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hensd\Downloads\"/>
    </mc:Choice>
  </mc:AlternateContent>
  <xr:revisionPtr revIDLastSave="0" documentId="8_{C08C0568-B946-42AF-A76A-B4E1FA63E06C}" xr6:coauthVersionLast="45" xr6:coauthVersionMax="45" xr10:uidLastSave="{00000000-0000-0000-0000-000000000000}"/>
  <bookViews>
    <workbookView xWindow="-60" yWindow="-16320" windowWidth="29040" windowHeight="15840" tabRatio="856" xr2:uid="{00000000-000D-0000-FFFF-FFFF00000000}"/>
  </bookViews>
  <sheets>
    <sheet name="Intro" sheetId="1" r:id="rId1"/>
    <sheet name="Definities" sheetId="2" r:id="rId2"/>
    <sheet name="Zoekmodel - Sensoren" sheetId="3" r:id="rId3"/>
    <sheet name="Gebruikersrating" sheetId="4" state="hidden" r:id="rId4"/>
    <sheet name="Zoekmodel - Niet meetbaar" sheetId="5" r:id="rId5"/>
    <sheet name="Uitdagingen" sheetId="6" state="hidden" r:id="rId6"/>
    <sheet name="Lijst van sensoren" sheetId="7" state="hidden" r:id="rId7"/>
    <sheet name="To hide - Scoremodel" sheetId="8" state="hidden" r:id="rId8"/>
    <sheet name="To hide - Parameters" sheetId="9" state="hidden" r:id="rId9"/>
  </sheets>
  <externalReferences>
    <externalReference r:id="rId10"/>
  </externalReferences>
  <definedNames>
    <definedName name="_xlnm._FilterDatabase" localSheetId="6" hidden="1">'Lijst van sensoren'!$B$6:$V$6</definedName>
    <definedName name="_xlnm._FilterDatabase" localSheetId="5" hidden="1">Uitdagingen!$B$5:$K$672</definedName>
    <definedName name="beleidsdomein">_xlfn.ANCHORARRAY(Uitdagingen!$U$6)</definedName>
    <definedName name="LijstSensoren">_xlfn.ANCHORARRAY('To hide - Parameters'!$A$2)</definedName>
    <definedName name="meten">_xlfn.ANCHORARRAY(Uitdagingen!$W$6)</definedName>
    <definedName name="Nietmeetbaar">_xlfn.ANCHORARRAY(Uitdagingen!$Y$6)</definedName>
    <definedName name="Selectie1">_xlfn.ANCHORARRAY(Uitdagingen!$N$6)</definedName>
    <definedName name="sensoren">_xlfn.ANCHORARRAY('Zoekmodel - Sensoren'!$C$8)</definedName>
    <definedName name="SlicerCache_Table_3_Col_1">#N/A</definedName>
    <definedName name="TC" localSheetId="3">#REF!</definedName>
    <definedName name="TC" localSheetId="6">'Lijst van sensoren'!$E:$L</definedName>
    <definedName name="uitdagingen">_xlfn.ANCHORARRAY(Uitdagingen!$V$6)</definedName>
    <definedName name="Z_5363EFF1_9DA9_46FF_9C5B_AD1E814F8A63_.wvu.FilterData" localSheetId="3" hidden="1">Gebruikersrating!$B$7:$B$239</definedName>
    <definedName name="Z_5363EFF1_9DA9_46FF_9C5B_AD1E814F8A63_.wvu.FilterData" localSheetId="6" hidden="1">'Lijst van sensoren'!$B$6:$B$999</definedName>
  </definedNames>
  <calcPr calcId="191029"/>
  <customWorkbookViews>
    <customWorkbookView name="Filter 2" guid="{5363EFF1-9DA9-46FF-9C5B-AD1E814F8A63}"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 i="6" l="1"/>
  <c r="U6" i="6" a="1"/>
  <c r="U6" i="6" s="1"/>
  <c r="C2" i="9" a="1"/>
  <c r="C2" i="9" s="1"/>
  <c r="A2" i="9" a="1"/>
  <c r="A2" i="9" s="1"/>
  <c r="H7" i="8" a="1"/>
  <c r="H983" i="8" s="1"/>
  <c r="G959" i="8"/>
  <c r="G836" i="8"/>
  <c r="G729" i="8"/>
  <c r="G617" i="8"/>
  <c r="G495" i="8"/>
  <c r="G388" i="8"/>
  <c r="G276" i="8"/>
  <c r="G153" i="8"/>
  <c r="G47" i="8"/>
  <c r="G7" i="8" a="1"/>
  <c r="G943" i="8" s="1"/>
  <c r="F966" i="8"/>
  <c r="F874" i="8"/>
  <c r="F786" i="8"/>
  <c r="F704" i="8"/>
  <c r="F650" i="8"/>
  <c r="F606" i="8"/>
  <c r="F564" i="8"/>
  <c r="F522" i="8"/>
  <c r="F478" i="8"/>
  <c r="F436" i="8"/>
  <c r="F394" i="8"/>
  <c r="F350" i="8"/>
  <c r="F316" i="8"/>
  <c r="F284" i="8"/>
  <c r="F252" i="8"/>
  <c r="F220" i="8"/>
  <c r="F188" i="8"/>
  <c r="F156" i="8"/>
  <c r="F124" i="8"/>
  <c r="F92" i="8"/>
  <c r="F60" i="8"/>
  <c r="F28" i="8"/>
  <c r="F12" i="8"/>
  <c r="F7" i="8" a="1"/>
  <c r="F938" i="8" s="1"/>
  <c r="R3" i="8"/>
  <c r="Q3" i="8"/>
  <c r="P3" i="8"/>
  <c r="O3" i="8"/>
  <c r="N3" i="8"/>
  <c r="M3" i="8"/>
  <c r="L3" i="8"/>
  <c r="K3" i="8"/>
  <c r="J3" i="8"/>
  <c r="I3" i="8"/>
  <c r="Q253" i="7"/>
  <c r="Q252" i="7"/>
  <c r="Q251" i="7"/>
  <c r="Q250" i="7"/>
  <c r="Q249" i="7"/>
  <c r="Q248" i="7"/>
  <c r="Q247" i="7"/>
  <c r="Q246" i="7"/>
  <c r="Q245" i="7"/>
  <c r="Q244" i="7"/>
  <c r="Q243" i="7"/>
  <c r="Q242" i="7"/>
  <c r="Q241" i="7"/>
  <c r="Q240" i="7"/>
  <c r="Q239" i="7"/>
  <c r="Q238" i="7"/>
  <c r="Q237" i="7"/>
  <c r="Q236" i="7"/>
  <c r="Q235" i="7"/>
  <c r="Q234" i="7"/>
  <c r="Q233" i="7"/>
  <c r="Q232" i="7"/>
  <c r="Q231" i="7"/>
  <c r="Q230" i="7"/>
  <c r="Q229" i="7"/>
  <c r="Q228" i="7"/>
  <c r="Q227" i="7"/>
  <c r="Q226" i="7"/>
  <c r="Q225" i="7"/>
  <c r="Q224" i="7"/>
  <c r="Q223" i="7"/>
  <c r="Q222" i="7"/>
  <c r="Q221" i="7"/>
  <c r="Q220" i="7"/>
  <c r="Q219" i="7"/>
  <c r="Q218" i="7"/>
  <c r="Q217" i="7"/>
  <c r="Q216" i="7"/>
  <c r="Q215" i="7"/>
  <c r="Q214" i="7"/>
  <c r="Q213" i="7"/>
  <c r="Q212" i="7"/>
  <c r="Q211" i="7"/>
  <c r="Q210" i="7"/>
  <c r="Q209" i="7"/>
  <c r="Q208" i="7"/>
  <c r="Q207" i="7"/>
  <c r="Q206" i="7"/>
  <c r="Q205" i="7"/>
  <c r="Q204" i="7"/>
  <c r="Q203" i="7"/>
  <c r="Q202" i="7"/>
  <c r="Q201" i="7"/>
  <c r="Q200" i="7"/>
  <c r="Q199" i="7"/>
  <c r="Q198" i="7"/>
  <c r="Q197" i="7"/>
  <c r="Q196" i="7"/>
  <c r="Q195" i="7"/>
  <c r="Q194" i="7"/>
  <c r="Q193" i="7"/>
  <c r="Q192" i="7"/>
  <c r="Q191" i="7"/>
  <c r="Q190" i="7"/>
  <c r="Q189" i="7"/>
  <c r="Q188" i="7"/>
  <c r="Q187" i="7"/>
  <c r="Q186" i="7"/>
  <c r="Q185" i="7"/>
  <c r="Q184" i="7"/>
  <c r="Q183" i="7"/>
  <c r="Q182" i="7"/>
  <c r="Q181" i="7"/>
  <c r="Q180" i="7"/>
  <c r="Q179" i="7"/>
  <c r="Q178" i="7"/>
  <c r="Q177" i="7"/>
  <c r="Q176" i="7"/>
  <c r="Q175" i="7"/>
  <c r="Q174" i="7"/>
  <c r="Q173" i="7"/>
  <c r="Q172" i="7"/>
  <c r="Q171" i="7"/>
  <c r="Q170" i="7"/>
  <c r="Q169" i="7"/>
  <c r="Q168" i="7"/>
  <c r="Q167" i="7"/>
  <c r="Q166" i="7"/>
  <c r="Q165" i="7"/>
  <c r="Q164" i="7"/>
  <c r="Q163" i="7"/>
  <c r="Q162" i="7"/>
  <c r="Q161" i="7"/>
  <c r="Q160" i="7"/>
  <c r="Q159" i="7"/>
  <c r="Q158" i="7"/>
  <c r="Q157" i="7"/>
  <c r="Q156" i="7"/>
  <c r="Q155" i="7"/>
  <c r="Q154" i="7"/>
  <c r="Q153" i="7"/>
  <c r="Q152" i="7"/>
  <c r="Q151" i="7"/>
  <c r="Q150" i="7"/>
  <c r="Q149" i="7"/>
  <c r="Q148" i="7"/>
  <c r="Q147" i="7"/>
  <c r="Q146" i="7"/>
  <c r="Q145" i="7"/>
  <c r="Q144" i="7"/>
  <c r="Q143" i="7"/>
  <c r="Q142" i="7"/>
  <c r="Q141" i="7"/>
  <c r="Q140" i="7"/>
  <c r="Q139" i="7"/>
  <c r="Q138" i="7"/>
  <c r="Q137" i="7"/>
  <c r="Q136" i="7"/>
  <c r="Q135" i="7"/>
  <c r="Q134" i="7"/>
  <c r="Q133" i="7"/>
  <c r="Q132" i="7"/>
  <c r="Q131" i="7"/>
  <c r="Q130" i="7"/>
  <c r="Q129" i="7"/>
  <c r="Q128" i="7"/>
  <c r="Q127" i="7"/>
  <c r="Q126" i="7"/>
  <c r="Q125" i="7"/>
  <c r="Q124" i="7"/>
  <c r="Q123" i="7"/>
  <c r="Q122" i="7"/>
  <c r="Q121" i="7"/>
  <c r="Q120" i="7"/>
  <c r="Q119" i="7"/>
  <c r="Q118" i="7"/>
  <c r="Q117" i="7"/>
  <c r="Q116" i="7"/>
  <c r="Q115" i="7"/>
  <c r="Q114" i="7"/>
  <c r="Q113" i="7"/>
  <c r="Q112" i="7"/>
  <c r="Q111" i="7"/>
  <c r="Q110" i="7"/>
  <c r="Q109" i="7"/>
  <c r="Q108" i="7"/>
  <c r="Q107" i="7"/>
  <c r="Q106" i="7"/>
  <c r="Q105" i="7"/>
  <c r="Q104" i="7"/>
  <c r="Q103" i="7"/>
  <c r="Q102" i="7"/>
  <c r="Q101" i="7"/>
  <c r="Q100" i="7"/>
  <c r="Q99" i="7"/>
  <c r="Q98" i="7"/>
  <c r="Q97" i="7"/>
  <c r="Q96" i="7"/>
  <c r="Q95" i="7"/>
  <c r="Q94" i="7"/>
  <c r="Q93" i="7"/>
  <c r="Q92" i="7"/>
  <c r="Q91" i="7"/>
  <c r="Q90" i="7"/>
  <c r="Q89" i="7"/>
  <c r="Q88" i="7"/>
  <c r="Q87" i="7"/>
  <c r="Q86" i="7"/>
  <c r="Q85" i="7"/>
  <c r="Q84" i="7"/>
  <c r="Q83" i="7"/>
  <c r="Q82" i="7"/>
  <c r="Q81" i="7"/>
  <c r="Q80" i="7"/>
  <c r="Q79" i="7"/>
  <c r="Q78" i="7"/>
  <c r="Q77" i="7"/>
  <c r="Q76" i="7"/>
  <c r="Q75" i="7"/>
  <c r="Q74" i="7"/>
  <c r="Q73" i="7"/>
  <c r="Q72" i="7"/>
  <c r="Q71" i="7"/>
  <c r="Q70" i="7"/>
  <c r="Q69" i="7"/>
  <c r="Q68" i="7"/>
  <c r="Q67" i="7"/>
  <c r="Q66" i="7"/>
  <c r="Q65" i="7"/>
  <c r="Q64" i="7"/>
  <c r="Q63" i="7"/>
  <c r="Q62" i="7"/>
  <c r="Q61" i="7"/>
  <c r="Q60" i="7"/>
  <c r="Q59" i="7"/>
  <c r="Q58" i="7"/>
  <c r="Q57" i="7"/>
  <c r="Q56" i="7"/>
  <c r="Q55" i="7"/>
  <c r="Q54" i="7"/>
  <c r="Q53" i="7"/>
  <c r="Q52" i="7"/>
  <c r="Q51" i="7"/>
  <c r="Q50" i="7"/>
  <c r="Q49" i="7"/>
  <c r="Q48" i="7"/>
  <c r="Q47" i="7"/>
  <c r="Q46" i="7"/>
  <c r="Q45" i="7"/>
  <c r="Q44" i="7"/>
  <c r="Q43" i="7"/>
  <c r="Q42" i="7"/>
  <c r="Q41" i="7"/>
  <c r="Q40" i="7"/>
  <c r="Q39" i="7"/>
  <c r="Q38" i="7"/>
  <c r="Q37" i="7"/>
  <c r="Q36" i="7"/>
  <c r="Q35" i="7"/>
  <c r="Q34" i="7"/>
  <c r="Q33" i="7"/>
  <c r="Q32" i="7"/>
  <c r="Q31" i="7"/>
  <c r="Q30" i="7"/>
  <c r="Q29" i="7"/>
  <c r="Q28" i="7"/>
  <c r="Q27" i="7"/>
  <c r="Q26" i="7"/>
  <c r="Q25" i="7"/>
  <c r="Q24" i="7"/>
  <c r="Q23" i="7"/>
  <c r="Q22" i="7"/>
  <c r="Q21" i="7"/>
  <c r="Q20" i="7"/>
  <c r="Q19" i="7"/>
  <c r="Q18" i="7"/>
  <c r="Q17" i="7"/>
  <c r="Q16" i="7"/>
  <c r="Q15" i="7"/>
  <c r="Q14" i="7"/>
  <c r="Q13" i="7"/>
  <c r="Q12" i="7"/>
  <c r="Q11" i="7"/>
  <c r="Q10" i="7"/>
  <c r="Q9" i="7"/>
  <c r="Q8" i="7"/>
  <c r="Q7" i="7"/>
  <c r="G7" i="7" a="1"/>
  <c r="G229" i="7" s="1"/>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D542" i="6"/>
  <c r="C542" i="6"/>
  <c r="G541" i="6"/>
  <c r="F541" i="6"/>
  <c r="D541" i="6"/>
  <c r="C541" i="6"/>
  <c r="G540" i="6"/>
  <c r="F540" i="6"/>
  <c r="D540" i="6"/>
  <c r="C540" i="6"/>
  <c r="G539" i="6"/>
  <c r="F539" i="6"/>
  <c r="D539" i="6"/>
  <c r="C539" i="6"/>
  <c r="G538" i="6"/>
  <c r="F538" i="6"/>
  <c r="D538" i="6"/>
  <c r="C538" i="6"/>
  <c r="G537" i="6"/>
  <c r="F537" i="6"/>
  <c r="D537" i="6"/>
  <c r="C537" i="6"/>
  <c r="G536" i="6"/>
  <c r="F536" i="6"/>
  <c r="D536" i="6"/>
  <c r="C536" i="6"/>
  <c r="G535" i="6"/>
  <c r="F535" i="6"/>
  <c r="D535" i="6"/>
  <c r="C535" i="6"/>
  <c r="G534" i="6"/>
  <c r="F534" i="6"/>
  <c r="D534" i="6"/>
  <c r="C534" i="6"/>
  <c r="G533" i="6"/>
  <c r="F533" i="6"/>
  <c r="D533" i="6"/>
  <c r="C533" i="6"/>
  <c r="G532" i="6"/>
  <c r="F532" i="6"/>
  <c r="D532" i="6"/>
  <c r="C532" i="6"/>
  <c r="G531" i="6"/>
  <c r="F531" i="6"/>
  <c r="D531" i="6"/>
  <c r="C531" i="6"/>
  <c r="G530" i="6"/>
  <c r="F530" i="6"/>
  <c r="D530" i="6"/>
  <c r="C530" i="6"/>
  <c r="G529" i="6"/>
  <c r="F529" i="6"/>
  <c r="D529" i="6"/>
  <c r="C529" i="6"/>
  <c r="G528" i="6"/>
  <c r="F528" i="6"/>
  <c r="D528" i="6"/>
  <c r="C528" i="6"/>
  <c r="G527" i="6"/>
  <c r="F527" i="6"/>
  <c r="D527" i="6"/>
  <c r="C527" i="6"/>
  <c r="G526" i="6"/>
  <c r="F526" i="6"/>
  <c r="D526" i="6"/>
  <c r="C526" i="6"/>
  <c r="G525" i="6"/>
  <c r="F525" i="6"/>
  <c r="D525" i="6"/>
  <c r="C525" i="6"/>
  <c r="G524" i="6"/>
  <c r="F524" i="6"/>
  <c r="D524" i="6"/>
  <c r="C524" i="6"/>
  <c r="G523" i="6"/>
  <c r="F523" i="6"/>
  <c r="D523" i="6"/>
  <c r="C523" i="6"/>
  <c r="G522" i="6"/>
  <c r="F522" i="6"/>
  <c r="D522" i="6"/>
  <c r="C522" i="6"/>
  <c r="G521" i="6"/>
  <c r="F521" i="6"/>
  <c r="D521" i="6"/>
  <c r="C521" i="6"/>
  <c r="G520" i="6"/>
  <c r="F520" i="6"/>
  <c r="D520" i="6"/>
  <c r="C520" i="6"/>
  <c r="G519" i="6"/>
  <c r="F519" i="6"/>
  <c r="D519" i="6"/>
  <c r="C519" i="6"/>
  <c r="G518" i="6"/>
  <c r="F518" i="6"/>
  <c r="D518" i="6"/>
  <c r="C518" i="6"/>
  <c r="G517" i="6"/>
  <c r="F517" i="6"/>
  <c r="D517" i="6"/>
  <c r="C517" i="6"/>
  <c r="G516" i="6"/>
  <c r="F516" i="6"/>
  <c r="D516" i="6"/>
  <c r="C516" i="6"/>
  <c r="G515" i="6"/>
  <c r="F515" i="6"/>
  <c r="D515" i="6"/>
  <c r="C515" i="6"/>
  <c r="G514" i="6"/>
  <c r="F514" i="6"/>
  <c r="D514" i="6"/>
  <c r="C514" i="6"/>
  <c r="G513" i="6"/>
  <c r="F513" i="6"/>
  <c r="D513" i="6"/>
  <c r="C513" i="6"/>
  <c r="G512" i="6"/>
  <c r="F512" i="6"/>
  <c r="D512" i="6"/>
  <c r="C512" i="6"/>
  <c r="G511" i="6"/>
  <c r="F511" i="6"/>
  <c r="D511" i="6"/>
  <c r="C511" i="6"/>
  <c r="G510" i="6"/>
  <c r="F510" i="6"/>
  <c r="D510" i="6"/>
  <c r="C510" i="6"/>
  <c r="G509" i="6"/>
  <c r="F509" i="6"/>
  <c r="D509" i="6"/>
  <c r="C509" i="6"/>
  <c r="G508" i="6"/>
  <c r="F508" i="6"/>
  <c r="D508" i="6"/>
  <c r="C508" i="6"/>
  <c r="G507" i="6"/>
  <c r="F507" i="6"/>
  <c r="D507" i="6"/>
  <c r="C507" i="6"/>
  <c r="G506" i="6"/>
  <c r="F506" i="6"/>
  <c r="D506" i="6"/>
  <c r="C506" i="6"/>
  <c r="G505" i="6"/>
  <c r="F505" i="6"/>
  <c r="D505" i="6"/>
  <c r="C505" i="6"/>
  <c r="G504" i="6"/>
  <c r="F504" i="6"/>
  <c r="D504" i="6"/>
  <c r="C504" i="6"/>
  <c r="G503" i="6"/>
  <c r="F503" i="6"/>
  <c r="D503" i="6"/>
  <c r="C503" i="6"/>
  <c r="G502" i="6"/>
  <c r="F502" i="6"/>
  <c r="D502" i="6"/>
  <c r="C502" i="6"/>
  <c r="G501" i="6"/>
  <c r="F501" i="6"/>
  <c r="D501" i="6"/>
  <c r="C501" i="6"/>
  <c r="G500" i="6"/>
  <c r="F500" i="6"/>
  <c r="D500" i="6"/>
  <c r="C500" i="6"/>
  <c r="G499" i="6"/>
  <c r="F499" i="6"/>
  <c r="D499" i="6"/>
  <c r="C499" i="6"/>
  <c r="G498" i="6"/>
  <c r="F498" i="6"/>
  <c r="D498" i="6"/>
  <c r="C498" i="6"/>
  <c r="G497" i="6"/>
  <c r="F497" i="6"/>
  <c r="D497" i="6"/>
  <c r="C497" i="6"/>
  <c r="G496" i="6"/>
  <c r="F496" i="6"/>
  <c r="D496" i="6"/>
  <c r="C496" i="6"/>
  <c r="G495" i="6"/>
  <c r="F495" i="6"/>
  <c r="D495" i="6"/>
  <c r="C495" i="6"/>
  <c r="G494" i="6"/>
  <c r="F494" i="6"/>
  <c r="D494" i="6"/>
  <c r="C494" i="6"/>
  <c r="G493" i="6"/>
  <c r="F493" i="6"/>
  <c r="D493" i="6"/>
  <c r="C493" i="6"/>
  <c r="G492" i="6"/>
  <c r="F492" i="6"/>
  <c r="D492" i="6"/>
  <c r="C492" i="6"/>
  <c r="G491" i="6"/>
  <c r="F491" i="6"/>
  <c r="D491" i="6"/>
  <c r="C491" i="6"/>
  <c r="G490" i="6"/>
  <c r="F490" i="6"/>
  <c r="D490" i="6"/>
  <c r="C490" i="6"/>
  <c r="G489" i="6"/>
  <c r="F489" i="6"/>
  <c r="D489" i="6"/>
  <c r="C489" i="6"/>
  <c r="G488" i="6"/>
  <c r="F488" i="6"/>
  <c r="D488" i="6"/>
  <c r="C488" i="6"/>
  <c r="G487" i="6"/>
  <c r="F487" i="6"/>
  <c r="D487" i="6"/>
  <c r="C487" i="6"/>
  <c r="G486" i="6"/>
  <c r="F486" i="6"/>
  <c r="D486" i="6"/>
  <c r="C486" i="6"/>
  <c r="G485" i="6"/>
  <c r="F485" i="6"/>
  <c r="D485" i="6"/>
  <c r="C485" i="6"/>
  <c r="G484" i="6"/>
  <c r="F484" i="6"/>
  <c r="D484" i="6"/>
  <c r="C484" i="6"/>
  <c r="G483" i="6"/>
  <c r="F483" i="6"/>
  <c r="D483" i="6"/>
  <c r="C483" i="6"/>
  <c r="G482" i="6"/>
  <c r="F482" i="6"/>
  <c r="D482" i="6"/>
  <c r="C482" i="6"/>
  <c r="G481" i="6"/>
  <c r="F481" i="6"/>
  <c r="D481" i="6"/>
  <c r="C481" i="6"/>
  <c r="G480" i="6"/>
  <c r="F480" i="6"/>
  <c r="D480" i="6"/>
  <c r="C480" i="6"/>
  <c r="G479" i="6"/>
  <c r="F479" i="6"/>
  <c r="D479" i="6"/>
  <c r="C479" i="6"/>
  <c r="G478" i="6"/>
  <c r="F478" i="6"/>
  <c r="D478" i="6"/>
  <c r="C478" i="6"/>
  <c r="G477" i="6"/>
  <c r="F477" i="6"/>
  <c r="D477" i="6"/>
  <c r="C477" i="6"/>
  <c r="G476" i="6"/>
  <c r="F476" i="6"/>
  <c r="D476" i="6"/>
  <c r="C476" i="6"/>
  <c r="G475" i="6"/>
  <c r="F475" i="6"/>
  <c r="D475" i="6"/>
  <c r="C475" i="6"/>
  <c r="G474" i="6"/>
  <c r="F474" i="6"/>
  <c r="D474" i="6"/>
  <c r="C474" i="6"/>
  <c r="G473" i="6"/>
  <c r="F473" i="6"/>
  <c r="D473" i="6"/>
  <c r="C473" i="6"/>
  <c r="G472" i="6"/>
  <c r="F472" i="6"/>
  <c r="D472" i="6"/>
  <c r="C472" i="6"/>
  <c r="G471" i="6"/>
  <c r="F471" i="6"/>
  <c r="D471" i="6"/>
  <c r="C471" i="6"/>
  <c r="G470" i="6"/>
  <c r="F470" i="6"/>
  <c r="D470" i="6"/>
  <c r="C470" i="6"/>
  <c r="G469" i="6"/>
  <c r="F469" i="6"/>
  <c r="D469" i="6"/>
  <c r="C469" i="6"/>
  <c r="G468" i="6"/>
  <c r="F468" i="6"/>
  <c r="D468" i="6"/>
  <c r="C468" i="6"/>
  <c r="G467" i="6"/>
  <c r="F467" i="6"/>
  <c r="D467" i="6"/>
  <c r="C467" i="6"/>
  <c r="G466" i="6"/>
  <c r="F466" i="6"/>
  <c r="D466" i="6"/>
  <c r="C466" i="6"/>
  <c r="G465" i="6"/>
  <c r="F465" i="6"/>
  <c r="D465" i="6"/>
  <c r="C465" i="6"/>
  <c r="G464" i="6"/>
  <c r="F464" i="6"/>
  <c r="D464" i="6"/>
  <c r="C464" i="6"/>
  <c r="G463" i="6"/>
  <c r="F463" i="6"/>
  <c r="D463" i="6"/>
  <c r="C463" i="6"/>
  <c r="G462" i="6"/>
  <c r="F462" i="6"/>
  <c r="D462" i="6"/>
  <c r="C462" i="6"/>
  <c r="G461" i="6"/>
  <c r="F461" i="6"/>
  <c r="D461" i="6"/>
  <c r="C461" i="6"/>
  <c r="G460" i="6"/>
  <c r="F460" i="6"/>
  <c r="D460" i="6"/>
  <c r="C460" i="6"/>
  <c r="G459" i="6"/>
  <c r="F459" i="6"/>
  <c r="D459" i="6"/>
  <c r="C459" i="6"/>
  <c r="G458" i="6"/>
  <c r="F458" i="6"/>
  <c r="D458" i="6"/>
  <c r="C458" i="6"/>
  <c r="G457" i="6"/>
  <c r="F457" i="6"/>
  <c r="D457" i="6"/>
  <c r="C457" i="6"/>
  <c r="G456" i="6"/>
  <c r="F456" i="6"/>
  <c r="D456" i="6"/>
  <c r="C456" i="6"/>
  <c r="G455" i="6"/>
  <c r="F455" i="6"/>
  <c r="D455" i="6"/>
  <c r="C455" i="6"/>
  <c r="G454" i="6"/>
  <c r="F454" i="6"/>
  <c r="D454" i="6"/>
  <c r="C454" i="6"/>
  <c r="G453" i="6"/>
  <c r="F453" i="6"/>
  <c r="D453" i="6"/>
  <c r="C453" i="6"/>
  <c r="G452" i="6"/>
  <c r="F452" i="6"/>
  <c r="D452" i="6"/>
  <c r="C452" i="6"/>
  <c r="G451" i="6"/>
  <c r="F451" i="6"/>
  <c r="D451" i="6"/>
  <c r="C451" i="6"/>
  <c r="G450" i="6"/>
  <c r="F450" i="6"/>
  <c r="D450" i="6"/>
  <c r="C450" i="6"/>
  <c r="G449" i="6"/>
  <c r="F449" i="6"/>
  <c r="D449" i="6"/>
  <c r="C449" i="6"/>
  <c r="G448" i="6"/>
  <c r="F448" i="6"/>
  <c r="D448" i="6"/>
  <c r="C448" i="6"/>
  <c r="G447" i="6"/>
  <c r="F447" i="6"/>
  <c r="D447" i="6"/>
  <c r="C447" i="6"/>
  <c r="G446" i="6"/>
  <c r="F446" i="6"/>
  <c r="D446" i="6"/>
  <c r="C446" i="6"/>
  <c r="G445" i="6"/>
  <c r="F445" i="6"/>
  <c r="D445" i="6"/>
  <c r="C445" i="6"/>
  <c r="G444" i="6"/>
  <c r="F444" i="6"/>
  <c r="D444" i="6"/>
  <c r="C444" i="6"/>
  <c r="G443" i="6"/>
  <c r="F443" i="6"/>
  <c r="D443" i="6"/>
  <c r="C443" i="6"/>
  <c r="G442" i="6"/>
  <c r="F442" i="6"/>
  <c r="D442" i="6"/>
  <c r="C442" i="6"/>
  <c r="G441" i="6"/>
  <c r="F441" i="6"/>
  <c r="D441" i="6"/>
  <c r="C441" i="6"/>
  <c r="G440" i="6"/>
  <c r="F440" i="6"/>
  <c r="D440" i="6"/>
  <c r="C440" i="6"/>
  <c r="G439" i="6"/>
  <c r="F439" i="6"/>
  <c r="D439" i="6"/>
  <c r="C439" i="6"/>
  <c r="G438" i="6"/>
  <c r="F438" i="6"/>
  <c r="D438" i="6"/>
  <c r="C438" i="6"/>
  <c r="G437" i="6"/>
  <c r="F437" i="6"/>
  <c r="D437" i="6"/>
  <c r="C437" i="6"/>
  <c r="G436" i="6"/>
  <c r="F436" i="6"/>
  <c r="D436" i="6"/>
  <c r="C436" i="6"/>
  <c r="G435" i="6"/>
  <c r="F435" i="6"/>
  <c r="D435" i="6"/>
  <c r="C435" i="6"/>
  <c r="G434" i="6"/>
  <c r="F434" i="6"/>
  <c r="D434" i="6"/>
  <c r="C434" i="6"/>
  <c r="G433" i="6"/>
  <c r="F433" i="6"/>
  <c r="D433" i="6"/>
  <c r="C433" i="6"/>
  <c r="G432" i="6"/>
  <c r="F432" i="6"/>
  <c r="D432" i="6"/>
  <c r="C432" i="6"/>
  <c r="G431" i="6"/>
  <c r="F431" i="6"/>
  <c r="D431" i="6"/>
  <c r="C431" i="6"/>
  <c r="G430" i="6"/>
  <c r="F430" i="6"/>
  <c r="D430" i="6"/>
  <c r="C430" i="6"/>
  <c r="G429" i="6"/>
  <c r="F429" i="6"/>
  <c r="D429" i="6"/>
  <c r="C429" i="6"/>
  <c r="G428" i="6"/>
  <c r="F428" i="6"/>
  <c r="D428" i="6"/>
  <c r="C428" i="6"/>
  <c r="G427" i="6"/>
  <c r="F427" i="6"/>
  <c r="D427" i="6"/>
  <c r="C427" i="6"/>
  <c r="G426" i="6"/>
  <c r="F426" i="6"/>
  <c r="D426" i="6"/>
  <c r="C426" i="6"/>
  <c r="G425" i="6"/>
  <c r="F425" i="6"/>
  <c r="D425" i="6"/>
  <c r="C425" i="6"/>
  <c r="G424" i="6"/>
  <c r="F424" i="6"/>
  <c r="D424" i="6"/>
  <c r="C424" i="6"/>
  <c r="G423" i="6"/>
  <c r="F423" i="6"/>
  <c r="D423" i="6"/>
  <c r="C423" i="6"/>
  <c r="G422" i="6"/>
  <c r="F422" i="6"/>
  <c r="D422" i="6"/>
  <c r="C422" i="6"/>
  <c r="G421" i="6"/>
  <c r="F421" i="6"/>
  <c r="D421" i="6"/>
  <c r="C421" i="6"/>
  <c r="G420" i="6"/>
  <c r="F420" i="6"/>
  <c r="D420" i="6"/>
  <c r="C420" i="6"/>
  <c r="G419" i="6"/>
  <c r="F419" i="6"/>
  <c r="D419" i="6"/>
  <c r="C419" i="6"/>
  <c r="G418" i="6"/>
  <c r="F418" i="6"/>
  <c r="D418" i="6"/>
  <c r="C418" i="6"/>
  <c r="G417" i="6"/>
  <c r="F417" i="6"/>
  <c r="D417" i="6"/>
  <c r="C417" i="6"/>
  <c r="G416" i="6"/>
  <c r="F416" i="6"/>
  <c r="D416" i="6"/>
  <c r="C416" i="6"/>
  <c r="G415" i="6"/>
  <c r="F415" i="6"/>
  <c r="D415" i="6"/>
  <c r="C415" i="6"/>
  <c r="G414" i="6"/>
  <c r="F414" i="6"/>
  <c r="D414" i="6"/>
  <c r="C414" i="6"/>
  <c r="G413" i="6"/>
  <c r="F413" i="6"/>
  <c r="D413" i="6"/>
  <c r="C413" i="6"/>
  <c r="G412" i="6"/>
  <c r="F412" i="6"/>
  <c r="D412" i="6"/>
  <c r="C412" i="6"/>
  <c r="G411" i="6"/>
  <c r="F411" i="6"/>
  <c r="D411" i="6"/>
  <c r="C411" i="6"/>
  <c r="G410" i="6"/>
  <c r="F410" i="6"/>
  <c r="D410" i="6"/>
  <c r="C410" i="6"/>
  <c r="G409" i="6"/>
  <c r="F409" i="6"/>
  <c r="D409" i="6"/>
  <c r="C409" i="6"/>
  <c r="G408" i="6"/>
  <c r="F408" i="6"/>
  <c r="D408" i="6"/>
  <c r="C408" i="6"/>
  <c r="G407" i="6"/>
  <c r="F407" i="6"/>
  <c r="D407" i="6"/>
  <c r="C407" i="6"/>
  <c r="G406" i="6"/>
  <c r="F406" i="6"/>
  <c r="D406" i="6"/>
  <c r="C406" i="6"/>
  <c r="G405" i="6"/>
  <c r="F405" i="6"/>
  <c r="D405" i="6"/>
  <c r="C405" i="6"/>
  <c r="G404" i="6"/>
  <c r="F404" i="6"/>
  <c r="D404" i="6"/>
  <c r="C404" i="6"/>
  <c r="G403" i="6"/>
  <c r="F403" i="6"/>
  <c r="D403" i="6"/>
  <c r="C403" i="6"/>
  <c r="G402" i="6"/>
  <c r="F402" i="6"/>
  <c r="D402" i="6"/>
  <c r="C402" i="6"/>
  <c r="G401" i="6"/>
  <c r="F401" i="6"/>
  <c r="D401" i="6"/>
  <c r="C401" i="6"/>
  <c r="G400" i="6"/>
  <c r="F400" i="6"/>
  <c r="D400" i="6"/>
  <c r="C400" i="6"/>
  <c r="G399" i="6"/>
  <c r="F399" i="6"/>
  <c r="D399" i="6"/>
  <c r="C399" i="6"/>
  <c r="G398" i="6"/>
  <c r="F398" i="6"/>
  <c r="D398" i="6"/>
  <c r="C398" i="6"/>
  <c r="G397" i="6"/>
  <c r="F397" i="6"/>
  <c r="D397" i="6"/>
  <c r="C397" i="6"/>
  <c r="G396" i="6"/>
  <c r="F396" i="6"/>
  <c r="D396" i="6"/>
  <c r="C396" i="6"/>
  <c r="G395" i="6"/>
  <c r="F395" i="6"/>
  <c r="D395" i="6"/>
  <c r="C395" i="6"/>
  <c r="G394" i="6"/>
  <c r="F394" i="6"/>
  <c r="D394" i="6"/>
  <c r="C394" i="6"/>
  <c r="G393" i="6"/>
  <c r="F393" i="6"/>
  <c r="D393" i="6"/>
  <c r="C393" i="6"/>
  <c r="G392" i="6"/>
  <c r="F392" i="6"/>
  <c r="D392" i="6"/>
  <c r="C392" i="6"/>
  <c r="G391" i="6"/>
  <c r="F391" i="6"/>
  <c r="D391" i="6"/>
  <c r="C391" i="6"/>
  <c r="G390" i="6"/>
  <c r="F390" i="6"/>
  <c r="D390" i="6"/>
  <c r="C390" i="6"/>
  <c r="G389" i="6"/>
  <c r="F389" i="6"/>
  <c r="D389" i="6"/>
  <c r="C389" i="6"/>
  <c r="G388" i="6"/>
  <c r="F388" i="6"/>
  <c r="D388" i="6"/>
  <c r="C388" i="6"/>
  <c r="G387" i="6"/>
  <c r="F387" i="6"/>
  <c r="D387" i="6"/>
  <c r="C387" i="6"/>
  <c r="G386" i="6"/>
  <c r="F386" i="6"/>
  <c r="D386" i="6"/>
  <c r="C386" i="6"/>
  <c r="G385" i="6"/>
  <c r="F385" i="6"/>
  <c r="D385" i="6"/>
  <c r="C385" i="6"/>
  <c r="G384" i="6"/>
  <c r="F384" i="6"/>
  <c r="D384" i="6"/>
  <c r="C384" i="6"/>
  <c r="G383" i="6"/>
  <c r="F383" i="6"/>
  <c r="D383" i="6"/>
  <c r="C383" i="6"/>
  <c r="G382" i="6"/>
  <c r="F382" i="6"/>
  <c r="D382" i="6"/>
  <c r="C382" i="6"/>
  <c r="G381" i="6"/>
  <c r="F381" i="6"/>
  <c r="D381" i="6"/>
  <c r="C381" i="6"/>
  <c r="G380" i="6"/>
  <c r="F380" i="6"/>
  <c r="D380" i="6"/>
  <c r="C380" i="6"/>
  <c r="G379" i="6"/>
  <c r="F379" i="6"/>
  <c r="D379" i="6"/>
  <c r="C379" i="6"/>
  <c r="G378" i="6"/>
  <c r="F378" i="6"/>
  <c r="D378" i="6"/>
  <c r="C378" i="6"/>
  <c r="G377" i="6"/>
  <c r="F377" i="6"/>
  <c r="D377" i="6"/>
  <c r="C377" i="6"/>
  <c r="G376" i="6"/>
  <c r="F376" i="6"/>
  <c r="D376" i="6"/>
  <c r="C376" i="6"/>
  <c r="G375" i="6"/>
  <c r="F375" i="6"/>
  <c r="D375" i="6"/>
  <c r="C375" i="6"/>
  <c r="G374" i="6"/>
  <c r="F374" i="6"/>
  <c r="D374" i="6"/>
  <c r="C374" i="6"/>
  <c r="G373" i="6"/>
  <c r="F373" i="6"/>
  <c r="D373" i="6"/>
  <c r="C373" i="6"/>
  <c r="G372" i="6"/>
  <c r="F372" i="6"/>
  <c r="D372" i="6"/>
  <c r="C372" i="6"/>
  <c r="G371" i="6"/>
  <c r="F371" i="6"/>
  <c r="D371" i="6"/>
  <c r="C371" i="6"/>
  <c r="G370" i="6"/>
  <c r="F370" i="6"/>
  <c r="D370" i="6"/>
  <c r="C370" i="6"/>
  <c r="G369" i="6"/>
  <c r="F369" i="6"/>
  <c r="D369" i="6"/>
  <c r="C369" i="6"/>
  <c r="G368" i="6"/>
  <c r="F368" i="6"/>
  <c r="D368" i="6"/>
  <c r="C368" i="6"/>
  <c r="G367" i="6"/>
  <c r="F367" i="6"/>
  <c r="D367" i="6"/>
  <c r="C367" i="6"/>
  <c r="G366" i="6"/>
  <c r="F366" i="6"/>
  <c r="D366" i="6"/>
  <c r="C366" i="6"/>
  <c r="G365" i="6"/>
  <c r="F365" i="6"/>
  <c r="D365" i="6"/>
  <c r="C365" i="6"/>
  <c r="G364" i="6"/>
  <c r="F364" i="6"/>
  <c r="D364" i="6"/>
  <c r="C364" i="6"/>
  <c r="G363" i="6"/>
  <c r="F363" i="6"/>
  <c r="D363" i="6"/>
  <c r="C363" i="6"/>
  <c r="G362" i="6"/>
  <c r="F362" i="6"/>
  <c r="D362" i="6"/>
  <c r="C362" i="6"/>
  <c r="G361" i="6"/>
  <c r="F361" i="6"/>
  <c r="D361" i="6"/>
  <c r="C361" i="6"/>
  <c r="G360" i="6"/>
  <c r="F360" i="6"/>
  <c r="D360" i="6"/>
  <c r="C360" i="6"/>
  <c r="G359" i="6"/>
  <c r="F359" i="6"/>
  <c r="D359" i="6"/>
  <c r="C359" i="6"/>
  <c r="G358" i="6"/>
  <c r="F358" i="6"/>
  <c r="D358" i="6"/>
  <c r="C358" i="6"/>
  <c r="G357" i="6"/>
  <c r="F357" i="6"/>
  <c r="D357" i="6"/>
  <c r="C357" i="6"/>
  <c r="G356" i="6"/>
  <c r="F356" i="6"/>
  <c r="D356" i="6"/>
  <c r="C356" i="6"/>
  <c r="G355" i="6"/>
  <c r="F355" i="6"/>
  <c r="D355" i="6"/>
  <c r="C355" i="6"/>
  <c r="G354" i="6"/>
  <c r="F354" i="6"/>
  <c r="D354" i="6"/>
  <c r="C354" i="6"/>
  <c r="G353" i="6"/>
  <c r="F353" i="6"/>
  <c r="D353" i="6"/>
  <c r="C353" i="6"/>
  <c r="G352" i="6"/>
  <c r="F352" i="6"/>
  <c r="D352" i="6"/>
  <c r="C352" i="6"/>
  <c r="G351" i="6"/>
  <c r="F351" i="6"/>
  <c r="D351" i="6"/>
  <c r="C351" i="6"/>
  <c r="G350" i="6"/>
  <c r="F350" i="6"/>
  <c r="D350" i="6"/>
  <c r="C350" i="6"/>
  <c r="G349" i="6"/>
  <c r="F349" i="6"/>
  <c r="D349" i="6"/>
  <c r="C349" i="6"/>
  <c r="G348" i="6"/>
  <c r="F348" i="6"/>
  <c r="D348" i="6"/>
  <c r="C348" i="6"/>
  <c r="G347" i="6"/>
  <c r="F347" i="6"/>
  <c r="D347" i="6"/>
  <c r="C347" i="6"/>
  <c r="G346" i="6"/>
  <c r="F346" i="6"/>
  <c r="D346" i="6"/>
  <c r="C346" i="6"/>
  <c r="G345" i="6"/>
  <c r="F345" i="6"/>
  <c r="D345" i="6"/>
  <c r="C345" i="6"/>
  <c r="G344" i="6"/>
  <c r="F344" i="6"/>
  <c r="D344" i="6"/>
  <c r="C344" i="6"/>
  <c r="G343" i="6"/>
  <c r="F343" i="6"/>
  <c r="D343" i="6"/>
  <c r="C343" i="6"/>
  <c r="G342" i="6"/>
  <c r="F342" i="6"/>
  <c r="D342" i="6"/>
  <c r="C342" i="6"/>
  <c r="G341" i="6"/>
  <c r="F341" i="6"/>
  <c r="D341" i="6"/>
  <c r="C341" i="6"/>
  <c r="G340" i="6"/>
  <c r="F340" i="6"/>
  <c r="D340" i="6"/>
  <c r="C340" i="6"/>
  <c r="G339" i="6"/>
  <c r="F339" i="6"/>
  <c r="D339" i="6"/>
  <c r="C339" i="6"/>
  <c r="G338" i="6"/>
  <c r="F338" i="6"/>
  <c r="D338" i="6"/>
  <c r="C338" i="6"/>
  <c r="G337" i="6"/>
  <c r="F337" i="6"/>
  <c r="D337" i="6"/>
  <c r="C337" i="6"/>
  <c r="G336" i="6"/>
  <c r="F336" i="6"/>
  <c r="D336" i="6"/>
  <c r="C336" i="6"/>
  <c r="G335" i="6"/>
  <c r="F335" i="6"/>
  <c r="D335" i="6"/>
  <c r="C335" i="6"/>
  <c r="G334" i="6"/>
  <c r="F334" i="6"/>
  <c r="D334" i="6"/>
  <c r="C334" i="6"/>
  <c r="G333" i="6"/>
  <c r="F333" i="6"/>
  <c r="D333" i="6"/>
  <c r="C333" i="6"/>
  <c r="G332" i="6"/>
  <c r="F332" i="6"/>
  <c r="D332" i="6"/>
  <c r="C332" i="6"/>
  <c r="G331" i="6"/>
  <c r="F331" i="6"/>
  <c r="D331" i="6"/>
  <c r="C331" i="6"/>
  <c r="G330" i="6"/>
  <c r="F330" i="6"/>
  <c r="D330" i="6"/>
  <c r="C330" i="6"/>
  <c r="G329" i="6"/>
  <c r="F329" i="6"/>
  <c r="D329" i="6"/>
  <c r="C329" i="6"/>
  <c r="G328" i="6"/>
  <c r="F328" i="6"/>
  <c r="D328" i="6"/>
  <c r="C328" i="6"/>
  <c r="G327" i="6"/>
  <c r="F327" i="6"/>
  <c r="D327" i="6"/>
  <c r="C327" i="6"/>
  <c r="G326" i="6"/>
  <c r="F326" i="6"/>
  <c r="D326" i="6"/>
  <c r="C326" i="6"/>
  <c r="G325" i="6"/>
  <c r="F325" i="6"/>
  <c r="D325" i="6"/>
  <c r="C325" i="6"/>
  <c r="G324" i="6"/>
  <c r="F324" i="6"/>
  <c r="D324" i="6"/>
  <c r="C324" i="6"/>
  <c r="G323" i="6"/>
  <c r="F323" i="6"/>
  <c r="D323" i="6"/>
  <c r="C323" i="6"/>
  <c r="G322" i="6"/>
  <c r="F322" i="6"/>
  <c r="D322" i="6"/>
  <c r="C322" i="6"/>
  <c r="G321" i="6"/>
  <c r="F321" i="6"/>
  <c r="D321" i="6"/>
  <c r="C321" i="6"/>
  <c r="G320" i="6"/>
  <c r="F320" i="6"/>
  <c r="D320" i="6"/>
  <c r="C320" i="6"/>
  <c r="G319" i="6"/>
  <c r="F319" i="6"/>
  <c r="D319" i="6"/>
  <c r="C319" i="6"/>
  <c r="G318" i="6"/>
  <c r="F318" i="6"/>
  <c r="D318" i="6"/>
  <c r="C318" i="6"/>
  <c r="G317" i="6"/>
  <c r="F317" i="6"/>
  <c r="D317" i="6"/>
  <c r="C317" i="6"/>
  <c r="G316" i="6"/>
  <c r="F316" i="6"/>
  <c r="D316" i="6"/>
  <c r="C316" i="6"/>
  <c r="G315" i="6"/>
  <c r="F315" i="6"/>
  <c r="D315" i="6"/>
  <c r="C315" i="6"/>
  <c r="G314" i="6"/>
  <c r="F314" i="6"/>
  <c r="D314" i="6"/>
  <c r="C314" i="6"/>
  <c r="G313" i="6"/>
  <c r="F313" i="6"/>
  <c r="D313" i="6"/>
  <c r="C313" i="6"/>
  <c r="G312" i="6"/>
  <c r="F312" i="6"/>
  <c r="D312" i="6"/>
  <c r="C312" i="6"/>
  <c r="G311" i="6"/>
  <c r="F311" i="6"/>
  <c r="D311" i="6"/>
  <c r="C311" i="6"/>
  <c r="G310" i="6"/>
  <c r="F310" i="6"/>
  <c r="D310" i="6"/>
  <c r="C310" i="6"/>
  <c r="G309" i="6"/>
  <c r="F309" i="6"/>
  <c r="D309" i="6"/>
  <c r="C309" i="6"/>
  <c r="G308" i="6"/>
  <c r="F308" i="6"/>
  <c r="D308" i="6"/>
  <c r="C308" i="6"/>
  <c r="G307" i="6"/>
  <c r="F307" i="6"/>
  <c r="D307" i="6"/>
  <c r="C307" i="6"/>
  <c r="G306" i="6"/>
  <c r="F306" i="6"/>
  <c r="D306" i="6"/>
  <c r="C306" i="6"/>
  <c r="G305" i="6"/>
  <c r="F305" i="6"/>
  <c r="D305" i="6"/>
  <c r="C305" i="6"/>
  <c r="G304" i="6"/>
  <c r="F304" i="6"/>
  <c r="D304" i="6"/>
  <c r="C304" i="6"/>
  <c r="G303" i="6"/>
  <c r="F303" i="6"/>
  <c r="D303" i="6"/>
  <c r="C303" i="6"/>
  <c r="G302" i="6"/>
  <c r="F302" i="6"/>
  <c r="D302" i="6"/>
  <c r="C302" i="6"/>
  <c r="G301" i="6"/>
  <c r="F301" i="6"/>
  <c r="D301" i="6"/>
  <c r="C301" i="6"/>
  <c r="G300" i="6"/>
  <c r="F300" i="6"/>
  <c r="D300" i="6"/>
  <c r="C300" i="6"/>
  <c r="G299" i="6"/>
  <c r="F299" i="6"/>
  <c r="D299" i="6"/>
  <c r="C299" i="6"/>
  <c r="G298" i="6"/>
  <c r="F298" i="6"/>
  <c r="D298" i="6"/>
  <c r="C298" i="6"/>
  <c r="G297" i="6"/>
  <c r="F297" i="6"/>
  <c r="D297" i="6"/>
  <c r="C297" i="6"/>
  <c r="G296" i="6"/>
  <c r="F296" i="6"/>
  <c r="D296" i="6"/>
  <c r="C296" i="6"/>
  <c r="G295" i="6"/>
  <c r="F295" i="6"/>
  <c r="D295" i="6"/>
  <c r="C295" i="6"/>
  <c r="G294" i="6"/>
  <c r="F294" i="6"/>
  <c r="D294" i="6"/>
  <c r="C294" i="6"/>
  <c r="G293" i="6"/>
  <c r="F293" i="6"/>
  <c r="D293" i="6"/>
  <c r="C293" i="6"/>
  <c r="G292" i="6"/>
  <c r="F292" i="6"/>
  <c r="D292" i="6"/>
  <c r="C292" i="6"/>
  <c r="G291" i="6"/>
  <c r="F291" i="6"/>
  <c r="D291" i="6"/>
  <c r="C291" i="6"/>
  <c r="G290" i="6"/>
  <c r="F290" i="6"/>
  <c r="D290" i="6"/>
  <c r="C290" i="6"/>
  <c r="G289" i="6"/>
  <c r="F289" i="6"/>
  <c r="D289" i="6"/>
  <c r="C289" i="6"/>
  <c r="G288" i="6"/>
  <c r="F288" i="6"/>
  <c r="D288" i="6"/>
  <c r="C288" i="6"/>
  <c r="G287" i="6"/>
  <c r="F287" i="6"/>
  <c r="D287" i="6"/>
  <c r="C287" i="6"/>
  <c r="G286" i="6"/>
  <c r="F286" i="6"/>
  <c r="D286" i="6"/>
  <c r="C286" i="6"/>
  <c r="G285" i="6"/>
  <c r="F285" i="6"/>
  <c r="D285" i="6"/>
  <c r="C285" i="6"/>
  <c r="G284" i="6"/>
  <c r="F284" i="6"/>
  <c r="D284" i="6"/>
  <c r="C284" i="6"/>
  <c r="G283" i="6"/>
  <c r="F283" i="6"/>
  <c r="D283" i="6"/>
  <c r="C283" i="6"/>
  <c r="G282" i="6"/>
  <c r="F282" i="6"/>
  <c r="D282" i="6"/>
  <c r="C282" i="6"/>
  <c r="G281" i="6"/>
  <c r="F281" i="6"/>
  <c r="D281" i="6"/>
  <c r="C281" i="6"/>
  <c r="G280" i="6"/>
  <c r="F280" i="6"/>
  <c r="D280" i="6"/>
  <c r="C280" i="6"/>
  <c r="G279" i="6"/>
  <c r="F279" i="6"/>
  <c r="D279" i="6"/>
  <c r="C279" i="6"/>
  <c r="G278" i="6"/>
  <c r="F278" i="6"/>
  <c r="D278" i="6"/>
  <c r="C278" i="6"/>
  <c r="G277" i="6"/>
  <c r="F277" i="6"/>
  <c r="D277" i="6"/>
  <c r="C277" i="6"/>
  <c r="G276" i="6"/>
  <c r="F276" i="6"/>
  <c r="D276" i="6"/>
  <c r="C276" i="6"/>
  <c r="G275" i="6"/>
  <c r="F275" i="6"/>
  <c r="D275" i="6"/>
  <c r="C275" i="6"/>
  <c r="G274" i="6"/>
  <c r="F274" i="6"/>
  <c r="D274" i="6"/>
  <c r="C274" i="6"/>
  <c r="G273" i="6"/>
  <c r="F273" i="6"/>
  <c r="D273" i="6"/>
  <c r="C273" i="6"/>
  <c r="G272" i="6"/>
  <c r="F272" i="6"/>
  <c r="D272" i="6"/>
  <c r="C272" i="6"/>
  <c r="G271" i="6"/>
  <c r="F271" i="6"/>
  <c r="D271" i="6"/>
  <c r="C271" i="6"/>
  <c r="G270" i="6"/>
  <c r="F270" i="6"/>
  <c r="D270" i="6"/>
  <c r="C270" i="6"/>
  <c r="G269" i="6"/>
  <c r="F269" i="6"/>
  <c r="D269" i="6"/>
  <c r="C269" i="6"/>
  <c r="G268" i="6"/>
  <c r="F268" i="6"/>
  <c r="D268" i="6"/>
  <c r="C268" i="6"/>
  <c r="G267" i="6"/>
  <c r="F267" i="6"/>
  <c r="D267" i="6"/>
  <c r="C267" i="6"/>
  <c r="G266" i="6"/>
  <c r="F266" i="6"/>
  <c r="D266" i="6"/>
  <c r="C266" i="6"/>
  <c r="G265" i="6"/>
  <c r="F265" i="6"/>
  <c r="D265" i="6"/>
  <c r="C265" i="6"/>
  <c r="G264" i="6"/>
  <c r="F264" i="6"/>
  <c r="D264" i="6"/>
  <c r="C264" i="6"/>
  <c r="G263" i="6"/>
  <c r="F263" i="6"/>
  <c r="D263" i="6"/>
  <c r="C263" i="6"/>
  <c r="G262" i="6"/>
  <c r="F262" i="6"/>
  <c r="D262" i="6"/>
  <c r="C262" i="6"/>
  <c r="G261" i="6"/>
  <c r="F261" i="6"/>
  <c r="D261" i="6"/>
  <c r="C261" i="6"/>
  <c r="G260" i="6"/>
  <c r="F260" i="6"/>
  <c r="D260" i="6"/>
  <c r="C260" i="6"/>
  <c r="G259" i="6"/>
  <c r="F259" i="6"/>
  <c r="D259" i="6"/>
  <c r="C259" i="6"/>
  <c r="G258" i="6"/>
  <c r="F258" i="6"/>
  <c r="D258" i="6"/>
  <c r="C258" i="6"/>
  <c r="G257" i="6"/>
  <c r="F257" i="6"/>
  <c r="D257" i="6"/>
  <c r="C257" i="6"/>
  <c r="G256" i="6"/>
  <c r="F256" i="6"/>
  <c r="D256" i="6"/>
  <c r="C256" i="6"/>
  <c r="G255" i="6"/>
  <c r="F255" i="6"/>
  <c r="D255" i="6"/>
  <c r="C255" i="6"/>
  <c r="G254" i="6"/>
  <c r="F254" i="6"/>
  <c r="D254" i="6"/>
  <c r="C254" i="6"/>
  <c r="G253" i="6"/>
  <c r="F253" i="6"/>
  <c r="D253" i="6"/>
  <c r="C253" i="6"/>
  <c r="G252" i="6"/>
  <c r="F252" i="6"/>
  <c r="D252" i="6"/>
  <c r="C252" i="6"/>
  <c r="G251" i="6"/>
  <c r="F251" i="6"/>
  <c r="D251" i="6"/>
  <c r="C251" i="6"/>
  <c r="G250" i="6"/>
  <c r="F250" i="6"/>
  <c r="D250" i="6"/>
  <c r="C250" i="6"/>
  <c r="G249" i="6"/>
  <c r="F249" i="6"/>
  <c r="D249" i="6"/>
  <c r="C249" i="6"/>
  <c r="G248" i="6"/>
  <c r="F248" i="6"/>
  <c r="D248" i="6"/>
  <c r="C248" i="6"/>
  <c r="G247" i="6"/>
  <c r="F247" i="6"/>
  <c r="D247" i="6"/>
  <c r="C247" i="6"/>
  <c r="G246" i="6"/>
  <c r="F246" i="6"/>
  <c r="D246" i="6"/>
  <c r="C246" i="6"/>
  <c r="G245" i="6"/>
  <c r="F245" i="6"/>
  <c r="D245" i="6"/>
  <c r="C245" i="6"/>
  <c r="G244" i="6"/>
  <c r="F244" i="6"/>
  <c r="D244" i="6"/>
  <c r="C244" i="6"/>
  <c r="G243" i="6"/>
  <c r="F243" i="6"/>
  <c r="D243" i="6"/>
  <c r="C243" i="6"/>
  <c r="G242" i="6"/>
  <c r="F242" i="6"/>
  <c r="D242" i="6"/>
  <c r="C242" i="6"/>
  <c r="G241" i="6"/>
  <c r="F241" i="6"/>
  <c r="D241" i="6"/>
  <c r="C241" i="6"/>
  <c r="G240" i="6"/>
  <c r="F240" i="6"/>
  <c r="D240" i="6"/>
  <c r="C240" i="6"/>
  <c r="G239" i="6"/>
  <c r="F239" i="6"/>
  <c r="D239" i="6"/>
  <c r="C239" i="6"/>
  <c r="G238" i="6"/>
  <c r="F238" i="6"/>
  <c r="D238" i="6"/>
  <c r="C238" i="6"/>
  <c r="G237" i="6"/>
  <c r="F237" i="6"/>
  <c r="D237" i="6"/>
  <c r="C237" i="6"/>
  <c r="G236" i="6"/>
  <c r="F236" i="6"/>
  <c r="D236" i="6"/>
  <c r="C236" i="6"/>
  <c r="G235" i="6"/>
  <c r="F235" i="6"/>
  <c r="D235" i="6"/>
  <c r="C235" i="6"/>
  <c r="G234" i="6"/>
  <c r="F234" i="6"/>
  <c r="D234" i="6"/>
  <c r="C234" i="6"/>
  <c r="G233" i="6"/>
  <c r="F233" i="6"/>
  <c r="D233" i="6"/>
  <c r="C233" i="6"/>
  <c r="G232" i="6"/>
  <c r="F232" i="6"/>
  <c r="D232" i="6"/>
  <c r="C232" i="6"/>
  <c r="G231" i="6"/>
  <c r="F231" i="6"/>
  <c r="D231" i="6"/>
  <c r="C231" i="6"/>
  <c r="G230" i="6"/>
  <c r="F230" i="6"/>
  <c r="D230" i="6"/>
  <c r="C230" i="6"/>
  <c r="G229" i="6"/>
  <c r="F229" i="6"/>
  <c r="D229" i="6"/>
  <c r="C229" i="6"/>
  <c r="G228" i="6"/>
  <c r="F228" i="6"/>
  <c r="D228" i="6"/>
  <c r="C228" i="6"/>
  <c r="G227" i="6"/>
  <c r="F227" i="6"/>
  <c r="D227" i="6"/>
  <c r="C227" i="6"/>
  <c r="G226" i="6"/>
  <c r="F226" i="6"/>
  <c r="D226" i="6"/>
  <c r="C226" i="6"/>
  <c r="G225" i="6"/>
  <c r="F225" i="6"/>
  <c r="D225" i="6"/>
  <c r="C225" i="6"/>
  <c r="G224" i="6"/>
  <c r="F224" i="6"/>
  <c r="D224" i="6"/>
  <c r="C224" i="6"/>
  <c r="G223" i="6"/>
  <c r="F223" i="6"/>
  <c r="D223" i="6"/>
  <c r="C223" i="6"/>
  <c r="G222" i="6"/>
  <c r="F222" i="6"/>
  <c r="D222" i="6"/>
  <c r="C222" i="6"/>
  <c r="G221" i="6"/>
  <c r="F221" i="6"/>
  <c r="D221" i="6"/>
  <c r="C221" i="6"/>
  <c r="G220" i="6"/>
  <c r="F220" i="6"/>
  <c r="D220" i="6"/>
  <c r="C220" i="6"/>
  <c r="G219" i="6"/>
  <c r="F219" i="6"/>
  <c r="D219" i="6"/>
  <c r="C219" i="6"/>
  <c r="G218" i="6"/>
  <c r="F218" i="6"/>
  <c r="D218" i="6"/>
  <c r="C218" i="6"/>
  <c r="G217" i="6"/>
  <c r="F217" i="6"/>
  <c r="D217" i="6"/>
  <c r="C217" i="6"/>
  <c r="G216" i="6"/>
  <c r="F216" i="6"/>
  <c r="D216" i="6"/>
  <c r="C216" i="6"/>
  <c r="G215" i="6"/>
  <c r="F215" i="6"/>
  <c r="D215" i="6"/>
  <c r="C215" i="6"/>
  <c r="G214" i="6"/>
  <c r="F214" i="6"/>
  <c r="D214" i="6"/>
  <c r="C214" i="6"/>
  <c r="G213" i="6"/>
  <c r="F213" i="6"/>
  <c r="D213" i="6"/>
  <c r="C213" i="6"/>
  <c r="G212" i="6"/>
  <c r="F212" i="6"/>
  <c r="D212" i="6"/>
  <c r="C212" i="6"/>
  <c r="G211" i="6"/>
  <c r="F211" i="6"/>
  <c r="D211" i="6"/>
  <c r="C211" i="6"/>
  <c r="G210" i="6"/>
  <c r="F210" i="6"/>
  <c r="D210" i="6"/>
  <c r="C210" i="6"/>
  <c r="G209" i="6"/>
  <c r="F209" i="6"/>
  <c r="D209" i="6"/>
  <c r="C209" i="6"/>
  <c r="G208" i="6"/>
  <c r="F208" i="6"/>
  <c r="D208" i="6"/>
  <c r="C208" i="6"/>
  <c r="G207" i="6"/>
  <c r="F207" i="6"/>
  <c r="D207" i="6"/>
  <c r="C207" i="6"/>
  <c r="G206" i="6"/>
  <c r="F206" i="6"/>
  <c r="D206" i="6"/>
  <c r="C206" i="6"/>
  <c r="G205" i="6"/>
  <c r="F205" i="6"/>
  <c r="D205" i="6"/>
  <c r="C205" i="6"/>
  <c r="G204" i="6"/>
  <c r="F204" i="6"/>
  <c r="D204" i="6"/>
  <c r="C204" i="6"/>
  <c r="G203" i="6"/>
  <c r="F203" i="6"/>
  <c r="D203" i="6"/>
  <c r="C203" i="6"/>
  <c r="G202" i="6"/>
  <c r="F202" i="6"/>
  <c r="D202" i="6"/>
  <c r="C202" i="6"/>
  <c r="G201" i="6"/>
  <c r="F201" i="6"/>
  <c r="D201" i="6"/>
  <c r="C201" i="6"/>
  <c r="G200" i="6"/>
  <c r="F200" i="6"/>
  <c r="D200" i="6"/>
  <c r="C200" i="6"/>
  <c r="G199" i="6"/>
  <c r="F199" i="6"/>
  <c r="D199" i="6"/>
  <c r="C199" i="6"/>
  <c r="G198" i="6"/>
  <c r="F198" i="6"/>
  <c r="D198" i="6"/>
  <c r="C198" i="6"/>
  <c r="G197" i="6"/>
  <c r="F197" i="6"/>
  <c r="D197" i="6"/>
  <c r="C197" i="6"/>
  <c r="G196" i="6"/>
  <c r="F196" i="6"/>
  <c r="D196" i="6"/>
  <c r="C196" i="6"/>
  <c r="G195" i="6"/>
  <c r="F195" i="6"/>
  <c r="D195" i="6"/>
  <c r="C195" i="6"/>
  <c r="G194" i="6"/>
  <c r="F194" i="6"/>
  <c r="D194" i="6"/>
  <c r="C194" i="6"/>
  <c r="G193" i="6"/>
  <c r="F193" i="6"/>
  <c r="D193" i="6"/>
  <c r="C193" i="6"/>
  <c r="G192" i="6"/>
  <c r="F192" i="6"/>
  <c r="D192" i="6"/>
  <c r="C192" i="6"/>
  <c r="G191" i="6"/>
  <c r="F191" i="6"/>
  <c r="D191" i="6"/>
  <c r="C191" i="6"/>
  <c r="G190" i="6"/>
  <c r="F190" i="6"/>
  <c r="D190" i="6"/>
  <c r="C190" i="6"/>
  <c r="G189" i="6"/>
  <c r="F189" i="6"/>
  <c r="D189" i="6"/>
  <c r="C189" i="6"/>
  <c r="G188" i="6"/>
  <c r="F188" i="6"/>
  <c r="D188" i="6"/>
  <c r="C188" i="6"/>
  <c r="G187" i="6"/>
  <c r="F187" i="6"/>
  <c r="D187" i="6"/>
  <c r="C187" i="6"/>
  <c r="G186" i="6"/>
  <c r="F186" i="6"/>
  <c r="D186" i="6"/>
  <c r="C186" i="6"/>
  <c r="G185" i="6"/>
  <c r="F185" i="6"/>
  <c r="D185" i="6"/>
  <c r="C185" i="6"/>
  <c r="G184" i="6"/>
  <c r="F184" i="6"/>
  <c r="D184" i="6"/>
  <c r="C184" i="6"/>
  <c r="G183" i="6"/>
  <c r="F183" i="6"/>
  <c r="D183" i="6"/>
  <c r="C183" i="6"/>
  <c r="G182" i="6"/>
  <c r="F182" i="6"/>
  <c r="D182" i="6"/>
  <c r="C182" i="6"/>
  <c r="G181" i="6"/>
  <c r="F181" i="6"/>
  <c r="D181" i="6"/>
  <c r="C181" i="6"/>
  <c r="G180" i="6"/>
  <c r="F180" i="6"/>
  <c r="D180" i="6"/>
  <c r="C180" i="6"/>
  <c r="G179" i="6"/>
  <c r="F179" i="6"/>
  <c r="D179" i="6"/>
  <c r="C179" i="6"/>
  <c r="G178" i="6"/>
  <c r="F178" i="6"/>
  <c r="D178" i="6"/>
  <c r="C178" i="6"/>
  <c r="G177" i="6"/>
  <c r="F177" i="6"/>
  <c r="D177" i="6"/>
  <c r="C177" i="6"/>
  <c r="G176" i="6"/>
  <c r="F176" i="6"/>
  <c r="D176" i="6"/>
  <c r="C176" i="6"/>
  <c r="G175" i="6"/>
  <c r="F175" i="6"/>
  <c r="D175" i="6"/>
  <c r="C175" i="6"/>
  <c r="G174" i="6"/>
  <c r="F174" i="6"/>
  <c r="D174" i="6"/>
  <c r="C174" i="6"/>
  <c r="G173" i="6"/>
  <c r="F173" i="6"/>
  <c r="D173" i="6"/>
  <c r="C173" i="6"/>
  <c r="G172" i="6"/>
  <c r="F172" i="6"/>
  <c r="D172" i="6"/>
  <c r="C172" i="6"/>
  <c r="G171" i="6"/>
  <c r="F171" i="6"/>
  <c r="D171" i="6"/>
  <c r="C171" i="6"/>
  <c r="G170" i="6"/>
  <c r="F170" i="6"/>
  <c r="D170" i="6"/>
  <c r="C170" i="6"/>
  <c r="G169" i="6"/>
  <c r="F169" i="6"/>
  <c r="D169" i="6"/>
  <c r="C169" i="6"/>
  <c r="G168" i="6"/>
  <c r="F168" i="6"/>
  <c r="D168" i="6"/>
  <c r="C168" i="6"/>
  <c r="G167" i="6"/>
  <c r="F167" i="6"/>
  <c r="D167" i="6"/>
  <c r="C167" i="6"/>
  <c r="G166" i="6"/>
  <c r="F166" i="6"/>
  <c r="D166" i="6"/>
  <c r="C166" i="6"/>
  <c r="G165" i="6"/>
  <c r="F165" i="6"/>
  <c r="D165" i="6"/>
  <c r="C165" i="6"/>
  <c r="G164" i="6"/>
  <c r="F164" i="6"/>
  <c r="D164" i="6"/>
  <c r="C164" i="6"/>
  <c r="G163" i="6"/>
  <c r="F163" i="6"/>
  <c r="D163" i="6"/>
  <c r="C163" i="6"/>
  <c r="G162" i="6"/>
  <c r="F162" i="6"/>
  <c r="D162" i="6"/>
  <c r="C162" i="6"/>
  <c r="G161" i="6"/>
  <c r="F161" i="6"/>
  <c r="D161" i="6"/>
  <c r="C161" i="6"/>
  <c r="G160" i="6"/>
  <c r="F160" i="6"/>
  <c r="D160" i="6"/>
  <c r="C160" i="6"/>
  <c r="G159" i="6"/>
  <c r="F159" i="6"/>
  <c r="D159" i="6"/>
  <c r="C159" i="6"/>
  <c r="G158" i="6"/>
  <c r="F158" i="6"/>
  <c r="D158" i="6"/>
  <c r="C158" i="6"/>
  <c r="G157" i="6"/>
  <c r="F157" i="6"/>
  <c r="D157" i="6"/>
  <c r="C157" i="6"/>
  <c r="G156" i="6"/>
  <c r="F156" i="6"/>
  <c r="D156" i="6"/>
  <c r="C156" i="6"/>
  <c r="G155" i="6"/>
  <c r="F155" i="6"/>
  <c r="D155" i="6"/>
  <c r="C155" i="6"/>
  <c r="G154" i="6"/>
  <c r="F154" i="6"/>
  <c r="D154" i="6"/>
  <c r="C154" i="6"/>
  <c r="G153" i="6"/>
  <c r="F153" i="6"/>
  <c r="D153" i="6"/>
  <c r="C153" i="6"/>
  <c r="G152" i="6"/>
  <c r="F152" i="6"/>
  <c r="D152" i="6"/>
  <c r="C152" i="6"/>
  <c r="G151" i="6"/>
  <c r="F151" i="6"/>
  <c r="D151" i="6"/>
  <c r="C151" i="6"/>
  <c r="G150" i="6"/>
  <c r="F150" i="6"/>
  <c r="D150" i="6"/>
  <c r="C150" i="6"/>
  <c r="G149" i="6"/>
  <c r="F149" i="6"/>
  <c r="D149" i="6"/>
  <c r="C149" i="6"/>
  <c r="G148" i="6"/>
  <c r="F148" i="6"/>
  <c r="D148" i="6"/>
  <c r="C148" i="6"/>
  <c r="G147" i="6"/>
  <c r="F147" i="6"/>
  <c r="D147" i="6"/>
  <c r="C147" i="6"/>
  <c r="G146" i="6"/>
  <c r="F146" i="6"/>
  <c r="D146" i="6"/>
  <c r="C146" i="6"/>
  <c r="G145" i="6"/>
  <c r="F145" i="6"/>
  <c r="D145" i="6"/>
  <c r="C145" i="6"/>
  <c r="G144" i="6"/>
  <c r="F144" i="6"/>
  <c r="D144" i="6"/>
  <c r="C144" i="6"/>
  <c r="G143" i="6"/>
  <c r="F143" i="6"/>
  <c r="D143" i="6"/>
  <c r="C143" i="6"/>
  <c r="G142" i="6"/>
  <c r="F142" i="6"/>
  <c r="D142" i="6"/>
  <c r="C142" i="6"/>
  <c r="G141" i="6"/>
  <c r="F141" i="6"/>
  <c r="D141" i="6"/>
  <c r="C141" i="6"/>
  <c r="G140" i="6"/>
  <c r="F140" i="6"/>
  <c r="D140" i="6"/>
  <c r="C140" i="6"/>
  <c r="G139" i="6"/>
  <c r="F139" i="6"/>
  <c r="D139" i="6"/>
  <c r="C139" i="6"/>
  <c r="G138" i="6"/>
  <c r="F138" i="6"/>
  <c r="D138" i="6"/>
  <c r="C138" i="6"/>
  <c r="G137" i="6"/>
  <c r="F137" i="6"/>
  <c r="D137" i="6"/>
  <c r="C137" i="6"/>
  <c r="G136" i="6"/>
  <c r="F136" i="6"/>
  <c r="D136" i="6"/>
  <c r="C136" i="6"/>
  <c r="G135" i="6"/>
  <c r="F135" i="6"/>
  <c r="D135" i="6"/>
  <c r="C135" i="6"/>
  <c r="G134" i="6"/>
  <c r="F134" i="6"/>
  <c r="D134" i="6"/>
  <c r="C134" i="6"/>
  <c r="G133" i="6"/>
  <c r="F133" i="6"/>
  <c r="D133" i="6"/>
  <c r="C133" i="6"/>
  <c r="G132" i="6"/>
  <c r="F132" i="6"/>
  <c r="D132" i="6"/>
  <c r="C132" i="6"/>
  <c r="G131" i="6"/>
  <c r="F131" i="6"/>
  <c r="D131" i="6"/>
  <c r="C131" i="6"/>
  <c r="G130" i="6"/>
  <c r="F130" i="6"/>
  <c r="D130" i="6"/>
  <c r="C130" i="6"/>
  <c r="G129" i="6"/>
  <c r="F129" i="6"/>
  <c r="D129" i="6"/>
  <c r="C129" i="6"/>
  <c r="G128" i="6"/>
  <c r="F128" i="6"/>
  <c r="D128" i="6"/>
  <c r="C128" i="6"/>
  <c r="G127" i="6"/>
  <c r="F127" i="6"/>
  <c r="D127" i="6"/>
  <c r="C127" i="6"/>
  <c r="G126" i="6"/>
  <c r="F126" i="6"/>
  <c r="D126" i="6"/>
  <c r="C126" i="6"/>
  <c r="G125" i="6"/>
  <c r="F125" i="6"/>
  <c r="D125" i="6"/>
  <c r="C125" i="6"/>
  <c r="G124" i="6"/>
  <c r="F124" i="6"/>
  <c r="D124" i="6"/>
  <c r="C124" i="6"/>
  <c r="G123" i="6"/>
  <c r="F123" i="6"/>
  <c r="D123" i="6"/>
  <c r="C123" i="6"/>
  <c r="G122" i="6"/>
  <c r="F122" i="6"/>
  <c r="D122" i="6"/>
  <c r="C122" i="6"/>
  <c r="G121" i="6"/>
  <c r="F121" i="6"/>
  <c r="D121" i="6"/>
  <c r="C121" i="6"/>
  <c r="G120" i="6"/>
  <c r="F120" i="6"/>
  <c r="D120" i="6"/>
  <c r="C120" i="6"/>
  <c r="G119" i="6"/>
  <c r="F119" i="6"/>
  <c r="D119" i="6"/>
  <c r="C119" i="6"/>
  <c r="G118" i="6"/>
  <c r="F118" i="6"/>
  <c r="D118" i="6"/>
  <c r="C118" i="6"/>
  <c r="G117" i="6"/>
  <c r="F117" i="6"/>
  <c r="D117" i="6"/>
  <c r="C117" i="6"/>
  <c r="G116" i="6"/>
  <c r="F116" i="6"/>
  <c r="D116" i="6"/>
  <c r="C116" i="6"/>
  <c r="G115" i="6"/>
  <c r="F115" i="6"/>
  <c r="D115" i="6"/>
  <c r="C115" i="6"/>
  <c r="G114" i="6"/>
  <c r="F114" i="6"/>
  <c r="D114" i="6"/>
  <c r="C114" i="6"/>
  <c r="G113" i="6"/>
  <c r="F113" i="6"/>
  <c r="D113" i="6"/>
  <c r="C113" i="6"/>
  <c r="G112" i="6"/>
  <c r="F112" i="6"/>
  <c r="D112" i="6"/>
  <c r="C112" i="6"/>
  <c r="G111" i="6"/>
  <c r="F111" i="6"/>
  <c r="D111" i="6"/>
  <c r="C111" i="6"/>
  <c r="G110" i="6"/>
  <c r="F110" i="6"/>
  <c r="D110" i="6"/>
  <c r="C110" i="6"/>
  <c r="G109" i="6"/>
  <c r="F109" i="6"/>
  <c r="D109" i="6"/>
  <c r="C109" i="6"/>
  <c r="G108" i="6"/>
  <c r="F108" i="6"/>
  <c r="D108" i="6"/>
  <c r="C108" i="6"/>
  <c r="G107" i="6"/>
  <c r="F107" i="6"/>
  <c r="D107" i="6"/>
  <c r="C107" i="6"/>
  <c r="G106" i="6"/>
  <c r="F106" i="6"/>
  <c r="D106" i="6"/>
  <c r="C106" i="6"/>
  <c r="G105" i="6"/>
  <c r="F105" i="6"/>
  <c r="D105" i="6"/>
  <c r="C105" i="6"/>
  <c r="G104" i="6"/>
  <c r="F104" i="6"/>
  <c r="D104" i="6"/>
  <c r="C104" i="6"/>
  <c r="G103" i="6"/>
  <c r="F103" i="6"/>
  <c r="D103" i="6"/>
  <c r="C103" i="6"/>
  <c r="G102" i="6"/>
  <c r="F102" i="6"/>
  <c r="D102" i="6"/>
  <c r="C102" i="6"/>
  <c r="G101" i="6"/>
  <c r="F101" i="6"/>
  <c r="D101" i="6"/>
  <c r="C101" i="6"/>
  <c r="G100" i="6"/>
  <c r="F100" i="6"/>
  <c r="D100" i="6"/>
  <c r="C100" i="6"/>
  <c r="G99" i="6"/>
  <c r="F99" i="6"/>
  <c r="D99" i="6"/>
  <c r="C99" i="6"/>
  <c r="G98" i="6"/>
  <c r="F98" i="6"/>
  <c r="D98" i="6"/>
  <c r="C98" i="6"/>
  <c r="G97" i="6"/>
  <c r="F97" i="6"/>
  <c r="D97" i="6"/>
  <c r="C97" i="6"/>
  <c r="G96" i="6"/>
  <c r="F96" i="6"/>
  <c r="D96" i="6"/>
  <c r="C96" i="6"/>
  <c r="G95" i="6"/>
  <c r="F95" i="6"/>
  <c r="D95" i="6"/>
  <c r="C95" i="6"/>
  <c r="G94" i="6"/>
  <c r="F94" i="6"/>
  <c r="D94" i="6"/>
  <c r="C94" i="6"/>
  <c r="G93" i="6"/>
  <c r="F93" i="6"/>
  <c r="D93" i="6"/>
  <c r="C93" i="6"/>
  <c r="G92" i="6"/>
  <c r="F92" i="6"/>
  <c r="D92" i="6"/>
  <c r="C92" i="6"/>
  <c r="G91" i="6"/>
  <c r="F91" i="6"/>
  <c r="D91" i="6"/>
  <c r="C91" i="6"/>
  <c r="G90" i="6"/>
  <c r="F90" i="6"/>
  <c r="D90" i="6"/>
  <c r="C90" i="6"/>
  <c r="G89" i="6"/>
  <c r="F89" i="6"/>
  <c r="D89" i="6"/>
  <c r="C89" i="6"/>
  <c r="G88" i="6"/>
  <c r="F88" i="6"/>
  <c r="D88" i="6"/>
  <c r="C88" i="6"/>
  <c r="G87" i="6"/>
  <c r="F87" i="6"/>
  <c r="D87" i="6"/>
  <c r="C87" i="6"/>
  <c r="G86" i="6"/>
  <c r="F86" i="6"/>
  <c r="D86" i="6"/>
  <c r="C86" i="6"/>
  <c r="G85" i="6"/>
  <c r="F85" i="6"/>
  <c r="D85" i="6"/>
  <c r="C85" i="6"/>
  <c r="G84" i="6"/>
  <c r="F84" i="6"/>
  <c r="D84" i="6"/>
  <c r="C84" i="6"/>
  <c r="G83" i="6"/>
  <c r="F83" i="6"/>
  <c r="D83" i="6"/>
  <c r="C83" i="6"/>
  <c r="G82" i="6"/>
  <c r="F82" i="6"/>
  <c r="D82" i="6"/>
  <c r="C82" i="6"/>
  <c r="G81" i="6"/>
  <c r="F81" i="6"/>
  <c r="D81" i="6"/>
  <c r="C81" i="6"/>
  <c r="G80" i="6"/>
  <c r="F80" i="6"/>
  <c r="D80" i="6"/>
  <c r="C80" i="6"/>
  <c r="G79" i="6"/>
  <c r="F79" i="6"/>
  <c r="D79" i="6"/>
  <c r="C79" i="6"/>
  <c r="G78" i="6"/>
  <c r="F78" i="6"/>
  <c r="D78" i="6"/>
  <c r="C78" i="6"/>
  <c r="G77" i="6"/>
  <c r="F77" i="6"/>
  <c r="D77" i="6"/>
  <c r="C77" i="6"/>
  <c r="G76" i="6"/>
  <c r="F76" i="6"/>
  <c r="D76" i="6"/>
  <c r="C76" i="6"/>
  <c r="Q75" i="6"/>
  <c r="G75" i="6"/>
  <c r="F75" i="6"/>
  <c r="D75" i="6"/>
  <c r="C75" i="6"/>
  <c r="Q74" i="6"/>
  <c r="G74" i="6"/>
  <c r="F74" i="6"/>
  <c r="D74" i="6"/>
  <c r="C74" i="6"/>
  <c r="Q73" i="6"/>
  <c r="G73" i="6"/>
  <c r="F73" i="6"/>
  <c r="D73" i="6"/>
  <c r="C73" i="6"/>
  <c r="Q72" i="6"/>
  <c r="G72" i="6"/>
  <c r="F72" i="6"/>
  <c r="D72" i="6"/>
  <c r="C72" i="6"/>
  <c r="Q71" i="6"/>
  <c r="P71" i="6"/>
  <c r="G71" i="6"/>
  <c r="F71" i="6"/>
  <c r="D71" i="6"/>
  <c r="C71" i="6"/>
  <c r="Q70" i="6"/>
  <c r="P70" i="6"/>
  <c r="G70" i="6"/>
  <c r="F70" i="6"/>
  <c r="D70" i="6"/>
  <c r="C70" i="6"/>
  <c r="Q69" i="6"/>
  <c r="P69" i="6"/>
  <c r="G69" i="6"/>
  <c r="F69" i="6"/>
  <c r="D69" i="6"/>
  <c r="C69" i="6"/>
  <c r="Q68" i="6"/>
  <c r="P68" i="6"/>
  <c r="G68" i="6"/>
  <c r="F68" i="6"/>
  <c r="D68" i="6"/>
  <c r="C68" i="6"/>
  <c r="Q67" i="6"/>
  <c r="P67" i="6"/>
  <c r="G67" i="6"/>
  <c r="F67" i="6"/>
  <c r="D67" i="6"/>
  <c r="C67" i="6"/>
  <c r="Q66" i="6"/>
  <c r="P66" i="6"/>
  <c r="G66" i="6"/>
  <c r="F66" i="6"/>
  <c r="D66" i="6"/>
  <c r="C66" i="6"/>
  <c r="Q65" i="6"/>
  <c r="P65" i="6"/>
  <c r="G65" i="6"/>
  <c r="F65" i="6"/>
  <c r="D65" i="6"/>
  <c r="C65" i="6"/>
  <c r="Q64" i="6"/>
  <c r="P64" i="6"/>
  <c r="G64" i="6"/>
  <c r="F64" i="6"/>
  <c r="D64" i="6"/>
  <c r="C64" i="6"/>
  <c r="Q63" i="6"/>
  <c r="P63" i="6"/>
  <c r="G63" i="6"/>
  <c r="F63" i="6"/>
  <c r="D63" i="6"/>
  <c r="C63" i="6"/>
  <c r="Q62" i="6"/>
  <c r="P62" i="6"/>
  <c r="G62" i="6"/>
  <c r="F62" i="6"/>
  <c r="D62" i="6"/>
  <c r="C62" i="6"/>
  <c r="Q61" i="6"/>
  <c r="P61" i="6"/>
  <c r="G61" i="6"/>
  <c r="F61" i="6"/>
  <c r="D61" i="6"/>
  <c r="C61" i="6"/>
  <c r="Q60" i="6"/>
  <c r="P60" i="6"/>
  <c r="G60" i="6"/>
  <c r="F60" i="6"/>
  <c r="D60" i="6"/>
  <c r="C60" i="6"/>
  <c r="Q59" i="6"/>
  <c r="P59" i="6"/>
  <c r="G59" i="6"/>
  <c r="F59" i="6"/>
  <c r="D59" i="6"/>
  <c r="C59" i="6"/>
  <c r="Q58" i="6"/>
  <c r="P58" i="6"/>
  <c r="G58" i="6"/>
  <c r="F58" i="6"/>
  <c r="D58" i="6"/>
  <c r="C58" i="6"/>
  <c r="Q57" i="6"/>
  <c r="P57" i="6"/>
  <c r="G57" i="6"/>
  <c r="F57" i="6"/>
  <c r="D57" i="6"/>
  <c r="C57" i="6"/>
  <c r="Q56" i="6"/>
  <c r="P56" i="6"/>
  <c r="G56" i="6"/>
  <c r="F56" i="6"/>
  <c r="D56" i="6"/>
  <c r="C56" i="6"/>
  <c r="Q55" i="6"/>
  <c r="P55" i="6"/>
  <c r="G55" i="6"/>
  <c r="F55" i="6"/>
  <c r="D55" i="6"/>
  <c r="C55" i="6"/>
  <c r="Q54" i="6"/>
  <c r="P54" i="6"/>
  <c r="G54" i="6"/>
  <c r="F54" i="6"/>
  <c r="D54" i="6"/>
  <c r="C54" i="6"/>
  <c r="Q53" i="6"/>
  <c r="P53" i="6"/>
  <c r="G53" i="6"/>
  <c r="F53" i="6"/>
  <c r="D53" i="6"/>
  <c r="C53" i="6"/>
  <c r="Q52" i="6"/>
  <c r="P52" i="6"/>
  <c r="G52" i="6"/>
  <c r="F52" i="6"/>
  <c r="D52" i="6"/>
  <c r="C52" i="6"/>
  <c r="Q51" i="6"/>
  <c r="P51" i="6"/>
  <c r="G51" i="6"/>
  <c r="F51" i="6"/>
  <c r="D51" i="6"/>
  <c r="C51" i="6"/>
  <c r="Q50" i="6"/>
  <c r="P50" i="6"/>
  <c r="G50" i="6"/>
  <c r="F50" i="6"/>
  <c r="D50" i="6"/>
  <c r="C50" i="6"/>
  <c r="Q49" i="6"/>
  <c r="P49" i="6"/>
  <c r="G49" i="6"/>
  <c r="F49" i="6"/>
  <c r="D49" i="6"/>
  <c r="C49" i="6"/>
  <c r="Q48" i="6"/>
  <c r="P48" i="6"/>
  <c r="G48" i="6"/>
  <c r="F48" i="6"/>
  <c r="D48" i="6"/>
  <c r="C48" i="6"/>
  <c r="Q47" i="6"/>
  <c r="P47" i="6"/>
  <c r="G47" i="6"/>
  <c r="F47" i="6"/>
  <c r="D47" i="6"/>
  <c r="C47" i="6"/>
  <c r="Q46" i="6"/>
  <c r="P46" i="6"/>
  <c r="G46" i="6"/>
  <c r="F46" i="6"/>
  <c r="D46" i="6"/>
  <c r="C46" i="6"/>
  <c r="Q45" i="6"/>
  <c r="P45" i="6"/>
  <c r="G45" i="6"/>
  <c r="F45" i="6"/>
  <c r="D45" i="6"/>
  <c r="C45" i="6"/>
  <c r="Q44" i="6"/>
  <c r="P44" i="6"/>
  <c r="G44" i="6"/>
  <c r="F44" i="6"/>
  <c r="D44" i="6"/>
  <c r="C44" i="6"/>
  <c r="Q43" i="6"/>
  <c r="P43" i="6"/>
  <c r="G43" i="6"/>
  <c r="F43" i="6"/>
  <c r="D43" i="6"/>
  <c r="C43" i="6"/>
  <c r="Q42" i="6"/>
  <c r="P42" i="6"/>
  <c r="G42" i="6"/>
  <c r="F42" i="6"/>
  <c r="D42" i="6"/>
  <c r="C42" i="6"/>
  <c r="Q41" i="6"/>
  <c r="P41" i="6"/>
  <c r="G41" i="6"/>
  <c r="F41" i="6"/>
  <c r="D41" i="6"/>
  <c r="C41" i="6"/>
  <c r="Q40" i="6"/>
  <c r="P40" i="6"/>
  <c r="G40" i="6"/>
  <c r="F40" i="6"/>
  <c r="D40" i="6"/>
  <c r="C40" i="6"/>
  <c r="Q39" i="6"/>
  <c r="P39" i="6"/>
  <c r="G39" i="6"/>
  <c r="F39" i="6"/>
  <c r="D39" i="6"/>
  <c r="C39" i="6"/>
  <c r="Q38" i="6"/>
  <c r="P38" i="6"/>
  <c r="G38" i="6"/>
  <c r="F38" i="6"/>
  <c r="D38" i="6"/>
  <c r="C38" i="6"/>
  <c r="Q37" i="6"/>
  <c r="P37" i="6"/>
  <c r="G37" i="6"/>
  <c r="F37" i="6"/>
  <c r="D37" i="6"/>
  <c r="C37" i="6"/>
  <c r="Q36" i="6"/>
  <c r="P36" i="6"/>
  <c r="G36" i="6"/>
  <c r="F36" i="6"/>
  <c r="D36" i="6"/>
  <c r="C36" i="6"/>
  <c r="Q35" i="6"/>
  <c r="P35" i="6"/>
  <c r="G35" i="6"/>
  <c r="F35" i="6"/>
  <c r="D35" i="6"/>
  <c r="C35" i="6"/>
  <c r="Q34" i="6"/>
  <c r="P34" i="6"/>
  <c r="G34" i="6"/>
  <c r="F34" i="6"/>
  <c r="D34" i="6"/>
  <c r="C34" i="6"/>
  <c r="Q33" i="6"/>
  <c r="P33" i="6"/>
  <c r="G33" i="6"/>
  <c r="F33" i="6"/>
  <c r="D33" i="6"/>
  <c r="C33" i="6"/>
  <c r="Q32" i="6"/>
  <c r="P32" i="6"/>
  <c r="G32" i="6"/>
  <c r="F32" i="6"/>
  <c r="D32" i="6"/>
  <c r="C32" i="6"/>
  <c r="Q31" i="6"/>
  <c r="P31" i="6"/>
  <c r="G31" i="6"/>
  <c r="F31" i="6"/>
  <c r="D31" i="6"/>
  <c r="C31" i="6"/>
  <c r="Q30" i="6"/>
  <c r="P30" i="6"/>
  <c r="G30" i="6"/>
  <c r="F30" i="6"/>
  <c r="D30" i="6"/>
  <c r="C30" i="6"/>
  <c r="Q29" i="6"/>
  <c r="P29" i="6"/>
  <c r="G29" i="6"/>
  <c r="F29" i="6"/>
  <c r="D29" i="6"/>
  <c r="C29" i="6"/>
  <c r="Q28" i="6"/>
  <c r="P28" i="6"/>
  <c r="G28" i="6"/>
  <c r="F28" i="6"/>
  <c r="D28" i="6"/>
  <c r="C28" i="6"/>
  <c r="Q27" i="6"/>
  <c r="P27" i="6"/>
  <c r="G27" i="6"/>
  <c r="F27" i="6"/>
  <c r="D27" i="6"/>
  <c r="C27" i="6"/>
  <c r="Q26" i="6"/>
  <c r="P26" i="6"/>
  <c r="G26" i="6"/>
  <c r="F26" i="6"/>
  <c r="D26" i="6"/>
  <c r="C26" i="6"/>
  <c r="Q25" i="6"/>
  <c r="P25" i="6"/>
  <c r="G25" i="6"/>
  <c r="F25" i="6"/>
  <c r="D25" i="6"/>
  <c r="C25" i="6"/>
  <c r="Q24" i="6"/>
  <c r="P24" i="6"/>
  <c r="G24" i="6"/>
  <c r="F24" i="6"/>
  <c r="D24" i="6"/>
  <c r="C24" i="6"/>
  <c r="Q23" i="6"/>
  <c r="P23" i="6"/>
  <c r="G23" i="6"/>
  <c r="F23" i="6"/>
  <c r="D23" i="6"/>
  <c r="C23" i="6"/>
  <c r="Q22" i="6"/>
  <c r="P22" i="6"/>
  <c r="G22" i="6"/>
  <c r="F22" i="6"/>
  <c r="D22" i="6"/>
  <c r="C22" i="6"/>
  <c r="Q21" i="6"/>
  <c r="P21" i="6"/>
  <c r="G21" i="6"/>
  <c r="F21" i="6"/>
  <c r="D21" i="6"/>
  <c r="C21" i="6"/>
  <c r="Q20" i="6"/>
  <c r="P20" i="6"/>
  <c r="G20" i="6"/>
  <c r="F20" i="6"/>
  <c r="D20" i="6"/>
  <c r="C20" i="6"/>
  <c r="Q19" i="6"/>
  <c r="P19" i="6"/>
  <c r="G19" i="6"/>
  <c r="F19" i="6"/>
  <c r="D19" i="6"/>
  <c r="C19" i="6"/>
  <c r="Q18" i="6"/>
  <c r="P18" i="6"/>
  <c r="G18" i="6"/>
  <c r="F18" i="6"/>
  <c r="D18" i="6"/>
  <c r="C18" i="6"/>
  <c r="Q17" i="6"/>
  <c r="P17" i="6"/>
  <c r="G17" i="6"/>
  <c r="F17" i="6"/>
  <c r="D17" i="6"/>
  <c r="C17" i="6"/>
  <c r="Q16" i="6"/>
  <c r="P16" i="6"/>
  <c r="G16" i="6"/>
  <c r="F16" i="6"/>
  <c r="D16" i="6"/>
  <c r="C16" i="6"/>
  <c r="Q15" i="6"/>
  <c r="P15" i="6"/>
  <c r="G15" i="6"/>
  <c r="F15" i="6"/>
  <c r="D15" i="6"/>
  <c r="C15" i="6"/>
  <c r="Q14" i="6"/>
  <c r="P14" i="6"/>
  <c r="G14" i="6"/>
  <c r="F14" i="6"/>
  <c r="D14" i="6"/>
  <c r="C14" i="6"/>
  <c r="Q13" i="6"/>
  <c r="P13" i="6"/>
  <c r="G13" i="6"/>
  <c r="F13" i="6"/>
  <c r="D13" i="6"/>
  <c r="C13" i="6"/>
  <c r="Q12" i="6"/>
  <c r="P12" i="6"/>
  <c r="G12" i="6"/>
  <c r="F12" i="6"/>
  <c r="D12" i="6"/>
  <c r="C12" i="6"/>
  <c r="Q11" i="6"/>
  <c r="P11" i="6"/>
  <c r="G11" i="6"/>
  <c r="F11" i="6"/>
  <c r="D11" i="6"/>
  <c r="C11" i="6"/>
  <c r="Q10" i="6"/>
  <c r="P10" i="6"/>
  <c r="G10" i="6"/>
  <c r="F10" i="6"/>
  <c r="D10" i="6"/>
  <c r="C10" i="6"/>
  <c r="Q9" i="6"/>
  <c r="P9" i="6"/>
  <c r="G9" i="6"/>
  <c r="F9" i="6"/>
  <c r="D9" i="6"/>
  <c r="C9" i="6"/>
  <c r="Q8" i="6"/>
  <c r="P8" i="6"/>
  <c r="G8" i="6"/>
  <c r="F8" i="6"/>
  <c r="D8" i="6"/>
  <c r="C8" i="6"/>
  <c r="Q7" i="6"/>
  <c r="P7" i="6"/>
  <c r="G7" i="6"/>
  <c r="F7" i="6"/>
  <c r="D7" i="6"/>
  <c r="C7" i="6"/>
  <c r="Q6" i="6"/>
  <c r="P6" i="6"/>
  <c r="L6" i="6" a="1"/>
  <c r="L767" i="6" s="1"/>
  <c r="G6" i="6"/>
  <c r="F6" i="6"/>
  <c r="C6" i="6"/>
  <c r="Z7" i="3"/>
  <c r="Y7" i="3"/>
  <c r="X7" i="3"/>
  <c r="W7" i="3"/>
  <c r="V7" i="3"/>
  <c r="U7" i="3"/>
  <c r="T7" i="3"/>
  <c r="S7" i="3"/>
  <c r="R7" i="3"/>
  <c r="Q7" i="3"/>
  <c r="P7" i="3"/>
  <c r="O7" i="3"/>
  <c r="N7" i="3"/>
  <c r="M7" i="3"/>
  <c r="L7" i="3"/>
  <c r="K7" i="3"/>
  <c r="J7" i="3"/>
  <c r="I7" i="3"/>
  <c r="H7" i="3"/>
  <c r="G7" i="3"/>
  <c r="F7" i="3"/>
  <c r="E8" i="5" l="1" a="1"/>
  <c r="E8" i="5" s="1"/>
  <c r="B8" i="5" a="1"/>
  <c r="B8" i="5" s="1"/>
  <c r="V6" i="6" a="1"/>
  <c r="V6" i="6" s="1"/>
  <c r="C8" i="3" a="1"/>
  <c r="C8" i="3" s="1"/>
  <c r="N6" i="6" s="1" a="1"/>
  <c r="N6" i="6" s="1"/>
  <c r="B8" i="3" a="1"/>
  <c r="B8" i="3" s="1"/>
  <c r="Y6" i="6" a="1"/>
  <c r="Y6" i="6" s="1"/>
  <c r="D8" i="3" a="1"/>
  <c r="D8" i="3" s="1"/>
  <c r="W6" i="6" a="1"/>
  <c r="W6" i="6" s="1"/>
  <c r="L9" i="6"/>
  <c r="L17" i="6"/>
  <c r="L25" i="6"/>
  <c r="L33" i="6"/>
  <c r="L41" i="6"/>
  <c r="L49" i="6"/>
  <c r="L57" i="6"/>
  <c r="L65" i="6"/>
  <c r="L73" i="6"/>
  <c r="L81" i="6"/>
  <c r="L89" i="6"/>
  <c r="L97" i="6"/>
  <c r="L105" i="6"/>
  <c r="L115" i="6"/>
  <c r="L125" i="6"/>
  <c r="L135" i="6"/>
  <c r="L147" i="6"/>
  <c r="L157" i="6"/>
  <c r="L167" i="6"/>
  <c r="L179" i="6"/>
  <c r="L189" i="6"/>
  <c r="L199" i="6"/>
  <c r="L211" i="6"/>
  <c r="L221" i="6"/>
  <c r="L231" i="6"/>
  <c r="L243" i="6"/>
  <c r="L253" i="6"/>
  <c r="L263" i="6"/>
  <c r="L275" i="6"/>
  <c r="L285" i="6"/>
  <c r="L295" i="6"/>
  <c r="L307" i="6"/>
  <c r="L317" i="6"/>
  <c r="L327" i="6"/>
  <c r="L339" i="6"/>
  <c r="L349" i="6"/>
  <c r="L359" i="6"/>
  <c r="L371" i="6"/>
  <c r="L381" i="6"/>
  <c r="L391" i="6"/>
  <c r="L403" i="6"/>
  <c r="L413" i="6"/>
  <c r="L423" i="6"/>
  <c r="L435" i="6"/>
  <c r="L445" i="6"/>
  <c r="L455" i="6"/>
  <c r="L467" i="6"/>
  <c r="L477" i="6"/>
  <c r="L487" i="6"/>
  <c r="L499" i="6"/>
  <c r="L509" i="6"/>
  <c r="L519" i="6"/>
  <c r="L531" i="6"/>
  <c r="L541" i="6"/>
  <c r="L551" i="6"/>
  <c r="L563" i="6"/>
  <c r="L573" i="6"/>
  <c r="L583" i="6"/>
  <c r="L595" i="6"/>
  <c r="L605" i="6"/>
  <c r="L615" i="6"/>
  <c r="L627" i="6"/>
  <c r="L637" i="6"/>
  <c r="L647" i="6"/>
  <c r="L659" i="6"/>
  <c r="L669" i="6"/>
  <c r="L679" i="6"/>
  <c r="L691" i="6"/>
  <c r="L701" i="6"/>
  <c r="L711" i="6"/>
  <c r="L723" i="6"/>
  <c r="L733" i="6"/>
  <c r="L743" i="6"/>
  <c r="L755" i="6"/>
  <c r="L765" i="6"/>
  <c r="L775" i="6"/>
  <c r="L6" i="6"/>
  <c r="L11" i="6"/>
  <c r="L19" i="6"/>
  <c r="L27" i="6"/>
  <c r="L35" i="6"/>
  <c r="L43" i="6"/>
  <c r="L51" i="6"/>
  <c r="L59" i="6"/>
  <c r="L67" i="6"/>
  <c r="L75" i="6"/>
  <c r="L83" i="6"/>
  <c r="L91" i="6"/>
  <c r="L99" i="6"/>
  <c r="L107" i="6"/>
  <c r="L117" i="6"/>
  <c r="L127" i="6"/>
  <c r="L139" i="6"/>
  <c r="L149" i="6"/>
  <c r="L159" i="6"/>
  <c r="L171" i="6"/>
  <c r="L181" i="6"/>
  <c r="L191" i="6"/>
  <c r="L203" i="6"/>
  <c r="L213" i="6"/>
  <c r="L223" i="6"/>
  <c r="L235" i="6"/>
  <c r="L245" i="6"/>
  <c r="L255" i="6"/>
  <c r="L267" i="6"/>
  <c r="L277" i="6"/>
  <c r="L287" i="6"/>
  <c r="L299" i="6"/>
  <c r="L309" i="6"/>
  <c r="L319" i="6"/>
  <c r="L331" i="6"/>
  <c r="L341" i="6"/>
  <c r="L351" i="6"/>
  <c r="L363" i="6"/>
  <c r="L373" i="6"/>
  <c r="L383" i="6"/>
  <c r="L395" i="6"/>
  <c r="L405" i="6"/>
  <c r="L415" i="6"/>
  <c r="L427" i="6"/>
  <c r="L437" i="6"/>
  <c r="L447" i="6"/>
  <c r="L459" i="6"/>
  <c r="L469" i="6"/>
  <c r="L479" i="6"/>
  <c r="L491" i="6"/>
  <c r="L501" i="6"/>
  <c r="L511" i="6"/>
  <c r="L523" i="6"/>
  <c r="L533" i="6"/>
  <c r="L543" i="6"/>
  <c r="L555" i="6"/>
  <c r="L565" i="6"/>
  <c r="L575" i="6"/>
  <c r="L587" i="6"/>
  <c r="L597" i="6"/>
  <c r="L607" i="6"/>
  <c r="L619" i="6"/>
  <c r="L629" i="6"/>
  <c r="L639" i="6"/>
  <c r="L651" i="6"/>
  <c r="L661" i="6"/>
  <c r="L671" i="6"/>
  <c r="L683" i="6"/>
  <c r="L693" i="6"/>
  <c r="L703" i="6"/>
  <c r="L715" i="6"/>
  <c r="L725" i="6"/>
  <c r="L735" i="6"/>
  <c r="L747" i="6"/>
  <c r="L757" i="6"/>
  <c r="L776" i="6"/>
  <c r="L777" i="6"/>
  <c r="L769" i="6"/>
  <c r="L761" i="6"/>
  <c r="L753" i="6"/>
  <c r="L745" i="6"/>
  <c r="L737" i="6"/>
  <c r="L729" i="6"/>
  <c r="L721" i="6"/>
  <c r="L713" i="6"/>
  <c r="L705" i="6"/>
  <c r="L697" i="6"/>
  <c r="L689" i="6"/>
  <c r="L681" i="6"/>
  <c r="L673" i="6"/>
  <c r="L665" i="6"/>
  <c r="L657" i="6"/>
  <c r="L649" i="6"/>
  <c r="L641" i="6"/>
  <c r="L633" i="6"/>
  <c r="L625" i="6"/>
  <c r="L617" i="6"/>
  <c r="L609" i="6"/>
  <c r="L601" i="6"/>
  <c r="L593" i="6"/>
  <c r="L585" i="6"/>
  <c r="L577" i="6"/>
  <c r="L569" i="6"/>
  <c r="L561" i="6"/>
  <c r="L553" i="6"/>
  <c r="L545" i="6"/>
  <c r="L537" i="6"/>
  <c r="L529" i="6"/>
  <c r="L521" i="6"/>
  <c r="L513" i="6"/>
  <c r="L505" i="6"/>
  <c r="L497" i="6"/>
  <c r="L489" i="6"/>
  <c r="L481" i="6"/>
  <c r="L473" i="6"/>
  <c r="L465" i="6"/>
  <c r="L457" i="6"/>
  <c r="L449" i="6"/>
  <c r="L441" i="6"/>
  <c r="L433" i="6"/>
  <c r="L425" i="6"/>
  <c r="L417" i="6"/>
  <c r="L409" i="6"/>
  <c r="L401" i="6"/>
  <c r="L393" i="6"/>
  <c r="L385" i="6"/>
  <c r="L377" i="6"/>
  <c r="L369" i="6"/>
  <c r="L361" i="6"/>
  <c r="L353" i="6"/>
  <c r="L345" i="6"/>
  <c r="L337" i="6"/>
  <c r="L329" i="6"/>
  <c r="L321" i="6"/>
  <c r="L313" i="6"/>
  <c r="L305" i="6"/>
  <c r="L297" i="6"/>
  <c r="L289" i="6"/>
  <c r="L281" i="6"/>
  <c r="L273" i="6"/>
  <c r="L265" i="6"/>
  <c r="L257" i="6"/>
  <c r="L249" i="6"/>
  <c r="L241" i="6"/>
  <c r="L233" i="6"/>
  <c r="L225" i="6"/>
  <c r="L217" i="6"/>
  <c r="L209" i="6"/>
  <c r="L201" i="6"/>
  <c r="L193" i="6"/>
  <c r="L185" i="6"/>
  <c r="L177" i="6"/>
  <c r="L169" i="6"/>
  <c r="L161" i="6"/>
  <c r="L153" i="6"/>
  <c r="L145" i="6"/>
  <c r="L137" i="6"/>
  <c r="L129" i="6"/>
  <c r="L121" i="6"/>
  <c r="L113" i="6"/>
  <c r="L13" i="6"/>
  <c r="L21" i="6"/>
  <c r="L29" i="6"/>
  <c r="L37" i="6"/>
  <c r="L45" i="6"/>
  <c r="L53" i="6"/>
  <c r="L61" i="6"/>
  <c r="L69" i="6"/>
  <c r="L77" i="6"/>
  <c r="L85" i="6"/>
  <c r="L93" i="6"/>
  <c r="L101" i="6"/>
  <c r="L109" i="6"/>
  <c r="L119" i="6"/>
  <c r="L131" i="6"/>
  <c r="L141" i="6"/>
  <c r="L151" i="6"/>
  <c r="L163" i="6"/>
  <c r="L173" i="6"/>
  <c r="L183" i="6"/>
  <c r="L195" i="6"/>
  <c r="L205" i="6"/>
  <c r="L215" i="6"/>
  <c r="L227" i="6"/>
  <c r="L237" i="6"/>
  <c r="L247" i="6"/>
  <c r="L259" i="6"/>
  <c r="L269" i="6"/>
  <c r="L279" i="6"/>
  <c r="L291" i="6"/>
  <c r="L301" i="6"/>
  <c r="L311" i="6"/>
  <c r="L323" i="6"/>
  <c r="L333" i="6"/>
  <c r="L343" i="6"/>
  <c r="L355" i="6"/>
  <c r="L365" i="6"/>
  <c r="L375" i="6"/>
  <c r="L387" i="6"/>
  <c r="L397" i="6"/>
  <c r="L407" i="6"/>
  <c r="L419" i="6"/>
  <c r="L429" i="6"/>
  <c r="L439" i="6"/>
  <c r="L451" i="6"/>
  <c r="L461" i="6"/>
  <c r="L471" i="6"/>
  <c r="L483" i="6"/>
  <c r="L493" i="6"/>
  <c r="L503" i="6"/>
  <c r="L515" i="6"/>
  <c r="L525" i="6"/>
  <c r="L535" i="6"/>
  <c r="L547" i="6"/>
  <c r="L557" i="6"/>
  <c r="L567" i="6"/>
  <c r="L579" i="6"/>
  <c r="L589" i="6"/>
  <c r="L599" i="6"/>
  <c r="L611" i="6"/>
  <c r="L621" i="6"/>
  <c r="L631" i="6"/>
  <c r="L643" i="6"/>
  <c r="L653" i="6"/>
  <c r="L663" i="6"/>
  <c r="L675" i="6"/>
  <c r="L685" i="6"/>
  <c r="L695" i="6"/>
  <c r="L707" i="6"/>
  <c r="L717" i="6"/>
  <c r="L727" i="6"/>
  <c r="L739" i="6"/>
  <c r="L749" i="6"/>
  <c r="L759" i="6"/>
  <c r="L771" i="6"/>
  <c r="L7" i="6"/>
  <c r="L15" i="6"/>
  <c r="L23" i="6"/>
  <c r="L31" i="6"/>
  <c r="L39" i="6"/>
  <c r="L47" i="6"/>
  <c r="L55" i="6"/>
  <c r="L63" i="6"/>
  <c r="L71" i="6"/>
  <c r="L79" i="6"/>
  <c r="L87" i="6"/>
  <c r="L95" i="6"/>
  <c r="L103" i="6"/>
  <c r="L111" i="6"/>
  <c r="L123" i="6"/>
  <c r="L133" i="6"/>
  <c r="L143" i="6"/>
  <c r="L155" i="6"/>
  <c r="L165" i="6"/>
  <c r="L175" i="6"/>
  <c r="L187" i="6"/>
  <c r="L197" i="6"/>
  <c r="L207" i="6"/>
  <c r="L219" i="6"/>
  <c r="L229" i="6"/>
  <c r="L239" i="6"/>
  <c r="L251" i="6"/>
  <c r="L261" i="6"/>
  <c r="L271" i="6"/>
  <c r="L283" i="6"/>
  <c r="L293" i="6"/>
  <c r="L303" i="6"/>
  <c r="L315" i="6"/>
  <c r="L325" i="6"/>
  <c r="L335" i="6"/>
  <c r="L347" i="6"/>
  <c r="L357" i="6"/>
  <c r="L367" i="6"/>
  <c r="L379" i="6"/>
  <c r="L389" i="6"/>
  <c r="L399" i="6"/>
  <c r="L411" i="6"/>
  <c r="L421" i="6"/>
  <c r="L431" i="6"/>
  <c r="L443" i="6"/>
  <c r="L453" i="6"/>
  <c r="L463" i="6"/>
  <c r="L475" i="6"/>
  <c r="L485" i="6"/>
  <c r="L495" i="6"/>
  <c r="L507" i="6"/>
  <c r="L517" i="6"/>
  <c r="L527" i="6"/>
  <c r="L539" i="6"/>
  <c r="L549" i="6"/>
  <c r="L559" i="6"/>
  <c r="L571" i="6"/>
  <c r="L581" i="6"/>
  <c r="L591" i="6"/>
  <c r="L603" i="6"/>
  <c r="L613" i="6"/>
  <c r="L623" i="6"/>
  <c r="L635" i="6"/>
  <c r="L645" i="6"/>
  <c r="L655" i="6"/>
  <c r="L667" i="6"/>
  <c r="L677" i="6"/>
  <c r="L687" i="6"/>
  <c r="L699" i="6"/>
  <c r="L709" i="6"/>
  <c r="L719" i="6"/>
  <c r="L731" i="6"/>
  <c r="L741" i="6"/>
  <c r="L751" i="6"/>
  <c r="L763" i="6"/>
  <c r="L773" i="6"/>
  <c r="F7" i="8"/>
  <c r="F18" i="8"/>
  <c r="F36" i="8"/>
  <c r="F68" i="8"/>
  <c r="F100" i="8"/>
  <c r="F132" i="8"/>
  <c r="F164" i="8"/>
  <c r="F196" i="8"/>
  <c r="F228" i="8"/>
  <c r="F260" i="8"/>
  <c r="F292" i="8"/>
  <c r="F324" i="8"/>
  <c r="F362" i="8"/>
  <c r="F404" i="8"/>
  <c r="F446" i="8"/>
  <c r="F490" i="8"/>
  <c r="F532" i="8"/>
  <c r="F574" i="8"/>
  <c r="F618" i="8"/>
  <c r="F660" i="8"/>
  <c r="F722" i="8"/>
  <c r="F810" i="8"/>
  <c r="F896" i="8"/>
  <c r="F990" i="8"/>
  <c r="G89" i="8"/>
  <c r="G196" i="8"/>
  <c r="G319" i="8"/>
  <c r="G431" i="8"/>
  <c r="G537" i="8"/>
  <c r="G660" i="8"/>
  <c r="G772" i="8"/>
  <c r="G879" i="8"/>
  <c r="F20" i="8"/>
  <c r="F44" i="8"/>
  <c r="F76" i="8"/>
  <c r="F108" i="8"/>
  <c r="F140" i="8"/>
  <c r="F172" i="8"/>
  <c r="F204" i="8"/>
  <c r="F236" i="8"/>
  <c r="F268" i="8"/>
  <c r="F300" i="8"/>
  <c r="F332" i="8"/>
  <c r="F372" i="8"/>
  <c r="F414" i="8"/>
  <c r="F458" i="8"/>
  <c r="F500" i="8"/>
  <c r="F542" i="8"/>
  <c r="F586" i="8"/>
  <c r="F628" i="8"/>
  <c r="F670" i="8"/>
  <c r="F746" i="8"/>
  <c r="F832" i="8"/>
  <c r="F914" i="8"/>
  <c r="G105" i="8"/>
  <c r="G217" i="8"/>
  <c r="G324" i="8"/>
  <c r="G447" i="8"/>
  <c r="G559" i="8"/>
  <c r="G665" i="8"/>
  <c r="G788" i="8"/>
  <c r="G900" i="8"/>
  <c r="F10" i="8"/>
  <c r="F26" i="8"/>
  <c r="F52" i="8"/>
  <c r="F84" i="8"/>
  <c r="F116" i="8"/>
  <c r="F148" i="8"/>
  <c r="F180" i="8"/>
  <c r="F212" i="8"/>
  <c r="F244" i="8"/>
  <c r="F276" i="8"/>
  <c r="F308" i="8"/>
  <c r="F340" i="8"/>
  <c r="F382" i="8"/>
  <c r="F426" i="8"/>
  <c r="F468" i="8"/>
  <c r="F510" i="8"/>
  <c r="F554" i="8"/>
  <c r="F596" i="8"/>
  <c r="F638" i="8"/>
  <c r="F682" i="8"/>
  <c r="F768" i="8"/>
  <c r="F850" i="8"/>
  <c r="G25" i="8"/>
  <c r="G148" i="8"/>
  <c r="G260" i="8"/>
  <c r="G367" i="8"/>
  <c r="G489" i="8"/>
  <c r="G601" i="8"/>
  <c r="G708" i="8"/>
  <c r="G831" i="8"/>
  <c r="F999" i="8"/>
  <c r="F995" i="8"/>
  <c r="F985" i="8"/>
  <c r="F974" i="8"/>
  <c r="F963" i="8"/>
  <c r="F953" i="8"/>
  <c r="F942" i="8"/>
  <c r="F934" i="8"/>
  <c r="F926" i="8"/>
  <c r="F918" i="8"/>
  <c r="F910" i="8"/>
  <c r="F902" i="8"/>
  <c r="F894" i="8"/>
  <c r="F886" i="8"/>
  <c r="F878" i="8"/>
  <c r="F870" i="8"/>
  <c r="F862" i="8"/>
  <c r="F854" i="8"/>
  <c r="F846" i="8"/>
  <c r="F838" i="8"/>
  <c r="F830" i="8"/>
  <c r="F822" i="8"/>
  <c r="F814" i="8"/>
  <c r="F806" i="8"/>
  <c r="F798" i="8"/>
  <c r="F790" i="8"/>
  <c r="F782" i="8"/>
  <c r="F774" i="8"/>
  <c r="F766" i="8"/>
  <c r="F758" i="8"/>
  <c r="F750" i="8"/>
  <c r="F742" i="8"/>
  <c r="F734" i="8"/>
  <c r="F726" i="8"/>
  <c r="F718" i="8"/>
  <c r="F710" i="8"/>
  <c r="F702" i="8"/>
  <c r="F694" i="8"/>
  <c r="F686" i="8"/>
  <c r="F993" i="8"/>
  <c r="F982" i="8"/>
  <c r="F971" i="8"/>
  <c r="F961" i="8"/>
  <c r="F950" i="8"/>
  <c r="F940" i="8"/>
  <c r="F932" i="8"/>
  <c r="F924" i="8"/>
  <c r="F916" i="8"/>
  <c r="F908" i="8"/>
  <c r="F900" i="8"/>
  <c r="F892" i="8"/>
  <c r="F884" i="8"/>
  <c r="F876" i="8"/>
  <c r="F868" i="8"/>
  <c r="F860" i="8"/>
  <c r="F852" i="8"/>
  <c r="F844" i="8"/>
  <c r="F836" i="8"/>
  <c r="F828" i="8"/>
  <c r="F820" i="8"/>
  <c r="F812" i="8"/>
  <c r="F804" i="8"/>
  <c r="F796" i="8"/>
  <c r="F788" i="8"/>
  <c r="F780" i="8"/>
  <c r="F772" i="8"/>
  <c r="F764" i="8"/>
  <c r="F756" i="8"/>
  <c r="F748" i="8"/>
  <c r="F740" i="8"/>
  <c r="F732" i="8"/>
  <c r="F724" i="8"/>
  <c r="F716" i="8"/>
  <c r="F708" i="8"/>
  <c r="F700" i="8"/>
  <c r="F692" i="8"/>
  <c r="F684" i="8"/>
  <c r="F998" i="8"/>
  <c r="F977" i="8"/>
  <c r="F955" i="8"/>
  <c r="F936" i="8"/>
  <c r="F920" i="8"/>
  <c r="F904" i="8"/>
  <c r="F888" i="8"/>
  <c r="F872" i="8"/>
  <c r="F856" i="8"/>
  <c r="F840" i="8"/>
  <c r="F824" i="8"/>
  <c r="F808" i="8"/>
  <c r="F792" i="8"/>
  <c r="F776" i="8"/>
  <c r="F760" i="8"/>
  <c r="F744" i="8"/>
  <c r="F728" i="8"/>
  <c r="F712" i="8"/>
  <c r="F696" i="8"/>
  <c r="F680" i="8"/>
  <c r="F672" i="8"/>
  <c r="F664" i="8"/>
  <c r="F656" i="8"/>
  <c r="F648" i="8"/>
  <c r="F640" i="8"/>
  <c r="F632" i="8"/>
  <c r="F624" i="8"/>
  <c r="F616" i="8"/>
  <c r="F608" i="8"/>
  <c r="F600" i="8"/>
  <c r="F592" i="8"/>
  <c r="F584" i="8"/>
  <c r="F576" i="8"/>
  <c r="F568" i="8"/>
  <c r="F560" i="8"/>
  <c r="F552" i="8"/>
  <c r="F544" i="8"/>
  <c r="F536" i="8"/>
  <c r="F528" i="8"/>
  <c r="F520" i="8"/>
  <c r="F512" i="8"/>
  <c r="F504" i="8"/>
  <c r="F496" i="8"/>
  <c r="F488" i="8"/>
  <c r="F480" i="8"/>
  <c r="F472" i="8"/>
  <c r="F464" i="8"/>
  <c r="F456" i="8"/>
  <c r="F448" i="8"/>
  <c r="F440" i="8"/>
  <c r="F432" i="8"/>
  <c r="F424" i="8"/>
  <c r="F416" i="8"/>
  <c r="F408" i="8"/>
  <c r="F400" i="8"/>
  <c r="F392" i="8"/>
  <c r="F384" i="8"/>
  <c r="F376" i="8"/>
  <c r="F368" i="8"/>
  <c r="F360" i="8"/>
  <c r="F352" i="8"/>
  <c r="F344" i="8"/>
  <c r="F14" i="8"/>
  <c r="F22" i="8"/>
  <c r="F30" i="8"/>
  <c r="F38" i="8"/>
  <c r="F46" i="8"/>
  <c r="F54" i="8"/>
  <c r="F62" i="8"/>
  <c r="F70" i="8"/>
  <c r="F78" i="8"/>
  <c r="F86" i="8"/>
  <c r="F94" i="8"/>
  <c r="F102" i="8"/>
  <c r="F110" i="8"/>
  <c r="F118" i="8"/>
  <c r="F126" i="8"/>
  <c r="F134" i="8"/>
  <c r="F142" i="8"/>
  <c r="F150" i="8"/>
  <c r="F158" i="8"/>
  <c r="F166" i="8"/>
  <c r="F174" i="8"/>
  <c r="F182" i="8"/>
  <c r="F190" i="8"/>
  <c r="F198" i="8"/>
  <c r="F206" i="8"/>
  <c r="F214" i="8"/>
  <c r="F222" i="8"/>
  <c r="F230" i="8"/>
  <c r="F238" i="8"/>
  <c r="F246" i="8"/>
  <c r="F254" i="8"/>
  <c r="F262" i="8"/>
  <c r="F270" i="8"/>
  <c r="F278" i="8"/>
  <c r="F286" i="8"/>
  <c r="F294" i="8"/>
  <c r="F302" i="8"/>
  <c r="F310" i="8"/>
  <c r="F318" i="8"/>
  <c r="F326" i="8"/>
  <c r="F334" i="8"/>
  <c r="F342" i="8"/>
  <c r="F354" i="8"/>
  <c r="F364" i="8"/>
  <c r="F374" i="8"/>
  <c r="F386" i="8"/>
  <c r="F396" i="8"/>
  <c r="F406" i="8"/>
  <c r="F418" i="8"/>
  <c r="F428" i="8"/>
  <c r="F438" i="8"/>
  <c r="F450" i="8"/>
  <c r="F460" i="8"/>
  <c r="F470" i="8"/>
  <c r="F482" i="8"/>
  <c r="F492" i="8"/>
  <c r="F502" i="8"/>
  <c r="F514" i="8"/>
  <c r="F524" i="8"/>
  <c r="F534" i="8"/>
  <c r="F546" i="8"/>
  <c r="F556" i="8"/>
  <c r="F566" i="8"/>
  <c r="F578" i="8"/>
  <c r="F588" i="8"/>
  <c r="F598" i="8"/>
  <c r="F610" i="8"/>
  <c r="F620" i="8"/>
  <c r="F630" i="8"/>
  <c r="F642" i="8"/>
  <c r="F652" i="8"/>
  <c r="F662" i="8"/>
  <c r="F674" i="8"/>
  <c r="F688" i="8"/>
  <c r="F706" i="8"/>
  <c r="F730" i="8"/>
  <c r="F752" i="8"/>
  <c r="F770" i="8"/>
  <c r="F794" i="8"/>
  <c r="F816" i="8"/>
  <c r="F834" i="8"/>
  <c r="F858" i="8"/>
  <c r="F880" i="8"/>
  <c r="F898" i="8"/>
  <c r="F922" i="8"/>
  <c r="F945" i="8"/>
  <c r="F969" i="8"/>
  <c r="G997" i="8"/>
  <c r="G996" i="8"/>
  <c r="G975" i="8"/>
  <c r="G953" i="8"/>
  <c r="G932" i="8"/>
  <c r="G911" i="8"/>
  <c r="G889" i="8"/>
  <c r="G868" i="8"/>
  <c r="G847" i="8"/>
  <c r="G825" i="8"/>
  <c r="G804" i="8"/>
  <c r="G783" i="8"/>
  <c r="G761" i="8"/>
  <c r="G740" i="8"/>
  <c r="G719" i="8"/>
  <c r="G697" i="8"/>
  <c r="G676" i="8"/>
  <c r="G655" i="8"/>
  <c r="G633" i="8"/>
  <c r="G612" i="8"/>
  <c r="G591" i="8"/>
  <c r="G569" i="8"/>
  <c r="G548" i="8"/>
  <c r="G527" i="8"/>
  <c r="G505" i="8"/>
  <c r="G484" i="8"/>
  <c r="G463" i="8"/>
  <c r="G441" i="8"/>
  <c r="G420" i="8"/>
  <c r="G399" i="8"/>
  <c r="G377" i="8"/>
  <c r="G356" i="8"/>
  <c r="G335" i="8"/>
  <c r="G313" i="8"/>
  <c r="G292" i="8"/>
  <c r="G271" i="8"/>
  <c r="G249" i="8"/>
  <c r="G228" i="8"/>
  <c r="G207" i="8"/>
  <c r="G185" i="8"/>
  <c r="G164" i="8"/>
  <c r="G143" i="8"/>
  <c r="G121" i="8"/>
  <c r="G100" i="8"/>
  <c r="G79" i="8"/>
  <c r="G57" i="8"/>
  <c r="G36" i="8"/>
  <c r="G15" i="8"/>
  <c r="G991" i="8"/>
  <c r="G969" i="8"/>
  <c r="G948" i="8"/>
  <c r="G927" i="8"/>
  <c r="G905" i="8"/>
  <c r="G884" i="8"/>
  <c r="G863" i="8"/>
  <c r="G841" i="8"/>
  <c r="G820" i="8"/>
  <c r="G799" i="8"/>
  <c r="G777" i="8"/>
  <c r="G756" i="8"/>
  <c r="G735" i="8"/>
  <c r="G713" i="8"/>
  <c r="G692" i="8"/>
  <c r="G671" i="8"/>
  <c r="G649" i="8"/>
  <c r="G628" i="8"/>
  <c r="G607" i="8"/>
  <c r="G585" i="8"/>
  <c r="G564" i="8"/>
  <c r="G543" i="8"/>
  <c r="G521" i="8"/>
  <c r="G500" i="8"/>
  <c r="G479" i="8"/>
  <c r="G457" i="8"/>
  <c r="G436" i="8"/>
  <c r="G415" i="8"/>
  <c r="G393" i="8"/>
  <c r="G372" i="8"/>
  <c r="G351" i="8"/>
  <c r="G329" i="8"/>
  <c r="G308" i="8"/>
  <c r="G287" i="8"/>
  <c r="G265" i="8"/>
  <c r="G244" i="8"/>
  <c r="G223" i="8"/>
  <c r="G201" i="8"/>
  <c r="G180" i="8"/>
  <c r="G159" i="8"/>
  <c r="G137" i="8"/>
  <c r="G116" i="8"/>
  <c r="G95" i="8"/>
  <c r="G73" i="8"/>
  <c r="G52" i="8"/>
  <c r="G31" i="8"/>
  <c r="G9" i="8"/>
  <c r="G980" i="8"/>
  <c r="G937" i="8"/>
  <c r="G895" i="8"/>
  <c r="G852" i="8"/>
  <c r="G809" i="8"/>
  <c r="G767" i="8"/>
  <c r="G724" i="8"/>
  <c r="G681" i="8"/>
  <c r="G639" i="8"/>
  <c r="G596" i="8"/>
  <c r="G553" i="8"/>
  <c r="G511" i="8"/>
  <c r="G468" i="8"/>
  <c r="G425" i="8"/>
  <c r="G383" i="8"/>
  <c r="G340" i="8"/>
  <c r="G297" i="8"/>
  <c r="G255" i="8"/>
  <c r="G212" i="8"/>
  <c r="G169" i="8"/>
  <c r="G127" i="8"/>
  <c r="G84" i="8"/>
  <c r="G41" i="8"/>
  <c r="G63" i="8"/>
  <c r="G111" i="8"/>
  <c r="G175" i="8"/>
  <c r="G233" i="8"/>
  <c r="G281" i="8"/>
  <c r="G345" i="8"/>
  <c r="G404" i="8"/>
  <c r="G452" i="8"/>
  <c r="G516" i="8"/>
  <c r="G575" i="8"/>
  <c r="G623" i="8"/>
  <c r="G687" i="8"/>
  <c r="G745" i="8"/>
  <c r="G793" i="8"/>
  <c r="G857" i="8"/>
  <c r="G916" i="8"/>
  <c r="G964" i="8"/>
  <c r="F8" i="8"/>
  <c r="F16" i="8"/>
  <c r="F24" i="8"/>
  <c r="F32" i="8"/>
  <c r="F40" i="8"/>
  <c r="F48" i="8"/>
  <c r="F56" i="8"/>
  <c r="F64" i="8"/>
  <c r="F72" i="8"/>
  <c r="F80" i="8"/>
  <c r="F88" i="8"/>
  <c r="F96" i="8"/>
  <c r="F104" i="8"/>
  <c r="F112" i="8"/>
  <c r="F120" i="8"/>
  <c r="F128" i="8"/>
  <c r="F136" i="8"/>
  <c r="F144" i="8"/>
  <c r="F152" i="8"/>
  <c r="F160" i="8"/>
  <c r="F168" i="8"/>
  <c r="F176" i="8"/>
  <c r="F184" i="8"/>
  <c r="F192" i="8"/>
  <c r="F200" i="8"/>
  <c r="F208" i="8"/>
  <c r="F216" i="8"/>
  <c r="F224" i="8"/>
  <c r="F232" i="8"/>
  <c r="F240" i="8"/>
  <c r="F248" i="8"/>
  <c r="F256" i="8"/>
  <c r="F264" i="8"/>
  <c r="F272" i="8"/>
  <c r="F280" i="8"/>
  <c r="F288" i="8"/>
  <c r="F296" i="8"/>
  <c r="F304" i="8"/>
  <c r="F312" i="8"/>
  <c r="F320" i="8"/>
  <c r="F328" i="8"/>
  <c r="F336" i="8"/>
  <c r="F346" i="8"/>
  <c r="F356" i="8"/>
  <c r="F366" i="8"/>
  <c r="F378" i="8"/>
  <c r="F388" i="8"/>
  <c r="F398" i="8"/>
  <c r="F410" i="8"/>
  <c r="F420" i="8"/>
  <c r="F430" i="8"/>
  <c r="F442" i="8"/>
  <c r="F452" i="8"/>
  <c r="F462" i="8"/>
  <c r="F474" i="8"/>
  <c r="F484" i="8"/>
  <c r="F494" i="8"/>
  <c r="F506" i="8"/>
  <c r="F516" i="8"/>
  <c r="F526" i="8"/>
  <c r="F538" i="8"/>
  <c r="F548" i="8"/>
  <c r="F558" i="8"/>
  <c r="F570" i="8"/>
  <c r="F580" i="8"/>
  <c r="F590" i="8"/>
  <c r="F602" i="8"/>
  <c r="F612" i="8"/>
  <c r="F622" i="8"/>
  <c r="F634" i="8"/>
  <c r="F644" i="8"/>
  <c r="F654" i="8"/>
  <c r="F666" i="8"/>
  <c r="F676" i="8"/>
  <c r="F690" i="8"/>
  <c r="F714" i="8"/>
  <c r="F736" i="8"/>
  <c r="F754" i="8"/>
  <c r="F778" i="8"/>
  <c r="F800" i="8"/>
  <c r="F818" i="8"/>
  <c r="F842" i="8"/>
  <c r="F864" i="8"/>
  <c r="F882" i="8"/>
  <c r="F906" i="8"/>
  <c r="F928" i="8"/>
  <c r="F947" i="8"/>
  <c r="F979" i="8"/>
  <c r="G20" i="8"/>
  <c r="G68" i="8"/>
  <c r="G132" i="8"/>
  <c r="G191" i="8"/>
  <c r="G239" i="8"/>
  <c r="G303" i="8"/>
  <c r="G361" i="8"/>
  <c r="G409" i="8"/>
  <c r="G473" i="8"/>
  <c r="G532" i="8"/>
  <c r="G580" i="8"/>
  <c r="G644" i="8"/>
  <c r="G703" i="8"/>
  <c r="G751" i="8"/>
  <c r="G815" i="8"/>
  <c r="G873" i="8"/>
  <c r="G921" i="8"/>
  <c r="G985" i="8"/>
  <c r="F34" i="8"/>
  <c r="F42" i="8"/>
  <c r="F50" i="8"/>
  <c r="F58" i="8"/>
  <c r="F66" i="8"/>
  <c r="F74" i="8"/>
  <c r="F82" i="8"/>
  <c r="F90" i="8"/>
  <c r="F98" i="8"/>
  <c r="F106" i="8"/>
  <c r="F114" i="8"/>
  <c r="F122" i="8"/>
  <c r="F130" i="8"/>
  <c r="F138" i="8"/>
  <c r="F146" i="8"/>
  <c r="F154" i="8"/>
  <c r="F162" i="8"/>
  <c r="F170" i="8"/>
  <c r="F178" i="8"/>
  <c r="F186" i="8"/>
  <c r="F194" i="8"/>
  <c r="F202" i="8"/>
  <c r="F210" i="8"/>
  <c r="F218" i="8"/>
  <c r="F226" i="8"/>
  <c r="F234" i="8"/>
  <c r="F242" i="8"/>
  <c r="F250" i="8"/>
  <c r="F258" i="8"/>
  <c r="F266" i="8"/>
  <c r="F274" i="8"/>
  <c r="F282" i="8"/>
  <c r="F290" i="8"/>
  <c r="F298" i="8"/>
  <c r="F306" i="8"/>
  <c r="F314" i="8"/>
  <c r="F322" i="8"/>
  <c r="F330" i="8"/>
  <c r="F338" i="8"/>
  <c r="F348" i="8"/>
  <c r="F358" i="8"/>
  <c r="F370" i="8"/>
  <c r="F380" i="8"/>
  <c r="F390" i="8"/>
  <c r="F402" i="8"/>
  <c r="F412" i="8"/>
  <c r="F422" i="8"/>
  <c r="F434" i="8"/>
  <c r="F444" i="8"/>
  <c r="F454" i="8"/>
  <c r="F466" i="8"/>
  <c r="F476" i="8"/>
  <c r="F486" i="8"/>
  <c r="F498" i="8"/>
  <c r="F508" i="8"/>
  <c r="F518" i="8"/>
  <c r="F530" i="8"/>
  <c r="F540" i="8"/>
  <c r="F550" i="8"/>
  <c r="F562" i="8"/>
  <c r="F572" i="8"/>
  <c r="F582" i="8"/>
  <c r="F594" i="8"/>
  <c r="F604" i="8"/>
  <c r="F614" i="8"/>
  <c r="F626" i="8"/>
  <c r="F636" i="8"/>
  <c r="F646" i="8"/>
  <c r="F658" i="8"/>
  <c r="F668" i="8"/>
  <c r="F678" i="8"/>
  <c r="F698" i="8"/>
  <c r="F720" i="8"/>
  <c r="F738" i="8"/>
  <c r="F762" i="8"/>
  <c r="F784" i="8"/>
  <c r="F802" i="8"/>
  <c r="F826" i="8"/>
  <c r="F848" i="8"/>
  <c r="F866" i="8"/>
  <c r="F890" i="8"/>
  <c r="F912" i="8"/>
  <c r="F930" i="8"/>
  <c r="F958" i="8"/>
  <c r="F987" i="8"/>
  <c r="H311" i="8"/>
  <c r="H653" i="8"/>
  <c r="H994" i="8"/>
  <c r="H55" i="8"/>
  <c r="H397" i="8"/>
  <c r="H738" i="8"/>
  <c r="H141" i="8"/>
  <c r="H482" i="8"/>
  <c r="H823" i="8"/>
  <c r="H226" i="8"/>
  <c r="H567" i="8"/>
  <c r="H909" i="8"/>
  <c r="G22" i="7"/>
  <c r="G94" i="7"/>
  <c r="G8" i="7"/>
  <c r="G16" i="7"/>
  <c r="G24" i="7"/>
  <c r="G32" i="7"/>
  <c r="G40" i="7"/>
  <c r="G48" i="7"/>
  <c r="G56" i="7"/>
  <c r="G64" i="7"/>
  <c r="G72" i="7"/>
  <c r="G80" i="7"/>
  <c r="G88" i="7"/>
  <c r="G96" i="7"/>
  <c r="G104" i="7"/>
  <c r="G112" i="7"/>
  <c r="G120" i="7"/>
  <c r="G128" i="7"/>
  <c r="G136" i="7"/>
  <c r="G144" i="7"/>
  <c r="G152" i="7"/>
  <c r="G160" i="7"/>
  <c r="G168" i="7"/>
  <c r="G176" i="7"/>
  <c r="G184" i="7"/>
  <c r="G192" i="7"/>
  <c r="G200" i="7"/>
  <c r="G208" i="7"/>
  <c r="G216" i="7"/>
  <c r="G224" i="7"/>
  <c r="H77" i="8"/>
  <c r="H162" i="8"/>
  <c r="H247" i="8"/>
  <c r="H333" i="8"/>
  <c r="H418" i="8"/>
  <c r="H503" i="8"/>
  <c r="H589" i="8"/>
  <c r="H674" i="8"/>
  <c r="H759" i="8"/>
  <c r="H845" i="8"/>
  <c r="H930" i="8"/>
  <c r="G14" i="7"/>
  <c r="G30" i="7"/>
  <c r="G46" i="7"/>
  <c r="G62" i="7"/>
  <c r="G78" i="7"/>
  <c r="G102" i="7"/>
  <c r="G126" i="7"/>
  <c r="G174" i="7"/>
  <c r="G10" i="7"/>
  <c r="G18" i="7"/>
  <c r="G26" i="7"/>
  <c r="G34" i="7"/>
  <c r="G42" i="7"/>
  <c r="G50" i="7"/>
  <c r="G58" i="7"/>
  <c r="G66" i="7"/>
  <c r="G74" i="7"/>
  <c r="G82" i="7"/>
  <c r="G90" i="7"/>
  <c r="G98" i="7"/>
  <c r="G106" i="7"/>
  <c r="G114" i="7"/>
  <c r="G122" i="7"/>
  <c r="G130" i="7"/>
  <c r="G138" i="7"/>
  <c r="G146" i="7"/>
  <c r="G154" i="7"/>
  <c r="G162" i="7"/>
  <c r="G170" i="7"/>
  <c r="G178" i="7"/>
  <c r="G186" i="7"/>
  <c r="G194" i="7"/>
  <c r="G202" i="7"/>
  <c r="G210" i="7"/>
  <c r="G218" i="7"/>
  <c r="G226" i="7"/>
  <c r="H13" i="8"/>
  <c r="H98" i="8"/>
  <c r="H183" i="8"/>
  <c r="H269" i="8"/>
  <c r="H354" i="8"/>
  <c r="H439" i="8"/>
  <c r="H525" i="8"/>
  <c r="H610" i="8"/>
  <c r="H695" i="8"/>
  <c r="H781" i="8"/>
  <c r="H866" i="8"/>
  <c r="H951" i="8"/>
  <c r="G38" i="7"/>
  <c r="G54" i="7"/>
  <c r="G70" i="7"/>
  <c r="G86" i="7"/>
  <c r="G110" i="7"/>
  <c r="G118" i="7"/>
  <c r="G134" i="7"/>
  <c r="G142" i="7"/>
  <c r="G150" i="7"/>
  <c r="G158" i="7"/>
  <c r="G166" i="7"/>
  <c r="G182" i="7"/>
  <c r="G190" i="7"/>
  <c r="G198" i="7"/>
  <c r="G206" i="7"/>
  <c r="G214" i="7"/>
  <c r="G222" i="7"/>
  <c r="G230" i="7"/>
  <c r="G7" i="7"/>
  <c r="G12" i="7"/>
  <c r="G20" i="7"/>
  <c r="G28" i="7"/>
  <c r="G36" i="7"/>
  <c r="G44" i="7"/>
  <c r="G52" i="7"/>
  <c r="G60" i="7"/>
  <c r="G68" i="7"/>
  <c r="G76" i="7"/>
  <c r="G84" i="7"/>
  <c r="G92" i="7"/>
  <c r="G100" i="7"/>
  <c r="G108" i="7"/>
  <c r="G116" i="7"/>
  <c r="G124" i="7"/>
  <c r="G132" i="7"/>
  <c r="G140" i="7"/>
  <c r="G148" i="7"/>
  <c r="G156" i="7"/>
  <c r="G164" i="7"/>
  <c r="G172" i="7"/>
  <c r="G180" i="7"/>
  <c r="G188" i="7"/>
  <c r="G196" i="7"/>
  <c r="G204" i="7"/>
  <c r="G212" i="7"/>
  <c r="G220" i="7"/>
  <c r="G228" i="7"/>
  <c r="H34" i="8"/>
  <c r="H119" i="8"/>
  <c r="H205" i="8"/>
  <c r="H290" i="8"/>
  <c r="H375" i="8"/>
  <c r="H461" i="8"/>
  <c r="H546" i="8"/>
  <c r="H631" i="8"/>
  <c r="H717" i="8"/>
  <c r="H802" i="8"/>
  <c r="H887" i="8"/>
  <c r="H973" i="8"/>
  <c r="H18" i="8"/>
  <c r="H39" i="8"/>
  <c r="H61" i="8"/>
  <c r="H82" i="8"/>
  <c r="H103" i="8"/>
  <c r="H125" i="8"/>
  <c r="H146" i="8"/>
  <c r="H167" i="8"/>
  <c r="H189" i="8"/>
  <c r="H210" i="8"/>
  <c r="H231" i="8"/>
  <c r="H253" i="8"/>
  <c r="H274" i="8"/>
  <c r="H295" i="8"/>
  <c r="H317" i="8"/>
  <c r="H338" i="8"/>
  <c r="H359" i="8"/>
  <c r="H381" i="8"/>
  <c r="H402" i="8"/>
  <c r="H423" i="8"/>
  <c r="H445" i="8"/>
  <c r="H466" i="8"/>
  <c r="H487" i="8"/>
  <c r="H509" i="8"/>
  <c r="H530" i="8"/>
  <c r="H551" i="8"/>
  <c r="H573" i="8"/>
  <c r="H594" i="8"/>
  <c r="H615" i="8"/>
  <c r="H637" i="8"/>
  <c r="H658" i="8"/>
  <c r="H679" i="8"/>
  <c r="H701" i="8"/>
  <c r="H722" i="8"/>
  <c r="H743" i="8"/>
  <c r="H765" i="8"/>
  <c r="H786" i="8"/>
  <c r="H807" i="8"/>
  <c r="H829" i="8"/>
  <c r="H850" i="8"/>
  <c r="H871" i="8"/>
  <c r="H893" i="8"/>
  <c r="H914" i="8"/>
  <c r="H935" i="8"/>
  <c r="H957" i="8"/>
  <c r="H978" i="8"/>
  <c r="H999" i="8"/>
  <c r="H23" i="8"/>
  <c r="H45" i="8"/>
  <c r="H66" i="8"/>
  <c r="H87" i="8"/>
  <c r="H109" i="8"/>
  <c r="H130" i="8"/>
  <c r="H151" i="8"/>
  <c r="H173" i="8"/>
  <c r="H194" i="8"/>
  <c r="H215" i="8"/>
  <c r="H237" i="8"/>
  <c r="H258" i="8"/>
  <c r="H279" i="8"/>
  <c r="H301" i="8"/>
  <c r="H322" i="8"/>
  <c r="H343" i="8"/>
  <c r="H365" i="8"/>
  <c r="H386" i="8"/>
  <c r="H407" i="8"/>
  <c r="H429" i="8"/>
  <c r="H450" i="8"/>
  <c r="H471" i="8"/>
  <c r="H493" i="8"/>
  <c r="H514" i="8"/>
  <c r="H535" i="8"/>
  <c r="H557" i="8"/>
  <c r="H578" i="8"/>
  <c r="H599" i="8"/>
  <c r="H621" i="8"/>
  <c r="H642" i="8"/>
  <c r="H663" i="8"/>
  <c r="H685" i="8"/>
  <c r="H706" i="8"/>
  <c r="H727" i="8"/>
  <c r="H749" i="8"/>
  <c r="H770" i="8"/>
  <c r="H791" i="8"/>
  <c r="H813" i="8"/>
  <c r="H834" i="8"/>
  <c r="H855" i="8"/>
  <c r="H877" i="8"/>
  <c r="H898" i="8"/>
  <c r="H919" i="8"/>
  <c r="H941" i="8"/>
  <c r="H962" i="8"/>
  <c r="H996" i="8"/>
  <c r="H992" i="8"/>
  <c r="H988" i="8"/>
  <c r="H984" i="8"/>
  <c r="H980" i="8"/>
  <c r="H976" i="8"/>
  <c r="H972" i="8"/>
  <c r="H968" i="8"/>
  <c r="H964" i="8"/>
  <c r="H960" i="8"/>
  <c r="H956" i="8"/>
  <c r="H952" i="8"/>
  <c r="H948" i="8"/>
  <c r="H944" i="8"/>
  <c r="H940" i="8"/>
  <c r="H936" i="8"/>
  <c r="H932" i="8"/>
  <c r="H928" i="8"/>
  <c r="H924" i="8"/>
  <c r="H920" i="8"/>
  <c r="H916" i="8"/>
  <c r="H912" i="8"/>
  <c r="H908" i="8"/>
  <c r="H904" i="8"/>
  <c r="H900" i="8"/>
  <c r="H896" i="8"/>
  <c r="H892" i="8"/>
  <c r="H888" i="8"/>
  <c r="H884" i="8"/>
  <c r="H880" i="8"/>
  <c r="H876" i="8"/>
  <c r="H872" i="8"/>
  <c r="H868" i="8"/>
  <c r="H864" i="8"/>
  <c r="H860" i="8"/>
  <c r="H856" i="8"/>
  <c r="H852" i="8"/>
  <c r="H848" i="8"/>
  <c r="H844" i="8"/>
  <c r="H840" i="8"/>
  <c r="H836" i="8"/>
  <c r="H832" i="8"/>
  <c r="H828" i="8"/>
  <c r="H824" i="8"/>
  <c r="H820" i="8"/>
  <c r="H816" i="8"/>
  <c r="H812" i="8"/>
  <c r="H808" i="8"/>
  <c r="H804" i="8"/>
  <c r="H800" i="8"/>
  <c r="H796" i="8"/>
  <c r="H792" i="8"/>
  <c r="H788" i="8"/>
  <c r="H784" i="8"/>
  <c r="H780" i="8"/>
  <c r="H776" i="8"/>
  <c r="H772" i="8"/>
  <c r="H768" i="8"/>
  <c r="H764" i="8"/>
  <c r="H760" i="8"/>
  <c r="H756" i="8"/>
  <c r="H752" i="8"/>
  <c r="H748" i="8"/>
  <c r="H744" i="8"/>
  <c r="H740" i="8"/>
  <c r="H736" i="8"/>
  <c r="H732" i="8"/>
  <c r="H728" i="8"/>
  <c r="H724" i="8"/>
  <c r="H720" i="8"/>
  <c r="H716" i="8"/>
  <c r="H712" i="8"/>
  <c r="H708" i="8"/>
  <c r="H704" i="8"/>
  <c r="H700" i="8"/>
  <c r="H696" i="8"/>
  <c r="H692" i="8"/>
  <c r="H688" i="8"/>
  <c r="H684" i="8"/>
  <c r="H680" i="8"/>
  <c r="H676" i="8"/>
  <c r="H672" i="8"/>
  <c r="H668" i="8"/>
  <c r="H664" i="8"/>
  <c r="H660" i="8"/>
  <c r="H656" i="8"/>
  <c r="H652" i="8"/>
  <c r="H648" i="8"/>
  <c r="H644" i="8"/>
  <c r="H640" i="8"/>
  <c r="H636" i="8"/>
  <c r="H632" i="8"/>
  <c r="H628" i="8"/>
  <c r="H624" i="8"/>
  <c r="H620" i="8"/>
  <c r="H616" i="8"/>
  <c r="H612" i="8"/>
  <c r="H608" i="8"/>
  <c r="H604" i="8"/>
  <c r="H600" i="8"/>
  <c r="H596" i="8"/>
  <c r="H592" i="8"/>
  <c r="H588" i="8"/>
  <c r="H584" i="8"/>
  <c r="H580" i="8"/>
  <c r="H576" i="8"/>
  <c r="H572" i="8"/>
  <c r="H568" i="8"/>
  <c r="H564" i="8"/>
  <c r="H560" i="8"/>
  <c r="H556" i="8"/>
  <c r="H552" i="8"/>
  <c r="H548" i="8"/>
  <c r="H544" i="8"/>
  <c r="H540" i="8"/>
  <c r="H536" i="8"/>
  <c r="H532" i="8"/>
  <c r="H528" i="8"/>
  <c r="H524" i="8"/>
  <c r="H520" i="8"/>
  <c r="H516" i="8"/>
  <c r="H512" i="8"/>
  <c r="H508" i="8"/>
  <c r="H504" i="8"/>
  <c r="H500" i="8"/>
  <c r="H496" i="8"/>
  <c r="H492" i="8"/>
  <c r="H488" i="8"/>
  <c r="H484" i="8"/>
  <c r="H480" i="8"/>
  <c r="H476" i="8"/>
  <c r="H472" i="8"/>
  <c r="H468" i="8"/>
  <c r="H464" i="8"/>
  <c r="H460" i="8"/>
  <c r="H456" i="8"/>
  <c r="H452" i="8"/>
  <c r="H448" i="8"/>
  <c r="H444" i="8"/>
  <c r="H440" i="8"/>
  <c r="H436" i="8"/>
  <c r="H432" i="8"/>
  <c r="H428" i="8"/>
  <c r="H424" i="8"/>
  <c r="H420" i="8"/>
  <c r="H416" i="8"/>
  <c r="H412" i="8"/>
  <c r="H408" i="8"/>
  <c r="H404" i="8"/>
  <c r="H400" i="8"/>
  <c r="H396" i="8"/>
  <c r="H392" i="8"/>
  <c r="H388" i="8"/>
  <c r="H384" i="8"/>
  <c r="H380" i="8"/>
  <c r="H376" i="8"/>
  <c r="H372" i="8"/>
  <c r="H368" i="8"/>
  <c r="H364" i="8"/>
  <c r="H360" i="8"/>
  <c r="H356" i="8"/>
  <c r="H352" i="8"/>
  <c r="H348" i="8"/>
  <c r="H344" i="8"/>
  <c r="H340" i="8"/>
  <c r="H336" i="8"/>
  <c r="H332" i="8"/>
  <c r="H328" i="8"/>
  <c r="H324" i="8"/>
  <c r="H320" i="8"/>
  <c r="H316" i="8"/>
  <c r="H312" i="8"/>
  <c r="H308" i="8"/>
  <c r="H304" i="8"/>
  <c r="H300" i="8"/>
  <c r="H296" i="8"/>
  <c r="H292" i="8"/>
  <c r="H288" i="8"/>
  <c r="H284" i="8"/>
  <c r="H280" i="8"/>
  <c r="H276" i="8"/>
  <c r="H272" i="8"/>
  <c r="H268" i="8"/>
  <c r="H264" i="8"/>
  <c r="H260" i="8"/>
  <c r="H256" i="8"/>
  <c r="H252" i="8"/>
  <c r="H248" i="8"/>
  <c r="H244" i="8"/>
  <c r="H240" i="8"/>
  <c r="H236" i="8"/>
  <c r="H232" i="8"/>
  <c r="H228" i="8"/>
  <c r="H224" i="8"/>
  <c r="H220" i="8"/>
  <c r="H216" i="8"/>
  <c r="H212" i="8"/>
  <c r="H208" i="8"/>
  <c r="H204" i="8"/>
  <c r="H200" i="8"/>
  <c r="H196" i="8"/>
  <c r="H192" i="8"/>
  <c r="H188" i="8"/>
  <c r="H184" i="8"/>
  <c r="H180" i="8"/>
  <c r="H176" i="8"/>
  <c r="H172" i="8"/>
  <c r="H168" i="8"/>
  <c r="H164" i="8"/>
  <c r="H160" i="8"/>
  <c r="H156" i="8"/>
  <c r="H152" i="8"/>
  <c r="H148" i="8"/>
  <c r="H144" i="8"/>
  <c r="H140" i="8"/>
  <c r="H136" i="8"/>
  <c r="H132" i="8"/>
  <c r="H128" i="8"/>
  <c r="H124" i="8"/>
  <c r="H120" i="8"/>
  <c r="H116" i="8"/>
  <c r="H112" i="8"/>
  <c r="H108" i="8"/>
  <c r="H104" i="8"/>
  <c r="H100" i="8"/>
  <c r="H96" i="8"/>
  <c r="H92" i="8"/>
  <c r="H88" i="8"/>
  <c r="H84" i="8"/>
  <c r="H80" i="8"/>
  <c r="H76" i="8"/>
  <c r="H72" i="8"/>
  <c r="H68" i="8"/>
  <c r="H64" i="8"/>
  <c r="H60" i="8"/>
  <c r="H56" i="8"/>
  <c r="H52" i="8"/>
  <c r="H48" i="8"/>
  <c r="H44" i="8"/>
  <c r="H40" i="8"/>
  <c r="H36" i="8"/>
  <c r="H32" i="8"/>
  <c r="H28" i="8"/>
  <c r="H24" i="8"/>
  <c r="H20" i="8"/>
  <c r="H16" i="8"/>
  <c r="H12" i="8"/>
  <c r="H8" i="8"/>
  <c r="H998" i="8"/>
  <c r="H993" i="8"/>
  <c r="H987" i="8"/>
  <c r="H982" i="8"/>
  <c r="H977" i="8"/>
  <c r="H971" i="8"/>
  <c r="H966" i="8"/>
  <c r="H961" i="8"/>
  <c r="H955" i="8"/>
  <c r="H950" i="8"/>
  <c r="H945" i="8"/>
  <c r="H939" i="8"/>
  <c r="H934" i="8"/>
  <c r="H929" i="8"/>
  <c r="H923" i="8"/>
  <c r="H918" i="8"/>
  <c r="H913" i="8"/>
  <c r="H907" i="8"/>
  <c r="H902" i="8"/>
  <c r="H897" i="8"/>
  <c r="H891" i="8"/>
  <c r="H886" i="8"/>
  <c r="H881" i="8"/>
  <c r="H875" i="8"/>
  <c r="H870" i="8"/>
  <c r="H865" i="8"/>
  <c r="H859" i="8"/>
  <c r="H854" i="8"/>
  <c r="H849" i="8"/>
  <c r="H843" i="8"/>
  <c r="H838" i="8"/>
  <c r="H833" i="8"/>
  <c r="H827" i="8"/>
  <c r="H822" i="8"/>
  <c r="H817" i="8"/>
  <c r="H811" i="8"/>
  <c r="H806" i="8"/>
  <c r="H801" i="8"/>
  <c r="H795" i="8"/>
  <c r="H790" i="8"/>
  <c r="H785" i="8"/>
  <c r="H779" i="8"/>
  <c r="H774" i="8"/>
  <c r="H769" i="8"/>
  <c r="H763" i="8"/>
  <c r="H758" i="8"/>
  <c r="H753" i="8"/>
  <c r="H747" i="8"/>
  <c r="H742" i="8"/>
  <c r="H737" i="8"/>
  <c r="H731" i="8"/>
  <c r="H726" i="8"/>
  <c r="H721" i="8"/>
  <c r="H715" i="8"/>
  <c r="H710" i="8"/>
  <c r="H705" i="8"/>
  <c r="H699" i="8"/>
  <c r="H694" i="8"/>
  <c r="H689" i="8"/>
  <c r="H683" i="8"/>
  <c r="H678" i="8"/>
  <c r="H673" i="8"/>
  <c r="H667" i="8"/>
  <c r="H662" i="8"/>
  <c r="H657" i="8"/>
  <c r="H651" i="8"/>
  <c r="H646" i="8"/>
  <c r="H641" i="8"/>
  <c r="H635" i="8"/>
  <c r="H630" i="8"/>
  <c r="H625" i="8"/>
  <c r="H619" i="8"/>
  <c r="H614" i="8"/>
  <c r="H609" i="8"/>
  <c r="H603" i="8"/>
  <c r="H598" i="8"/>
  <c r="H593" i="8"/>
  <c r="H587" i="8"/>
  <c r="H582" i="8"/>
  <c r="H577" i="8"/>
  <c r="H571" i="8"/>
  <c r="H566" i="8"/>
  <c r="H561" i="8"/>
  <c r="H555" i="8"/>
  <c r="H550" i="8"/>
  <c r="H545" i="8"/>
  <c r="H539" i="8"/>
  <c r="H534" i="8"/>
  <c r="H529" i="8"/>
  <c r="H523" i="8"/>
  <c r="H518" i="8"/>
  <c r="H513" i="8"/>
  <c r="H507" i="8"/>
  <c r="H502" i="8"/>
  <c r="H497" i="8"/>
  <c r="H491" i="8"/>
  <c r="H486" i="8"/>
  <c r="H481" i="8"/>
  <c r="H475" i="8"/>
  <c r="H470" i="8"/>
  <c r="H465" i="8"/>
  <c r="H459" i="8"/>
  <c r="H454" i="8"/>
  <c r="H449" i="8"/>
  <c r="H443" i="8"/>
  <c r="H438" i="8"/>
  <c r="H433" i="8"/>
  <c r="H427" i="8"/>
  <c r="H422" i="8"/>
  <c r="H417" i="8"/>
  <c r="H411" i="8"/>
  <c r="H406" i="8"/>
  <c r="H401" i="8"/>
  <c r="H395" i="8"/>
  <c r="H390" i="8"/>
  <c r="H385" i="8"/>
  <c r="H379" i="8"/>
  <c r="H374" i="8"/>
  <c r="H369" i="8"/>
  <c r="H363" i="8"/>
  <c r="H358" i="8"/>
  <c r="H353" i="8"/>
  <c r="H347" i="8"/>
  <c r="H342" i="8"/>
  <c r="H337" i="8"/>
  <c r="H331" i="8"/>
  <c r="H326" i="8"/>
  <c r="H321" i="8"/>
  <c r="H315" i="8"/>
  <c r="H310" i="8"/>
  <c r="H305" i="8"/>
  <c r="H299" i="8"/>
  <c r="H294" i="8"/>
  <c r="H289" i="8"/>
  <c r="H283" i="8"/>
  <c r="H278" i="8"/>
  <c r="H273" i="8"/>
  <c r="H267" i="8"/>
  <c r="H262" i="8"/>
  <c r="H257" i="8"/>
  <c r="H251" i="8"/>
  <c r="H246" i="8"/>
  <c r="H241" i="8"/>
  <c r="H235" i="8"/>
  <c r="H230" i="8"/>
  <c r="H225" i="8"/>
  <c r="H219" i="8"/>
  <c r="H214" i="8"/>
  <c r="H209" i="8"/>
  <c r="H203" i="8"/>
  <c r="H198" i="8"/>
  <c r="H193" i="8"/>
  <c r="H187" i="8"/>
  <c r="H182" i="8"/>
  <c r="H177" i="8"/>
  <c r="H171" i="8"/>
  <c r="H166" i="8"/>
  <c r="H161" i="8"/>
  <c r="H155" i="8"/>
  <c r="H150" i="8"/>
  <c r="H145" i="8"/>
  <c r="H139" i="8"/>
  <c r="H134" i="8"/>
  <c r="H129" i="8"/>
  <c r="H123" i="8"/>
  <c r="H118" i="8"/>
  <c r="H113" i="8"/>
  <c r="H107" i="8"/>
  <c r="H102" i="8"/>
  <c r="H97" i="8"/>
  <c r="H91" i="8"/>
  <c r="H86" i="8"/>
  <c r="H81" i="8"/>
  <c r="H75" i="8"/>
  <c r="H70" i="8"/>
  <c r="H65" i="8"/>
  <c r="H59" i="8"/>
  <c r="H54" i="8"/>
  <c r="H49" i="8"/>
  <c r="H43" i="8"/>
  <c r="H38" i="8"/>
  <c r="H33" i="8"/>
  <c r="H27" i="8"/>
  <c r="H22" i="8"/>
  <c r="H17" i="8"/>
  <c r="H11" i="8"/>
  <c r="H7" i="8"/>
  <c r="H997" i="8"/>
  <c r="H991" i="8"/>
  <c r="H986" i="8"/>
  <c r="H981" i="8"/>
  <c r="H975" i="8"/>
  <c r="H970" i="8"/>
  <c r="H965" i="8"/>
  <c r="H959" i="8"/>
  <c r="H954" i="8"/>
  <c r="H949" i="8"/>
  <c r="H943" i="8"/>
  <c r="H938" i="8"/>
  <c r="H933" i="8"/>
  <c r="H927" i="8"/>
  <c r="H922" i="8"/>
  <c r="H917" i="8"/>
  <c r="H911" i="8"/>
  <c r="H906" i="8"/>
  <c r="H901" i="8"/>
  <c r="H895" i="8"/>
  <c r="H890" i="8"/>
  <c r="H885" i="8"/>
  <c r="H879" i="8"/>
  <c r="H874" i="8"/>
  <c r="H869" i="8"/>
  <c r="H863" i="8"/>
  <c r="H858" i="8"/>
  <c r="H853" i="8"/>
  <c r="H847" i="8"/>
  <c r="H842" i="8"/>
  <c r="H837" i="8"/>
  <c r="H831" i="8"/>
  <c r="H826" i="8"/>
  <c r="H821" i="8"/>
  <c r="H815" i="8"/>
  <c r="H810" i="8"/>
  <c r="H805" i="8"/>
  <c r="H799" i="8"/>
  <c r="H794" i="8"/>
  <c r="H789" i="8"/>
  <c r="H783" i="8"/>
  <c r="H778" i="8"/>
  <c r="H773" i="8"/>
  <c r="H767" i="8"/>
  <c r="H762" i="8"/>
  <c r="H757" i="8"/>
  <c r="H751" i="8"/>
  <c r="H746" i="8"/>
  <c r="H741" i="8"/>
  <c r="H735" i="8"/>
  <c r="H730" i="8"/>
  <c r="H725" i="8"/>
  <c r="H719" i="8"/>
  <c r="H714" i="8"/>
  <c r="H709" i="8"/>
  <c r="H703" i="8"/>
  <c r="H698" i="8"/>
  <c r="H693" i="8"/>
  <c r="H687" i="8"/>
  <c r="H682" i="8"/>
  <c r="H677" i="8"/>
  <c r="H671" i="8"/>
  <c r="H666" i="8"/>
  <c r="H661" i="8"/>
  <c r="H655" i="8"/>
  <c r="H650" i="8"/>
  <c r="H645" i="8"/>
  <c r="H639" i="8"/>
  <c r="H634" i="8"/>
  <c r="H629" i="8"/>
  <c r="H623" i="8"/>
  <c r="H618" i="8"/>
  <c r="H613" i="8"/>
  <c r="H607" i="8"/>
  <c r="H602" i="8"/>
  <c r="H597" i="8"/>
  <c r="H591" i="8"/>
  <c r="H586" i="8"/>
  <c r="H581" i="8"/>
  <c r="H575" i="8"/>
  <c r="H570" i="8"/>
  <c r="H565" i="8"/>
  <c r="H559" i="8"/>
  <c r="H554" i="8"/>
  <c r="H549" i="8"/>
  <c r="H543" i="8"/>
  <c r="H538" i="8"/>
  <c r="H533" i="8"/>
  <c r="H527" i="8"/>
  <c r="H522" i="8"/>
  <c r="H517" i="8"/>
  <c r="H511" i="8"/>
  <c r="H506" i="8"/>
  <c r="H501" i="8"/>
  <c r="H495" i="8"/>
  <c r="H490" i="8"/>
  <c r="H485" i="8"/>
  <c r="H479" i="8"/>
  <c r="H474" i="8"/>
  <c r="H469" i="8"/>
  <c r="H463" i="8"/>
  <c r="H458" i="8"/>
  <c r="H453" i="8"/>
  <c r="H447" i="8"/>
  <c r="H442" i="8"/>
  <c r="H437" i="8"/>
  <c r="H431" i="8"/>
  <c r="H426" i="8"/>
  <c r="H421" i="8"/>
  <c r="H415" i="8"/>
  <c r="H410" i="8"/>
  <c r="H405" i="8"/>
  <c r="H399" i="8"/>
  <c r="H394" i="8"/>
  <c r="H389" i="8"/>
  <c r="H383" i="8"/>
  <c r="H378" i="8"/>
  <c r="H373" i="8"/>
  <c r="H367" i="8"/>
  <c r="H362" i="8"/>
  <c r="H357" i="8"/>
  <c r="H351" i="8"/>
  <c r="H346" i="8"/>
  <c r="H341" i="8"/>
  <c r="H335" i="8"/>
  <c r="H330" i="8"/>
  <c r="H325" i="8"/>
  <c r="H319" i="8"/>
  <c r="H314" i="8"/>
  <c r="H309" i="8"/>
  <c r="H303" i="8"/>
  <c r="H298" i="8"/>
  <c r="H293" i="8"/>
  <c r="H287" i="8"/>
  <c r="H282" i="8"/>
  <c r="H277" i="8"/>
  <c r="H271" i="8"/>
  <c r="H266" i="8"/>
  <c r="H261" i="8"/>
  <c r="H255" i="8"/>
  <c r="H250" i="8"/>
  <c r="H245" i="8"/>
  <c r="H239" i="8"/>
  <c r="H234" i="8"/>
  <c r="H229" i="8"/>
  <c r="H223" i="8"/>
  <c r="H218" i="8"/>
  <c r="H213" i="8"/>
  <c r="H207" i="8"/>
  <c r="H202" i="8"/>
  <c r="H197" i="8"/>
  <c r="H191" i="8"/>
  <c r="H186" i="8"/>
  <c r="H181" i="8"/>
  <c r="H175" i="8"/>
  <c r="H170" i="8"/>
  <c r="H165" i="8"/>
  <c r="H159" i="8"/>
  <c r="H154" i="8"/>
  <c r="H149" i="8"/>
  <c r="H143" i="8"/>
  <c r="H138" i="8"/>
  <c r="H133" i="8"/>
  <c r="H127" i="8"/>
  <c r="H122" i="8"/>
  <c r="H117" i="8"/>
  <c r="H111" i="8"/>
  <c r="H106" i="8"/>
  <c r="H101" i="8"/>
  <c r="H95" i="8"/>
  <c r="H90" i="8"/>
  <c r="H85" i="8"/>
  <c r="H79" i="8"/>
  <c r="H74" i="8"/>
  <c r="H69" i="8"/>
  <c r="H63" i="8"/>
  <c r="H58" i="8"/>
  <c r="H53" i="8"/>
  <c r="H47" i="8"/>
  <c r="H42" i="8"/>
  <c r="H37" i="8"/>
  <c r="H31" i="8"/>
  <c r="H26" i="8"/>
  <c r="H21" i="8"/>
  <c r="H15" i="8"/>
  <c r="H10" i="8"/>
  <c r="H995" i="8"/>
  <c r="H990" i="8"/>
  <c r="H985" i="8"/>
  <c r="H979" i="8"/>
  <c r="H974" i="8"/>
  <c r="H969" i="8"/>
  <c r="H963" i="8"/>
  <c r="H958" i="8"/>
  <c r="H953" i="8"/>
  <c r="H947" i="8"/>
  <c r="H942" i="8"/>
  <c r="H937" i="8"/>
  <c r="H931" i="8"/>
  <c r="H926" i="8"/>
  <c r="H921" i="8"/>
  <c r="H915" i="8"/>
  <c r="H910" i="8"/>
  <c r="H905" i="8"/>
  <c r="H899" i="8"/>
  <c r="H894" i="8"/>
  <c r="H889" i="8"/>
  <c r="H883" i="8"/>
  <c r="H878" i="8"/>
  <c r="H873" i="8"/>
  <c r="H867" i="8"/>
  <c r="H862" i="8"/>
  <c r="H857" i="8"/>
  <c r="H851" i="8"/>
  <c r="H846" i="8"/>
  <c r="H841" i="8"/>
  <c r="H835" i="8"/>
  <c r="H830" i="8"/>
  <c r="H825" i="8"/>
  <c r="H819" i="8"/>
  <c r="H814" i="8"/>
  <c r="H809" i="8"/>
  <c r="H803" i="8"/>
  <c r="H798" i="8"/>
  <c r="H793" i="8"/>
  <c r="H787" i="8"/>
  <c r="H782" i="8"/>
  <c r="H777" i="8"/>
  <c r="H771" i="8"/>
  <c r="H766" i="8"/>
  <c r="H761" i="8"/>
  <c r="H755" i="8"/>
  <c r="H750" i="8"/>
  <c r="H745" i="8"/>
  <c r="H739" i="8"/>
  <c r="H734" i="8"/>
  <c r="H729" i="8"/>
  <c r="H723" i="8"/>
  <c r="H718" i="8"/>
  <c r="H713" i="8"/>
  <c r="H707" i="8"/>
  <c r="H702" i="8"/>
  <c r="H697" i="8"/>
  <c r="H691" i="8"/>
  <c r="H686" i="8"/>
  <c r="H681" i="8"/>
  <c r="H675" i="8"/>
  <c r="H670" i="8"/>
  <c r="H665" i="8"/>
  <c r="H659" i="8"/>
  <c r="H654" i="8"/>
  <c r="H649" i="8"/>
  <c r="H643" i="8"/>
  <c r="H638" i="8"/>
  <c r="H633" i="8"/>
  <c r="H627" i="8"/>
  <c r="H622" i="8"/>
  <c r="H617" i="8"/>
  <c r="H611" i="8"/>
  <c r="H606" i="8"/>
  <c r="H601" i="8"/>
  <c r="H595" i="8"/>
  <c r="H590" i="8"/>
  <c r="H585" i="8"/>
  <c r="H579" i="8"/>
  <c r="H574" i="8"/>
  <c r="H569" i="8"/>
  <c r="H563" i="8"/>
  <c r="H558" i="8"/>
  <c r="H553" i="8"/>
  <c r="H547" i="8"/>
  <c r="H542" i="8"/>
  <c r="H537" i="8"/>
  <c r="H531" i="8"/>
  <c r="H526" i="8"/>
  <c r="H521" i="8"/>
  <c r="H515" i="8"/>
  <c r="H510" i="8"/>
  <c r="H505" i="8"/>
  <c r="H499" i="8"/>
  <c r="H494" i="8"/>
  <c r="H489" i="8"/>
  <c r="H483" i="8"/>
  <c r="H478" i="8"/>
  <c r="H473" i="8"/>
  <c r="H467" i="8"/>
  <c r="H462" i="8"/>
  <c r="H457" i="8"/>
  <c r="H451" i="8"/>
  <c r="H446" i="8"/>
  <c r="H441" i="8"/>
  <c r="H435" i="8"/>
  <c r="H430" i="8"/>
  <c r="H425" i="8"/>
  <c r="H419" i="8"/>
  <c r="H414" i="8"/>
  <c r="H409" i="8"/>
  <c r="H403" i="8"/>
  <c r="H398" i="8"/>
  <c r="H393" i="8"/>
  <c r="H387" i="8"/>
  <c r="H382" i="8"/>
  <c r="H377" i="8"/>
  <c r="H371" i="8"/>
  <c r="H366" i="8"/>
  <c r="H361" i="8"/>
  <c r="H355" i="8"/>
  <c r="H350" i="8"/>
  <c r="H345" i="8"/>
  <c r="H339" i="8"/>
  <c r="H334" i="8"/>
  <c r="H329" i="8"/>
  <c r="H323" i="8"/>
  <c r="H318" i="8"/>
  <c r="H313" i="8"/>
  <c r="H307" i="8"/>
  <c r="H302" i="8"/>
  <c r="H297" i="8"/>
  <c r="H291" i="8"/>
  <c r="H286" i="8"/>
  <c r="H281" i="8"/>
  <c r="H275" i="8"/>
  <c r="H270" i="8"/>
  <c r="H265" i="8"/>
  <c r="H259" i="8"/>
  <c r="H254" i="8"/>
  <c r="H249" i="8"/>
  <c r="H243" i="8"/>
  <c r="H238" i="8"/>
  <c r="H233" i="8"/>
  <c r="H227" i="8"/>
  <c r="H222" i="8"/>
  <c r="H217" i="8"/>
  <c r="H211" i="8"/>
  <c r="H206" i="8"/>
  <c r="H201" i="8"/>
  <c r="H195" i="8"/>
  <c r="H190" i="8"/>
  <c r="H185" i="8"/>
  <c r="H179" i="8"/>
  <c r="H174" i="8"/>
  <c r="H169" i="8"/>
  <c r="H163" i="8"/>
  <c r="H158" i="8"/>
  <c r="H153" i="8"/>
  <c r="H147" i="8"/>
  <c r="H142" i="8"/>
  <c r="H137" i="8"/>
  <c r="H131" i="8"/>
  <c r="H126" i="8"/>
  <c r="H121" i="8"/>
  <c r="H115" i="8"/>
  <c r="H110" i="8"/>
  <c r="H105" i="8"/>
  <c r="H99" i="8"/>
  <c r="H94" i="8"/>
  <c r="H89" i="8"/>
  <c r="H83" i="8"/>
  <c r="H78" i="8"/>
  <c r="H73" i="8"/>
  <c r="H67" i="8"/>
  <c r="H62" i="8"/>
  <c r="H57" i="8"/>
  <c r="H51" i="8"/>
  <c r="H46" i="8"/>
  <c r="H41" i="8"/>
  <c r="H35" i="8"/>
  <c r="H30" i="8"/>
  <c r="H25" i="8"/>
  <c r="H19" i="8"/>
  <c r="H14" i="8"/>
  <c r="H9" i="8"/>
  <c r="H29" i="8"/>
  <c r="H50" i="8"/>
  <c r="H71" i="8"/>
  <c r="H93" i="8"/>
  <c r="H114" i="8"/>
  <c r="H135" i="8"/>
  <c r="H157" i="8"/>
  <c r="H178" i="8"/>
  <c r="H199" i="8"/>
  <c r="H221" i="8"/>
  <c r="H242" i="8"/>
  <c r="H263" i="8"/>
  <c r="H285" i="8"/>
  <c r="H306" i="8"/>
  <c r="H327" i="8"/>
  <c r="H349" i="8"/>
  <c r="H370" i="8"/>
  <c r="H391" i="8"/>
  <c r="H413" i="8"/>
  <c r="H434" i="8"/>
  <c r="H455" i="8"/>
  <c r="H477" i="8"/>
  <c r="H498" i="8"/>
  <c r="H519" i="8"/>
  <c r="H541" i="8"/>
  <c r="H562" i="8"/>
  <c r="H583" i="8"/>
  <c r="H605" i="8"/>
  <c r="H626" i="8"/>
  <c r="H647" i="8"/>
  <c r="H669" i="8"/>
  <c r="H690" i="8"/>
  <c r="H711" i="8"/>
  <c r="H733" i="8"/>
  <c r="H754" i="8"/>
  <c r="H775" i="8"/>
  <c r="H797" i="8"/>
  <c r="H818" i="8"/>
  <c r="H839" i="8"/>
  <c r="H861" i="8"/>
  <c r="H882" i="8"/>
  <c r="H903" i="8"/>
  <c r="H925" i="8"/>
  <c r="H946" i="8"/>
  <c r="H967" i="8"/>
  <c r="H989" i="8"/>
  <c r="L10" i="6"/>
  <c r="L14" i="6"/>
  <c r="L18" i="6"/>
  <c r="L22" i="6"/>
  <c r="L26" i="6"/>
  <c r="L30" i="6"/>
  <c r="L34" i="6"/>
  <c r="L38" i="6"/>
  <c r="L42" i="6"/>
  <c r="L46" i="6"/>
  <c r="L50" i="6"/>
  <c r="L54" i="6"/>
  <c r="L58" i="6"/>
  <c r="L62" i="6"/>
  <c r="L66" i="6"/>
  <c r="L70" i="6"/>
  <c r="L74" i="6"/>
  <c r="L78" i="6"/>
  <c r="L82" i="6"/>
  <c r="L86" i="6"/>
  <c r="L90" i="6"/>
  <c r="L94" i="6"/>
  <c r="L98" i="6"/>
  <c r="L102" i="6"/>
  <c r="L106" i="6"/>
  <c r="L110" i="6"/>
  <c r="L114" i="6"/>
  <c r="L118" i="6"/>
  <c r="L122" i="6"/>
  <c r="L126" i="6"/>
  <c r="L130" i="6"/>
  <c r="L134" i="6"/>
  <c r="L138" i="6"/>
  <c r="L142" i="6"/>
  <c r="L146" i="6"/>
  <c r="L150" i="6"/>
  <c r="L154" i="6"/>
  <c r="L158" i="6"/>
  <c r="L162" i="6"/>
  <c r="L166" i="6"/>
  <c r="L170" i="6"/>
  <c r="L174" i="6"/>
  <c r="L178" i="6"/>
  <c r="L182" i="6"/>
  <c r="L186" i="6"/>
  <c r="L190" i="6"/>
  <c r="L194" i="6"/>
  <c r="L198" i="6"/>
  <c r="L202" i="6"/>
  <c r="L206" i="6"/>
  <c r="L210" i="6"/>
  <c r="L214" i="6"/>
  <c r="L218" i="6"/>
  <c r="L222" i="6"/>
  <c r="L226" i="6"/>
  <c r="L230" i="6"/>
  <c r="L234" i="6"/>
  <c r="L238" i="6"/>
  <c r="L242" i="6"/>
  <c r="L246" i="6"/>
  <c r="L250" i="6"/>
  <c r="L254" i="6"/>
  <c r="L258" i="6"/>
  <c r="L262" i="6"/>
  <c r="L266" i="6"/>
  <c r="L270" i="6"/>
  <c r="L274" i="6"/>
  <c r="L278" i="6"/>
  <c r="L282" i="6"/>
  <c r="L286" i="6"/>
  <c r="L290" i="6"/>
  <c r="L294" i="6"/>
  <c r="L298" i="6"/>
  <c r="L302" i="6"/>
  <c r="L306" i="6"/>
  <c r="L310" i="6"/>
  <c r="L314" i="6"/>
  <c r="L318" i="6"/>
  <c r="L322" i="6"/>
  <c r="L326" i="6"/>
  <c r="L330" i="6"/>
  <c r="L334" i="6"/>
  <c r="L338" i="6"/>
  <c r="L342" i="6"/>
  <c r="L346" i="6"/>
  <c r="L350" i="6"/>
  <c r="L354" i="6"/>
  <c r="L358" i="6"/>
  <c r="L362" i="6"/>
  <c r="L366" i="6"/>
  <c r="L370" i="6"/>
  <c r="L374" i="6"/>
  <c r="L378" i="6"/>
  <c r="L382" i="6"/>
  <c r="L386" i="6"/>
  <c r="L390" i="6"/>
  <c r="L394" i="6"/>
  <c r="L398" i="6"/>
  <c r="L402" i="6"/>
  <c r="L406" i="6"/>
  <c r="L410" i="6"/>
  <c r="L414" i="6"/>
  <c r="L418" i="6"/>
  <c r="L422" i="6"/>
  <c r="L426" i="6"/>
  <c r="L430" i="6"/>
  <c r="L434" i="6"/>
  <c r="L438" i="6"/>
  <c r="L442" i="6"/>
  <c r="L446" i="6"/>
  <c r="L450" i="6"/>
  <c r="L454" i="6"/>
  <c r="L458" i="6"/>
  <c r="L462" i="6"/>
  <c r="L466" i="6"/>
  <c r="L470" i="6"/>
  <c r="L474" i="6"/>
  <c r="L478" i="6"/>
  <c r="L482" i="6"/>
  <c r="L486" i="6"/>
  <c r="L490" i="6"/>
  <c r="L494" i="6"/>
  <c r="L498" i="6"/>
  <c r="L502" i="6"/>
  <c r="L506" i="6"/>
  <c r="L510" i="6"/>
  <c r="L514" i="6"/>
  <c r="L518" i="6"/>
  <c r="L522" i="6"/>
  <c r="L526" i="6"/>
  <c r="L530" i="6"/>
  <c r="L534" i="6"/>
  <c r="L538" i="6"/>
  <c r="L542" i="6"/>
  <c r="L546" i="6"/>
  <c r="L550" i="6"/>
  <c r="L554" i="6"/>
  <c r="L558" i="6"/>
  <c r="L562" i="6"/>
  <c r="L566" i="6"/>
  <c r="L570" i="6"/>
  <c r="L574" i="6"/>
  <c r="L578" i="6"/>
  <c r="L582" i="6"/>
  <c r="L586" i="6"/>
  <c r="L590" i="6"/>
  <c r="L594" i="6"/>
  <c r="L598" i="6"/>
  <c r="L602" i="6"/>
  <c r="L606" i="6"/>
  <c r="L610" i="6"/>
  <c r="L614" i="6"/>
  <c r="L618" i="6"/>
  <c r="L622" i="6"/>
  <c r="L626" i="6"/>
  <c r="L630" i="6"/>
  <c r="L634" i="6"/>
  <c r="L638" i="6"/>
  <c r="L642" i="6"/>
  <c r="L646" i="6"/>
  <c r="L650" i="6"/>
  <c r="L654" i="6"/>
  <c r="L658" i="6"/>
  <c r="L662" i="6"/>
  <c r="L666" i="6"/>
  <c r="L670" i="6"/>
  <c r="L674" i="6"/>
  <c r="L678" i="6"/>
  <c r="L682" i="6"/>
  <c r="L686" i="6"/>
  <c r="L690" i="6"/>
  <c r="L694" i="6"/>
  <c r="L698" i="6"/>
  <c r="L702" i="6"/>
  <c r="L706" i="6"/>
  <c r="L710" i="6"/>
  <c r="L714" i="6"/>
  <c r="L718" i="6"/>
  <c r="L722" i="6"/>
  <c r="L726" i="6"/>
  <c r="L730" i="6"/>
  <c r="L734" i="6"/>
  <c r="L738" i="6"/>
  <c r="L742" i="6"/>
  <c r="L746" i="6"/>
  <c r="L750" i="6"/>
  <c r="L754" i="6"/>
  <c r="L758" i="6"/>
  <c r="L762" i="6"/>
  <c r="L766" i="6"/>
  <c r="L770" i="6"/>
  <c r="L774" i="6"/>
  <c r="G11" i="7"/>
  <c r="G15" i="7"/>
  <c r="G19" i="7"/>
  <c r="G23" i="7"/>
  <c r="G27" i="7"/>
  <c r="G31" i="7"/>
  <c r="G35" i="7"/>
  <c r="G39" i="7"/>
  <c r="G43" i="7"/>
  <c r="G47" i="7"/>
  <c r="G51" i="7"/>
  <c r="G55" i="7"/>
  <c r="G59" i="7"/>
  <c r="G63" i="7"/>
  <c r="G67" i="7"/>
  <c r="G71" i="7"/>
  <c r="G75" i="7"/>
  <c r="G79" i="7"/>
  <c r="G83" i="7"/>
  <c r="G87" i="7"/>
  <c r="G91" i="7"/>
  <c r="G95" i="7"/>
  <c r="G99" i="7"/>
  <c r="G103" i="7"/>
  <c r="G107" i="7"/>
  <c r="G111" i="7"/>
  <c r="G115" i="7"/>
  <c r="G119" i="7"/>
  <c r="G123" i="7"/>
  <c r="G127" i="7"/>
  <c r="G131" i="7"/>
  <c r="G135" i="7"/>
  <c r="G139" i="7"/>
  <c r="G143" i="7"/>
  <c r="G147" i="7"/>
  <c r="G151" i="7"/>
  <c r="G155" i="7"/>
  <c r="G159" i="7"/>
  <c r="G163" i="7"/>
  <c r="G167" i="7"/>
  <c r="G171" i="7"/>
  <c r="G175" i="7"/>
  <c r="G179" i="7"/>
  <c r="G183" i="7"/>
  <c r="G187" i="7"/>
  <c r="G191" i="7"/>
  <c r="G195" i="7"/>
  <c r="G199" i="7"/>
  <c r="G203" i="7"/>
  <c r="G207" i="7"/>
  <c r="G211" i="7"/>
  <c r="G215" i="7"/>
  <c r="G219" i="7"/>
  <c r="G223" i="7"/>
  <c r="G227" i="7"/>
  <c r="G231" i="7"/>
  <c r="F9" i="8"/>
  <c r="F13" i="8"/>
  <c r="F17" i="8"/>
  <c r="F21" i="8"/>
  <c r="F25" i="8"/>
  <c r="F29" i="8"/>
  <c r="F33" i="8"/>
  <c r="F37" i="8"/>
  <c r="F41" i="8"/>
  <c r="F45" i="8"/>
  <c r="F49" i="8"/>
  <c r="F53" i="8"/>
  <c r="F57" i="8"/>
  <c r="F61" i="8"/>
  <c r="F65" i="8"/>
  <c r="F69" i="8"/>
  <c r="F73" i="8"/>
  <c r="F77" i="8"/>
  <c r="F81" i="8"/>
  <c r="F85" i="8"/>
  <c r="F89" i="8"/>
  <c r="F93" i="8"/>
  <c r="F97" i="8"/>
  <c r="F101" i="8"/>
  <c r="F105" i="8"/>
  <c r="F109" i="8"/>
  <c r="F113" i="8"/>
  <c r="F117" i="8"/>
  <c r="F121" i="8"/>
  <c r="F125" i="8"/>
  <c r="F129" i="8"/>
  <c r="F133" i="8"/>
  <c r="F137" i="8"/>
  <c r="F141" i="8"/>
  <c r="F145" i="8"/>
  <c r="F149" i="8"/>
  <c r="F153" i="8"/>
  <c r="F157" i="8"/>
  <c r="F161" i="8"/>
  <c r="F165" i="8"/>
  <c r="F169" i="8"/>
  <c r="F173" i="8"/>
  <c r="F177" i="8"/>
  <c r="F181" i="8"/>
  <c r="F185" i="8"/>
  <c r="F189" i="8"/>
  <c r="F193" i="8"/>
  <c r="F197" i="8"/>
  <c r="F201" i="8"/>
  <c r="F205" i="8"/>
  <c r="F209" i="8"/>
  <c r="F213" i="8"/>
  <c r="F217" i="8"/>
  <c r="F221" i="8"/>
  <c r="F225" i="8"/>
  <c r="F229" i="8"/>
  <c r="F233" i="8"/>
  <c r="F237" i="8"/>
  <c r="F241" i="8"/>
  <c r="F245" i="8"/>
  <c r="F249" i="8"/>
  <c r="F253" i="8"/>
  <c r="F257" i="8"/>
  <c r="F261" i="8"/>
  <c r="F265" i="8"/>
  <c r="F269" i="8"/>
  <c r="F273" i="8"/>
  <c r="F277" i="8"/>
  <c r="F281" i="8"/>
  <c r="F285" i="8"/>
  <c r="F289" i="8"/>
  <c r="F293" i="8"/>
  <c r="F297" i="8"/>
  <c r="F301" i="8"/>
  <c r="F305" i="8"/>
  <c r="F309" i="8"/>
  <c r="F313" i="8"/>
  <c r="F317" i="8"/>
  <c r="F321" i="8"/>
  <c r="F325" i="8"/>
  <c r="F329" i="8"/>
  <c r="F333" i="8"/>
  <c r="F337" i="8"/>
  <c r="F341" i="8"/>
  <c r="F345" i="8"/>
  <c r="F349" i="8"/>
  <c r="F353" i="8"/>
  <c r="F357" i="8"/>
  <c r="F361" i="8"/>
  <c r="F365" i="8"/>
  <c r="F369" i="8"/>
  <c r="F373" i="8"/>
  <c r="F377" i="8"/>
  <c r="F381" i="8"/>
  <c r="F385" i="8"/>
  <c r="F389" i="8"/>
  <c r="F393" i="8"/>
  <c r="F397" i="8"/>
  <c r="F401" i="8"/>
  <c r="F405" i="8"/>
  <c r="F409" i="8"/>
  <c r="F413" i="8"/>
  <c r="F417" i="8"/>
  <c r="F421" i="8"/>
  <c r="F425" i="8"/>
  <c r="F429" i="8"/>
  <c r="F433" i="8"/>
  <c r="F437" i="8"/>
  <c r="F441" i="8"/>
  <c r="F445" i="8"/>
  <c r="F449" i="8"/>
  <c r="F453" i="8"/>
  <c r="F457" i="8"/>
  <c r="F461" i="8"/>
  <c r="F465" i="8"/>
  <c r="F469" i="8"/>
  <c r="F473" i="8"/>
  <c r="F477" i="8"/>
  <c r="F481" i="8"/>
  <c r="F485" i="8"/>
  <c r="F489" i="8"/>
  <c r="F493" i="8"/>
  <c r="F497" i="8"/>
  <c r="F501" i="8"/>
  <c r="F505" i="8"/>
  <c r="F509" i="8"/>
  <c r="F513" i="8"/>
  <c r="F517" i="8"/>
  <c r="F521" i="8"/>
  <c r="F525" i="8"/>
  <c r="F529" i="8"/>
  <c r="F533" i="8"/>
  <c r="F537" i="8"/>
  <c r="F541" i="8"/>
  <c r="F545" i="8"/>
  <c r="F549" i="8"/>
  <c r="F553" i="8"/>
  <c r="F557" i="8"/>
  <c r="F561" i="8"/>
  <c r="F565" i="8"/>
  <c r="F569" i="8"/>
  <c r="F573" i="8"/>
  <c r="F577" i="8"/>
  <c r="F581" i="8"/>
  <c r="F585" i="8"/>
  <c r="F589" i="8"/>
  <c r="F593" i="8"/>
  <c r="F597" i="8"/>
  <c r="F601" i="8"/>
  <c r="F605" i="8"/>
  <c r="F609" i="8"/>
  <c r="F613" i="8"/>
  <c r="F617" i="8"/>
  <c r="F621" i="8"/>
  <c r="F625" i="8"/>
  <c r="F629" i="8"/>
  <c r="F633" i="8"/>
  <c r="F637" i="8"/>
  <c r="F641" i="8"/>
  <c r="F645" i="8"/>
  <c r="F649" i="8"/>
  <c r="F653" i="8"/>
  <c r="F657" i="8"/>
  <c r="F661" i="8"/>
  <c r="F665" i="8"/>
  <c r="F669" i="8"/>
  <c r="F673" i="8"/>
  <c r="F677" i="8"/>
  <c r="F681" i="8"/>
  <c r="F685" i="8"/>
  <c r="F689" i="8"/>
  <c r="F693" i="8"/>
  <c r="F697" i="8"/>
  <c r="F701" i="8"/>
  <c r="F705" i="8"/>
  <c r="F709" i="8"/>
  <c r="F713" i="8"/>
  <c r="F717" i="8"/>
  <c r="F721" i="8"/>
  <c r="F725" i="8"/>
  <c r="F729" i="8"/>
  <c r="F733" i="8"/>
  <c r="F737" i="8"/>
  <c r="F741" i="8"/>
  <c r="F745" i="8"/>
  <c r="F749" i="8"/>
  <c r="F753" i="8"/>
  <c r="F757" i="8"/>
  <c r="F761" i="8"/>
  <c r="F765" i="8"/>
  <c r="F769" i="8"/>
  <c r="F773" i="8"/>
  <c r="F777" i="8"/>
  <c r="F781" i="8"/>
  <c r="F785" i="8"/>
  <c r="F789" i="8"/>
  <c r="F793" i="8"/>
  <c r="F797" i="8"/>
  <c r="F801" i="8"/>
  <c r="F805" i="8"/>
  <c r="F809" i="8"/>
  <c r="F813" i="8"/>
  <c r="F817" i="8"/>
  <c r="F821" i="8"/>
  <c r="F825" i="8"/>
  <c r="F829" i="8"/>
  <c r="F833" i="8"/>
  <c r="F837" i="8"/>
  <c r="F841" i="8"/>
  <c r="F845" i="8"/>
  <c r="F849" i="8"/>
  <c r="F853" i="8"/>
  <c r="F857" i="8"/>
  <c r="F861" i="8"/>
  <c r="F865" i="8"/>
  <c r="F869" i="8"/>
  <c r="F873" i="8"/>
  <c r="F877" i="8"/>
  <c r="F881" i="8"/>
  <c r="F885" i="8"/>
  <c r="F889" i="8"/>
  <c r="F893" i="8"/>
  <c r="F897" i="8"/>
  <c r="F901" i="8"/>
  <c r="F905" i="8"/>
  <c r="F909" i="8"/>
  <c r="F913" i="8"/>
  <c r="F917" i="8"/>
  <c r="F921" i="8"/>
  <c r="F925" i="8"/>
  <c r="F929" i="8"/>
  <c r="F933" i="8"/>
  <c r="F937" i="8"/>
  <c r="F941" i="8"/>
  <c r="F946" i="8"/>
  <c r="F951" i="8"/>
  <c r="F957" i="8"/>
  <c r="F962" i="8"/>
  <c r="F967" i="8"/>
  <c r="F973" i="8"/>
  <c r="F978" i="8"/>
  <c r="F983" i="8"/>
  <c r="F989" i="8"/>
  <c r="F994" i="8"/>
  <c r="G11" i="8"/>
  <c r="G16" i="8"/>
  <c r="G21" i="8"/>
  <c r="G27" i="8"/>
  <c r="G32" i="8"/>
  <c r="G37" i="8"/>
  <c r="G43" i="8"/>
  <c r="G48" i="8"/>
  <c r="G53" i="8"/>
  <c r="G59" i="8"/>
  <c r="G64" i="8"/>
  <c r="G69" i="8"/>
  <c r="G75" i="8"/>
  <c r="G80" i="8"/>
  <c r="G85" i="8"/>
  <c r="G91" i="8"/>
  <c r="G96" i="8"/>
  <c r="G101" i="8"/>
  <c r="G107" i="8"/>
  <c r="G112" i="8"/>
  <c r="G117" i="8"/>
  <c r="G123" i="8"/>
  <c r="G128" i="8"/>
  <c r="G133" i="8"/>
  <c r="G139" i="8"/>
  <c r="G144" i="8"/>
  <c r="G149" i="8"/>
  <c r="G155" i="8"/>
  <c r="G160" i="8"/>
  <c r="G165" i="8"/>
  <c r="G171" i="8"/>
  <c r="G176" i="8"/>
  <c r="G181" i="8"/>
  <c r="G187" i="8"/>
  <c r="G192" i="8"/>
  <c r="G197" i="8"/>
  <c r="G203" i="8"/>
  <c r="G208" i="8"/>
  <c r="G213" i="8"/>
  <c r="G219" i="8"/>
  <c r="G224" i="8"/>
  <c r="G229" i="8"/>
  <c r="G235" i="8"/>
  <c r="G240" i="8"/>
  <c r="G245" i="8"/>
  <c r="G251" i="8"/>
  <c r="G256" i="8"/>
  <c r="G261" i="8"/>
  <c r="G267" i="8"/>
  <c r="G272" i="8"/>
  <c r="G277" i="8"/>
  <c r="G283" i="8"/>
  <c r="G288" i="8"/>
  <c r="G293" i="8"/>
  <c r="G299" i="8"/>
  <c r="G304" i="8"/>
  <c r="G309" i="8"/>
  <c r="G315" i="8"/>
  <c r="G320" i="8"/>
  <c r="G325" i="8"/>
  <c r="G331" i="8"/>
  <c r="G336" i="8"/>
  <c r="G341" i="8"/>
  <c r="G347" i="8"/>
  <c r="G352" i="8"/>
  <c r="G357" i="8"/>
  <c r="G363" i="8"/>
  <c r="G368" i="8"/>
  <c r="G373" i="8"/>
  <c r="G379" i="8"/>
  <c r="G384" i="8"/>
  <c r="G389" i="8"/>
  <c r="G395" i="8"/>
  <c r="G400" i="8"/>
  <c r="G405" i="8"/>
  <c r="G411" i="8"/>
  <c r="G416" i="8"/>
  <c r="G421" i="8"/>
  <c r="G427" i="8"/>
  <c r="G432" i="8"/>
  <c r="G437" i="8"/>
  <c r="G443" i="8"/>
  <c r="G448" i="8"/>
  <c r="G453" i="8"/>
  <c r="G459" i="8"/>
  <c r="G464" i="8"/>
  <c r="G469" i="8"/>
  <c r="G475" i="8"/>
  <c r="G480" i="8"/>
  <c r="G485" i="8"/>
  <c r="G491" i="8"/>
  <c r="G496" i="8"/>
  <c r="G501" i="8"/>
  <c r="G507" i="8"/>
  <c r="G512" i="8"/>
  <c r="G517" i="8"/>
  <c r="G523" i="8"/>
  <c r="G528" i="8"/>
  <c r="G533" i="8"/>
  <c r="G539" i="8"/>
  <c r="G544" i="8"/>
  <c r="G549" i="8"/>
  <c r="G555" i="8"/>
  <c r="G560" i="8"/>
  <c r="G565" i="8"/>
  <c r="G571" i="8"/>
  <c r="G576" i="8"/>
  <c r="G581" i="8"/>
  <c r="G587" i="8"/>
  <c r="G592" i="8"/>
  <c r="G597" i="8"/>
  <c r="G603" i="8"/>
  <c r="G608" i="8"/>
  <c r="G613" i="8"/>
  <c r="G619" i="8"/>
  <c r="G624" i="8"/>
  <c r="G629" i="8"/>
  <c r="G635" i="8"/>
  <c r="G640" i="8"/>
  <c r="G645" i="8"/>
  <c r="G651" i="8"/>
  <c r="G656" i="8"/>
  <c r="G661" i="8"/>
  <c r="G667" i="8"/>
  <c r="G672" i="8"/>
  <c r="G677" i="8"/>
  <c r="G683" i="8"/>
  <c r="G688" i="8"/>
  <c r="G693" i="8"/>
  <c r="G699" i="8"/>
  <c r="G704" i="8"/>
  <c r="G709" i="8"/>
  <c r="G715" i="8"/>
  <c r="G720" i="8"/>
  <c r="G725" i="8"/>
  <c r="G731" i="8"/>
  <c r="G736" i="8"/>
  <c r="G741" i="8"/>
  <c r="G747" i="8"/>
  <c r="G752" i="8"/>
  <c r="G757" i="8"/>
  <c r="G763" i="8"/>
  <c r="G768" i="8"/>
  <c r="G773" i="8"/>
  <c r="G779" i="8"/>
  <c r="G784" i="8"/>
  <c r="G789" i="8"/>
  <c r="G795" i="8"/>
  <c r="G800" i="8"/>
  <c r="G805" i="8"/>
  <c r="G811" i="8"/>
  <c r="G816" i="8"/>
  <c r="G821" i="8"/>
  <c r="G827" i="8"/>
  <c r="G832" i="8"/>
  <c r="G837" i="8"/>
  <c r="G843" i="8"/>
  <c r="G848" i="8"/>
  <c r="G853" i="8"/>
  <c r="G859" i="8"/>
  <c r="G864" i="8"/>
  <c r="G869" i="8"/>
  <c r="G875" i="8"/>
  <c r="G880" i="8"/>
  <c r="G885" i="8"/>
  <c r="G891" i="8"/>
  <c r="G896" i="8"/>
  <c r="G901" i="8"/>
  <c r="G907" i="8"/>
  <c r="G912" i="8"/>
  <c r="G917" i="8"/>
  <c r="G923" i="8"/>
  <c r="G928" i="8"/>
  <c r="G933" i="8"/>
  <c r="G939" i="8"/>
  <c r="G944" i="8"/>
  <c r="G949" i="8"/>
  <c r="G955" i="8"/>
  <c r="G960" i="8"/>
  <c r="G965" i="8"/>
  <c r="G971" i="8"/>
  <c r="G976" i="8"/>
  <c r="G981" i="8"/>
  <c r="G987" i="8"/>
  <c r="G992" i="8"/>
  <c r="G998" i="8"/>
  <c r="G994" i="8"/>
  <c r="G990" i="8"/>
  <c r="G986" i="8"/>
  <c r="G982" i="8"/>
  <c r="G978" i="8"/>
  <c r="G974" i="8"/>
  <c r="G970" i="8"/>
  <c r="G966" i="8"/>
  <c r="G962" i="8"/>
  <c r="G958" i="8"/>
  <c r="G954" i="8"/>
  <c r="G950" i="8"/>
  <c r="G946" i="8"/>
  <c r="G942" i="8"/>
  <c r="G938" i="8"/>
  <c r="G934" i="8"/>
  <c r="G930" i="8"/>
  <c r="G926" i="8"/>
  <c r="G922" i="8"/>
  <c r="G918" i="8"/>
  <c r="G914" i="8"/>
  <c r="G910" i="8"/>
  <c r="G906" i="8"/>
  <c r="G902" i="8"/>
  <c r="G898" i="8"/>
  <c r="G894" i="8"/>
  <c r="G890" i="8"/>
  <c r="G886" i="8"/>
  <c r="G882" i="8"/>
  <c r="G878" i="8"/>
  <c r="G874" i="8"/>
  <c r="G870" i="8"/>
  <c r="G866" i="8"/>
  <c r="G862" i="8"/>
  <c r="G858" i="8"/>
  <c r="G854" i="8"/>
  <c r="G850" i="8"/>
  <c r="G846" i="8"/>
  <c r="G842" i="8"/>
  <c r="G838" i="8"/>
  <c r="G834" i="8"/>
  <c r="G830" i="8"/>
  <c r="G826" i="8"/>
  <c r="G822" i="8"/>
  <c r="G818" i="8"/>
  <c r="G814" i="8"/>
  <c r="G810" i="8"/>
  <c r="G806" i="8"/>
  <c r="G802" i="8"/>
  <c r="G798" i="8"/>
  <c r="G794" i="8"/>
  <c r="G790" i="8"/>
  <c r="G786" i="8"/>
  <c r="G782" i="8"/>
  <c r="G778" i="8"/>
  <c r="G774" i="8"/>
  <c r="G770" i="8"/>
  <c r="G766" i="8"/>
  <c r="G762" i="8"/>
  <c r="G758" i="8"/>
  <c r="G754" i="8"/>
  <c r="G750" i="8"/>
  <c r="G746" i="8"/>
  <c r="G742" i="8"/>
  <c r="G738" i="8"/>
  <c r="G734" i="8"/>
  <c r="G730" i="8"/>
  <c r="G726" i="8"/>
  <c r="G722" i="8"/>
  <c r="G718" i="8"/>
  <c r="G714" i="8"/>
  <c r="G710" i="8"/>
  <c r="G706" i="8"/>
  <c r="G702" i="8"/>
  <c r="G698" i="8"/>
  <c r="G694" i="8"/>
  <c r="G690" i="8"/>
  <c r="G686" i="8"/>
  <c r="G682" i="8"/>
  <c r="G678" i="8"/>
  <c r="G674" i="8"/>
  <c r="G670" i="8"/>
  <c r="G666" i="8"/>
  <c r="G662" i="8"/>
  <c r="G658" i="8"/>
  <c r="G654" i="8"/>
  <c r="G650" i="8"/>
  <c r="G646" i="8"/>
  <c r="G642" i="8"/>
  <c r="G638" i="8"/>
  <c r="G634" i="8"/>
  <c r="G630" i="8"/>
  <c r="G626" i="8"/>
  <c r="G622" i="8"/>
  <c r="G618" i="8"/>
  <c r="G614" i="8"/>
  <c r="G610" i="8"/>
  <c r="G606" i="8"/>
  <c r="G602" i="8"/>
  <c r="G598" i="8"/>
  <c r="G594" i="8"/>
  <c r="G590" i="8"/>
  <c r="G586" i="8"/>
  <c r="G582" i="8"/>
  <c r="G578" i="8"/>
  <c r="G574" i="8"/>
  <c r="G570" i="8"/>
  <c r="G566" i="8"/>
  <c r="G562" i="8"/>
  <c r="G558" i="8"/>
  <c r="G554" i="8"/>
  <c r="G550" i="8"/>
  <c r="G546" i="8"/>
  <c r="G542" i="8"/>
  <c r="G538" i="8"/>
  <c r="G534" i="8"/>
  <c r="G530" i="8"/>
  <c r="G526" i="8"/>
  <c r="G522" i="8"/>
  <c r="G518" i="8"/>
  <c r="G514" i="8"/>
  <c r="G510" i="8"/>
  <c r="G506" i="8"/>
  <c r="G502" i="8"/>
  <c r="G498" i="8"/>
  <c r="G494" i="8"/>
  <c r="G490" i="8"/>
  <c r="G486" i="8"/>
  <c r="G482" i="8"/>
  <c r="G478" i="8"/>
  <c r="G474" i="8"/>
  <c r="G470" i="8"/>
  <c r="G466" i="8"/>
  <c r="G462" i="8"/>
  <c r="G458" i="8"/>
  <c r="G454" i="8"/>
  <c r="G450" i="8"/>
  <c r="G446" i="8"/>
  <c r="G442" i="8"/>
  <c r="G438" i="8"/>
  <c r="G434" i="8"/>
  <c r="G430" i="8"/>
  <c r="G426" i="8"/>
  <c r="G422" i="8"/>
  <c r="G418" i="8"/>
  <c r="G414" i="8"/>
  <c r="G410" i="8"/>
  <c r="G406" i="8"/>
  <c r="G402" i="8"/>
  <c r="G398" i="8"/>
  <c r="G394" i="8"/>
  <c r="G390" i="8"/>
  <c r="G386" i="8"/>
  <c r="G382" i="8"/>
  <c r="G378" i="8"/>
  <c r="G374" i="8"/>
  <c r="G370" i="8"/>
  <c r="G366" i="8"/>
  <c r="G362" i="8"/>
  <c r="G358" i="8"/>
  <c r="G354" i="8"/>
  <c r="G350" i="8"/>
  <c r="G346" i="8"/>
  <c r="G342" i="8"/>
  <c r="G338" i="8"/>
  <c r="G334" i="8"/>
  <c r="G330" i="8"/>
  <c r="G326" i="8"/>
  <c r="G322" i="8"/>
  <c r="G318" i="8"/>
  <c r="G314" i="8"/>
  <c r="G310" i="8"/>
  <c r="G306" i="8"/>
  <c r="G302" i="8"/>
  <c r="G298" i="8"/>
  <c r="G294" i="8"/>
  <c r="G290" i="8"/>
  <c r="G286" i="8"/>
  <c r="G282" i="8"/>
  <c r="G278" i="8"/>
  <c r="G274" i="8"/>
  <c r="G270" i="8"/>
  <c r="G266" i="8"/>
  <c r="G262" i="8"/>
  <c r="G258" i="8"/>
  <c r="G254" i="8"/>
  <c r="G250" i="8"/>
  <c r="G246" i="8"/>
  <c r="G242" i="8"/>
  <c r="G238" i="8"/>
  <c r="G234" i="8"/>
  <c r="G230" i="8"/>
  <c r="G226" i="8"/>
  <c r="G222" i="8"/>
  <c r="G218" i="8"/>
  <c r="G214" i="8"/>
  <c r="G210" i="8"/>
  <c r="G206" i="8"/>
  <c r="G202" i="8"/>
  <c r="G198" i="8"/>
  <c r="G194" i="8"/>
  <c r="G190" i="8"/>
  <c r="G186" i="8"/>
  <c r="G182" i="8"/>
  <c r="G178" i="8"/>
  <c r="G174" i="8"/>
  <c r="G170" i="8"/>
  <c r="G166" i="8"/>
  <c r="G162" i="8"/>
  <c r="G158" i="8"/>
  <c r="G154" i="8"/>
  <c r="G150" i="8"/>
  <c r="G146" i="8"/>
  <c r="G142" i="8"/>
  <c r="G138" i="8"/>
  <c r="G134" i="8"/>
  <c r="G130" i="8"/>
  <c r="G126" i="8"/>
  <c r="G122" i="8"/>
  <c r="G118" i="8"/>
  <c r="G114" i="8"/>
  <c r="G110" i="8"/>
  <c r="G106" i="8"/>
  <c r="G102" i="8"/>
  <c r="G98" i="8"/>
  <c r="G94" i="8"/>
  <c r="G90" i="8"/>
  <c r="G86" i="8"/>
  <c r="G82" i="8"/>
  <c r="G78" i="8"/>
  <c r="G74" i="8"/>
  <c r="G70" i="8"/>
  <c r="G66" i="8"/>
  <c r="G62" i="8"/>
  <c r="G58" i="8"/>
  <c r="G54" i="8"/>
  <c r="G50" i="8"/>
  <c r="G46" i="8"/>
  <c r="G42" i="8"/>
  <c r="G38" i="8"/>
  <c r="G34" i="8"/>
  <c r="G30" i="8"/>
  <c r="G26" i="8"/>
  <c r="G22" i="8"/>
  <c r="G18" i="8"/>
  <c r="G14" i="8"/>
  <c r="G10" i="8"/>
  <c r="G7" i="8"/>
  <c r="G12" i="8"/>
  <c r="G17" i="8"/>
  <c r="G23" i="8"/>
  <c r="G28" i="8"/>
  <c r="G33" i="8"/>
  <c r="G39" i="8"/>
  <c r="G44" i="8"/>
  <c r="G49" i="8"/>
  <c r="G55" i="8"/>
  <c r="G60" i="8"/>
  <c r="G65" i="8"/>
  <c r="G71" i="8"/>
  <c r="G76" i="8"/>
  <c r="G81" i="8"/>
  <c r="G87" i="8"/>
  <c r="G92" i="8"/>
  <c r="G97" i="8"/>
  <c r="G103" i="8"/>
  <c r="G108" i="8"/>
  <c r="G113" i="8"/>
  <c r="G119" i="8"/>
  <c r="G124" i="8"/>
  <c r="G129" i="8"/>
  <c r="G135" i="8"/>
  <c r="G140" i="8"/>
  <c r="G145" i="8"/>
  <c r="G151" i="8"/>
  <c r="G156" i="8"/>
  <c r="G161" i="8"/>
  <c r="G167" i="8"/>
  <c r="G172" i="8"/>
  <c r="G177" i="8"/>
  <c r="G183" i="8"/>
  <c r="G188" i="8"/>
  <c r="G193" i="8"/>
  <c r="G199" i="8"/>
  <c r="G204" i="8"/>
  <c r="G209" i="8"/>
  <c r="G215" i="8"/>
  <c r="G220" i="8"/>
  <c r="G225" i="8"/>
  <c r="G231" i="8"/>
  <c r="G236" i="8"/>
  <c r="G241" i="8"/>
  <c r="G247" i="8"/>
  <c r="G252" i="8"/>
  <c r="G257" i="8"/>
  <c r="G263" i="8"/>
  <c r="G268" i="8"/>
  <c r="G273" i="8"/>
  <c r="G279" i="8"/>
  <c r="G284" i="8"/>
  <c r="G289" i="8"/>
  <c r="G295" i="8"/>
  <c r="G300" i="8"/>
  <c r="G305" i="8"/>
  <c r="G311" i="8"/>
  <c r="G316" i="8"/>
  <c r="G321" i="8"/>
  <c r="G327" i="8"/>
  <c r="G332" i="8"/>
  <c r="G337" i="8"/>
  <c r="G343" i="8"/>
  <c r="G348" i="8"/>
  <c r="G353" i="8"/>
  <c r="G359" i="8"/>
  <c r="G364" i="8"/>
  <c r="G369" i="8"/>
  <c r="G375" i="8"/>
  <c r="G380" i="8"/>
  <c r="G385" i="8"/>
  <c r="G391" i="8"/>
  <c r="G396" i="8"/>
  <c r="G401" i="8"/>
  <c r="G407" i="8"/>
  <c r="G412" i="8"/>
  <c r="G417" i="8"/>
  <c r="G423" i="8"/>
  <c r="G428" i="8"/>
  <c r="G433" i="8"/>
  <c r="G439" i="8"/>
  <c r="G444" i="8"/>
  <c r="G449" i="8"/>
  <c r="G455" i="8"/>
  <c r="G460" i="8"/>
  <c r="G465" i="8"/>
  <c r="G471" i="8"/>
  <c r="G476" i="8"/>
  <c r="G481" i="8"/>
  <c r="G487" i="8"/>
  <c r="G492" i="8"/>
  <c r="G497" i="8"/>
  <c r="G503" i="8"/>
  <c r="G508" i="8"/>
  <c r="G513" i="8"/>
  <c r="G519" i="8"/>
  <c r="G524" i="8"/>
  <c r="G529" i="8"/>
  <c r="G535" i="8"/>
  <c r="G540" i="8"/>
  <c r="G545" i="8"/>
  <c r="G551" i="8"/>
  <c r="G556" i="8"/>
  <c r="G561" i="8"/>
  <c r="G567" i="8"/>
  <c r="G572" i="8"/>
  <c r="G577" i="8"/>
  <c r="G583" i="8"/>
  <c r="G588" i="8"/>
  <c r="G593" i="8"/>
  <c r="G599" i="8"/>
  <c r="G604" i="8"/>
  <c r="G609" i="8"/>
  <c r="G615" i="8"/>
  <c r="G620" i="8"/>
  <c r="G625" i="8"/>
  <c r="G631" i="8"/>
  <c r="G636" i="8"/>
  <c r="G641" i="8"/>
  <c r="G647" i="8"/>
  <c r="G652" i="8"/>
  <c r="G657" i="8"/>
  <c r="G663" i="8"/>
  <c r="G668" i="8"/>
  <c r="G673" i="8"/>
  <c r="G679" i="8"/>
  <c r="G684" i="8"/>
  <c r="G689" i="8"/>
  <c r="G695" i="8"/>
  <c r="G700" i="8"/>
  <c r="G705" i="8"/>
  <c r="G711" i="8"/>
  <c r="G716" i="8"/>
  <c r="G721" i="8"/>
  <c r="G727" i="8"/>
  <c r="G732" i="8"/>
  <c r="G737" i="8"/>
  <c r="G743" i="8"/>
  <c r="G748" i="8"/>
  <c r="G753" i="8"/>
  <c r="G759" i="8"/>
  <c r="G764" i="8"/>
  <c r="G769" i="8"/>
  <c r="G775" i="8"/>
  <c r="G780" i="8"/>
  <c r="G785" i="8"/>
  <c r="G791" i="8"/>
  <c r="G796" i="8"/>
  <c r="G801" i="8"/>
  <c r="G807" i="8"/>
  <c r="G812" i="8"/>
  <c r="G817" i="8"/>
  <c r="G823" i="8"/>
  <c r="G828" i="8"/>
  <c r="G833" i="8"/>
  <c r="G839" i="8"/>
  <c r="G844" i="8"/>
  <c r="G849" i="8"/>
  <c r="G855" i="8"/>
  <c r="G860" i="8"/>
  <c r="G865" i="8"/>
  <c r="G871" i="8"/>
  <c r="G876" i="8"/>
  <c r="G881" i="8"/>
  <c r="G887" i="8"/>
  <c r="G892" i="8"/>
  <c r="G897" i="8"/>
  <c r="G903" i="8"/>
  <c r="G908" i="8"/>
  <c r="G913" i="8"/>
  <c r="G919" i="8"/>
  <c r="G924" i="8"/>
  <c r="G929" i="8"/>
  <c r="G935" i="8"/>
  <c r="G940" i="8"/>
  <c r="G945" i="8"/>
  <c r="G951" i="8"/>
  <c r="G956" i="8"/>
  <c r="G961" i="8"/>
  <c r="G967" i="8"/>
  <c r="G972" i="8"/>
  <c r="G977" i="8"/>
  <c r="G983" i="8"/>
  <c r="G988" i="8"/>
  <c r="G993" i="8"/>
  <c r="G999" i="8"/>
  <c r="L8" i="6"/>
  <c r="L12" i="6"/>
  <c r="L16" i="6"/>
  <c r="L20" i="6"/>
  <c r="L24" i="6"/>
  <c r="L28" i="6"/>
  <c r="L32" i="6"/>
  <c r="L36" i="6"/>
  <c r="L40" i="6"/>
  <c r="L44" i="6"/>
  <c r="L48" i="6"/>
  <c r="L52" i="6"/>
  <c r="L56" i="6"/>
  <c r="L60" i="6"/>
  <c r="L64" i="6"/>
  <c r="L68" i="6"/>
  <c r="L72" i="6"/>
  <c r="L76" i="6"/>
  <c r="L80" i="6"/>
  <c r="L84" i="6"/>
  <c r="L88" i="6"/>
  <c r="L92" i="6"/>
  <c r="L96" i="6"/>
  <c r="L100" i="6"/>
  <c r="L104" i="6"/>
  <c r="L108" i="6"/>
  <c r="L112" i="6"/>
  <c r="L116" i="6"/>
  <c r="L120" i="6"/>
  <c r="L124" i="6"/>
  <c r="L128" i="6"/>
  <c r="L132" i="6"/>
  <c r="L136" i="6"/>
  <c r="L140" i="6"/>
  <c r="L144" i="6"/>
  <c r="L148" i="6"/>
  <c r="L152" i="6"/>
  <c r="L156" i="6"/>
  <c r="L160" i="6"/>
  <c r="L164" i="6"/>
  <c r="L168" i="6"/>
  <c r="L172" i="6"/>
  <c r="L176" i="6"/>
  <c r="L180" i="6"/>
  <c r="L184" i="6"/>
  <c r="L188" i="6"/>
  <c r="L192" i="6"/>
  <c r="L196" i="6"/>
  <c r="L200" i="6"/>
  <c r="L204" i="6"/>
  <c r="L208" i="6"/>
  <c r="L212" i="6"/>
  <c r="L216" i="6"/>
  <c r="L220" i="6"/>
  <c r="L224" i="6"/>
  <c r="L228" i="6"/>
  <c r="L232" i="6"/>
  <c r="L236" i="6"/>
  <c r="L240" i="6"/>
  <c r="L244" i="6"/>
  <c r="L248" i="6"/>
  <c r="L252" i="6"/>
  <c r="L256" i="6"/>
  <c r="L260" i="6"/>
  <c r="L264" i="6"/>
  <c r="L268" i="6"/>
  <c r="L272" i="6"/>
  <c r="L276" i="6"/>
  <c r="L280" i="6"/>
  <c r="L284" i="6"/>
  <c r="L288" i="6"/>
  <c r="L292" i="6"/>
  <c r="L296" i="6"/>
  <c r="L300" i="6"/>
  <c r="L304" i="6"/>
  <c r="L308" i="6"/>
  <c r="L312" i="6"/>
  <c r="L316" i="6"/>
  <c r="L320" i="6"/>
  <c r="L324" i="6"/>
  <c r="L328" i="6"/>
  <c r="L332" i="6"/>
  <c r="L336" i="6"/>
  <c r="L340" i="6"/>
  <c r="L344" i="6"/>
  <c r="L348" i="6"/>
  <c r="L352" i="6"/>
  <c r="L356" i="6"/>
  <c r="L360" i="6"/>
  <c r="L364" i="6"/>
  <c r="L368" i="6"/>
  <c r="L372" i="6"/>
  <c r="L376" i="6"/>
  <c r="L380" i="6"/>
  <c r="L384" i="6"/>
  <c r="L388" i="6"/>
  <c r="L392" i="6"/>
  <c r="L396" i="6"/>
  <c r="L400" i="6"/>
  <c r="L404" i="6"/>
  <c r="L408" i="6"/>
  <c r="L412" i="6"/>
  <c r="L416" i="6"/>
  <c r="L420" i="6"/>
  <c r="L424" i="6"/>
  <c r="L428" i="6"/>
  <c r="L432" i="6"/>
  <c r="L436" i="6"/>
  <c r="L440" i="6"/>
  <c r="L444" i="6"/>
  <c r="L448" i="6"/>
  <c r="L452" i="6"/>
  <c r="L456" i="6"/>
  <c r="L460" i="6"/>
  <c r="L464" i="6"/>
  <c r="L468" i="6"/>
  <c r="L472" i="6"/>
  <c r="L476" i="6"/>
  <c r="L480" i="6"/>
  <c r="L484" i="6"/>
  <c r="L488" i="6"/>
  <c r="L492" i="6"/>
  <c r="L496" i="6"/>
  <c r="L500" i="6"/>
  <c r="L504" i="6"/>
  <c r="L508" i="6"/>
  <c r="L512" i="6"/>
  <c r="L516" i="6"/>
  <c r="L520" i="6"/>
  <c r="L524" i="6"/>
  <c r="L528" i="6"/>
  <c r="L532" i="6"/>
  <c r="L536" i="6"/>
  <c r="L540" i="6"/>
  <c r="L544" i="6"/>
  <c r="L548" i="6"/>
  <c r="L552" i="6"/>
  <c r="L556" i="6"/>
  <c r="L560" i="6"/>
  <c r="L564" i="6"/>
  <c r="L568" i="6"/>
  <c r="L572" i="6"/>
  <c r="L576" i="6"/>
  <c r="L580" i="6"/>
  <c r="L584" i="6"/>
  <c r="L588" i="6"/>
  <c r="L592" i="6"/>
  <c r="L596" i="6"/>
  <c r="L600" i="6"/>
  <c r="L604" i="6"/>
  <c r="L608" i="6"/>
  <c r="L612" i="6"/>
  <c r="L616" i="6"/>
  <c r="L620" i="6"/>
  <c r="L624" i="6"/>
  <c r="L628" i="6"/>
  <c r="L632" i="6"/>
  <c r="L636" i="6"/>
  <c r="L640" i="6"/>
  <c r="L644" i="6"/>
  <c r="L648" i="6"/>
  <c r="L652" i="6"/>
  <c r="L656" i="6"/>
  <c r="L660" i="6"/>
  <c r="L664" i="6"/>
  <c r="L668" i="6"/>
  <c r="L672" i="6"/>
  <c r="L676" i="6"/>
  <c r="L680" i="6"/>
  <c r="L684" i="6"/>
  <c r="L688" i="6"/>
  <c r="L692" i="6"/>
  <c r="L696" i="6"/>
  <c r="L700" i="6"/>
  <c r="L704" i="6"/>
  <c r="L708" i="6"/>
  <c r="L712" i="6"/>
  <c r="L716" i="6"/>
  <c r="L720" i="6"/>
  <c r="L724" i="6"/>
  <c r="L728" i="6"/>
  <c r="L732" i="6"/>
  <c r="L736" i="6"/>
  <c r="L740" i="6"/>
  <c r="L744" i="6"/>
  <c r="L748" i="6"/>
  <c r="L752" i="6"/>
  <c r="L756" i="6"/>
  <c r="L760" i="6"/>
  <c r="L764" i="6"/>
  <c r="L768" i="6"/>
  <c r="L772" i="6"/>
  <c r="G9" i="7"/>
  <c r="G13" i="7"/>
  <c r="G17" i="7"/>
  <c r="G21" i="7"/>
  <c r="G25" i="7"/>
  <c r="G29" i="7"/>
  <c r="G33" i="7"/>
  <c r="G37" i="7"/>
  <c r="G41" i="7"/>
  <c r="G45" i="7"/>
  <c r="G49" i="7"/>
  <c r="G53" i="7"/>
  <c r="G57" i="7"/>
  <c r="G61" i="7"/>
  <c r="G65" i="7"/>
  <c r="G69" i="7"/>
  <c r="G73" i="7"/>
  <c r="G77" i="7"/>
  <c r="G81" i="7"/>
  <c r="G85" i="7"/>
  <c r="G89" i="7"/>
  <c r="G93" i="7"/>
  <c r="G97" i="7"/>
  <c r="G101" i="7"/>
  <c r="G105" i="7"/>
  <c r="G109" i="7"/>
  <c r="G113" i="7"/>
  <c r="G117" i="7"/>
  <c r="G121" i="7"/>
  <c r="G125" i="7"/>
  <c r="G129" i="7"/>
  <c r="G133" i="7"/>
  <c r="G137" i="7"/>
  <c r="G141" i="7"/>
  <c r="G145" i="7"/>
  <c r="G149" i="7"/>
  <c r="G153" i="7"/>
  <c r="G157" i="7"/>
  <c r="G161" i="7"/>
  <c r="G165" i="7"/>
  <c r="G169" i="7"/>
  <c r="G173" i="7"/>
  <c r="G177" i="7"/>
  <c r="G181" i="7"/>
  <c r="G185" i="7"/>
  <c r="G189" i="7"/>
  <c r="G193" i="7"/>
  <c r="G197" i="7"/>
  <c r="G201" i="7"/>
  <c r="G205" i="7"/>
  <c r="G209" i="7"/>
  <c r="G213" i="7"/>
  <c r="G217" i="7"/>
  <c r="G221" i="7"/>
  <c r="G225" i="7"/>
  <c r="F996" i="8"/>
  <c r="F992" i="8"/>
  <c r="F988" i="8"/>
  <c r="F984" i="8"/>
  <c r="F980" i="8"/>
  <c r="F976" i="8"/>
  <c r="F972" i="8"/>
  <c r="F968" i="8"/>
  <c r="F964" i="8"/>
  <c r="F960" i="8"/>
  <c r="F956" i="8"/>
  <c r="F952" i="8"/>
  <c r="F948" i="8"/>
  <c r="F944" i="8"/>
  <c r="F11" i="8"/>
  <c r="F15" i="8"/>
  <c r="F19" i="8"/>
  <c r="F23" i="8"/>
  <c r="F27" i="8"/>
  <c r="F31" i="8"/>
  <c r="F35" i="8"/>
  <c r="F39" i="8"/>
  <c r="F43" i="8"/>
  <c r="F47" i="8"/>
  <c r="F51" i="8"/>
  <c r="F55" i="8"/>
  <c r="F59" i="8"/>
  <c r="F63" i="8"/>
  <c r="F67" i="8"/>
  <c r="F71" i="8"/>
  <c r="F75" i="8"/>
  <c r="F79" i="8"/>
  <c r="F83" i="8"/>
  <c r="F87" i="8"/>
  <c r="F91" i="8"/>
  <c r="F95" i="8"/>
  <c r="F99" i="8"/>
  <c r="F103" i="8"/>
  <c r="F107" i="8"/>
  <c r="F111" i="8"/>
  <c r="F115" i="8"/>
  <c r="F119" i="8"/>
  <c r="F123" i="8"/>
  <c r="F127" i="8"/>
  <c r="F131" i="8"/>
  <c r="F135" i="8"/>
  <c r="F139" i="8"/>
  <c r="F143" i="8"/>
  <c r="F147" i="8"/>
  <c r="F151" i="8"/>
  <c r="F155" i="8"/>
  <c r="F159" i="8"/>
  <c r="F163" i="8"/>
  <c r="F167" i="8"/>
  <c r="F171" i="8"/>
  <c r="F175" i="8"/>
  <c r="F179" i="8"/>
  <c r="F183" i="8"/>
  <c r="F187" i="8"/>
  <c r="F191" i="8"/>
  <c r="F195" i="8"/>
  <c r="F199" i="8"/>
  <c r="F203" i="8"/>
  <c r="F207" i="8"/>
  <c r="F211" i="8"/>
  <c r="F215" i="8"/>
  <c r="F219" i="8"/>
  <c r="F223" i="8"/>
  <c r="F227" i="8"/>
  <c r="F231" i="8"/>
  <c r="F235" i="8"/>
  <c r="F239" i="8"/>
  <c r="F243" i="8"/>
  <c r="F247" i="8"/>
  <c r="F251" i="8"/>
  <c r="F255" i="8"/>
  <c r="F259" i="8"/>
  <c r="F263" i="8"/>
  <c r="F267" i="8"/>
  <c r="F271" i="8"/>
  <c r="F275" i="8"/>
  <c r="F279" i="8"/>
  <c r="F283" i="8"/>
  <c r="F287" i="8"/>
  <c r="F291" i="8"/>
  <c r="F295" i="8"/>
  <c r="F299" i="8"/>
  <c r="F303" i="8"/>
  <c r="F307" i="8"/>
  <c r="F311" i="8"/>
  <c r="F315" i="8"/>
  <c r="F319" i="8"/>
  <c r="F323" i="8"/>
  <c r="F327" i="8"/>
  <c r="F331" i="8"/>
  <c r="F335" i="8"/>
  <c r="F339" i="8"/>
  <c r="F343" i="8"/>
  <c r="F347" i="8"/>
  <c r="F351" i="8"/>
  <c r="F355" i="8"/>
  <c r="F359" i="8"/>
  <c r="F363" i="8"/>
  <c r="F367" i="8"/>
  <c r="F371" i="8"/>
  <c r="F375" i="8"/>
  <c r="F379" i="8"/>
  <c r="F383" i="8"/>
  <c r="F387" i="8"/>
  <c r="F391" i="8"/>
  <c r="F395" i="8"/>
  <c r="F399" i="8"/>
  <c r="F403" i="8"/>
  <c r="F407" i="8"/>
  <c r="F411" i="8"/>
  <c r="F415" i="8"/>
  <c r="F419" i="8"/>
  <c r="F423" i="8"/>
  <c r="F427" i="8"/>
  <c r="F431" i="8"/>
  <c r="F435" i="8"/>
  <c r="F439" i="8"/>
  <c r="F443" i="8"/>
  <c r="F447" i="8"/>
  <c r="F451" i="8"/>
  <c r="F455" i="8"/>
  <c r="F459" i="8"/>
  <c r="F463" i="8"/>
  <c r="F467" i="8"/>
  <c r="F471" i="8"/>
  <c r="F475" i="8"/>
  <c r="F479" i="8"/>
  <c r="F483" i="8"/>
  <c r="F487" i="8"/>
  <c r="F491" i="8"/>
  <c r="F495" i="8"/>
  <c r="F499" i="8"/>
  <c r="F503" i="8"/>
  <c r="F507" i="8"/>
  <c r="F511" i="8"/>
  <c r="F515" i="8"/>
  <c r="F519" i="8"/>
  <c r="F523" i="8"/>
  <c r="F527" i="8"/>
  <c r="F531" i="8"/>
  <c r="F535" i="8"/>
  <c r="F539" i="8"/>
  <c r="F543" i="8"/>
  <c r="F547" i="8"/>
  <c r="F551" i="8"/>
  <c r="F555" i="8"/>
  <c r="F559" i="8"/>
  <c r="F563" i="8"/>
  <c r="F567" i="8"/>
  <c r="F571" i="8"/>
  <c r="F575" i="8"/>
  <c r="F579" i="8"/>
  <c r="F583" i="8"/>
  <c r="F587" i="8"/>
  <c r="F591" i="8"/>
  <c r="F595" i="8"/>
  <c r="F599" i="8"/>
  <c r="F603" i="8"/>
  <c r="F607" i="8"/>
  <c r="F611" i="8"/>
  <c r="F615" i="8"/>
  <c r="F619" i="8"/>
  <c r="F623" i="8"/>
  <c r="F627" i="8"/>
  <c r="F631" i="8"/>
  <c r="F635" i="8"/>
  <c r="F639" i="8"/>
  <c r="F643" i="8"/>
  <c r="F647" i="8"/>
  <c r="F651" i="8"/>
  <c r="F655" i="8"/>
  <c r="F659" i="8"/>
  <c r="F663" i="8"/>
  <c r="F667" i="8"/>
  <c r="F671" i="8"/>
  <c r="F675" i="8"/>
  <c r="F679" i="8"/>
  <c r="F683" i="8"/>
  <c r="F687" i="8"/>
  <c r="F691" i="8"/>
  <c r="F695" i="8"/>
  <c r="F699" i="8"/>
  <c r="F703" i="8"/>
  <c r="F707" i="8"/>
  <c r="F711" i="8"/>
  <c r="F715" i="8"/>
  <c r="F719" i="8"/>
  <c r="F723" i="8"/>
  <c r="F727" i="8"/>
  <c r="F731" i="8"/>
  <c r="F735" i="8"/>
  <c r="F739" i="8"/>
  <c r="F743" i="8"/>
  <c r="F747" i="8"/>
  <c r="F751" i="8"/>
  <c r="F755" i="8"/>
  <c r="F759" i="8"/>
  <c r="F763" i="8"/>
  <c r="F767" i="8"/>
  <c r="F771" i="8"/>
  <c r="F775" i="8"/>
  <c r="F779" i="8"/>
  <c r="F783" i="8"/>
  <c r="F787" i="8"/>
  <c r="F791" i="8"/>
  <c r="F795" i="8"/>
  <c r="F799" i="8"/>
  <c r="F803" i="8"/>
  <c r="F807" i="8"/>
  <c r="F811" i="8"/>
  <c r="F815" i="8"/>
  <c r="F819" i="8"/>
  <c r="F823" i="8"/>
  <c r="F827" i="8"/>
  <c r="F831" i="8"/>
  <c r="F835" i="8"/>
  <c r="F839" i="8"/>
  <c r="F843" i="8"/>
  <c r="F847" i="8"/>
  <c r="F851" i="8"/>
  <c r="F855" i="8"/>
  <c r="F859" i="8"/>
  <c r="F863" i="8"/>
  <c r="F867" i="8"/>
  <c r="F871" i="8"/>
  <c r="F875" i="8"/>
  <c r="F879" i="8"/>
  <c r="F883" i="8"/>
  <c r="F887" i="8"/>
  <c r="F891" i="8"/>
  <c r="F895" i="8"/>
  <c r="F899" i="8"/>
  <c r="F903" i="8"/>
  <c r="F907" i="8"/>
  <c r="F911" i="8"/>
  <c r="F915" i="8"/>
  <c r="F919" i="8"/>
  <c r="F923" i="8"/>
  <c r="F927" i="8"/>
  <c r="F931" i="8"/>
  <c r="F935" i="8"/>
  <c r="F939" i="8"/>
  <c r="F943" i="8"/>
  <c r="F949" i="8"/>
  <c r="F954" i="8"/>
  <c r="F959" i="8"/>
  <c r="F965" i="8"/>
  <c r="F970" i="8"/>
  <c r="F975" i="8"/>
  <c r="F981" i="8"/>
  <c r="F986" i="8"/>
  <c r="F991" i="8"/>
  <c r="F997" i="8"/>
  <c r="G8" i="8"/>
  <c r="G13" i="8"/>
  <c r="G19" i="8"/>
  <c r="G24" i="8"/>
  <c r="G29" i="8"/>
  <c r="G35" i="8"/>
  <c r="G40" i="8"/>
  <c r="G45" i="8"/>
  <c r="G51" i="8"/>
  <c r="G56" i="8"/>
  <c r="G61" i="8"/>
  <c r="G67" i="8"/>
  <c r="G72" i="8"/>
  <c r="G77" i="8"/>
  <c r="G83" i="8"/>
  <c r="G88" i="8"/>
  <c r="G93" i="8"/>
  <c r="G99" i="8"/>
  <c r="G104" i="8"/>
  <c r="G109" i="8"/>
  <c r="G115" i="8"/>
  <c r="G120" i="8"/>
  <c r="G125" i="8"/>
  <c r="G131" i="8"/>
  <c r="G136" i="8"/>
  <c r="G141" i="8"/>
  <c r="G147" i="8"/>
  <c r="G152" i="8"/>
  <c r="G157" i="8"/>
  <c r="G163" i="8"/>
  <c r="G168" i="8"/>
  <c r="G173" i="8"/>
  <c r="G179" i="8"/>
  <c r="G184" i="8"/>
  <c r="G189" i="8"/>
  <c r="G195" i="8"/>
  <c r="G200" i="8"/>
  <c r="G205" i="8"/>
  <c r="G211" i="8"/>
  <c r="G216" i="8"/>
  <c r="G221" i="8"/>
  <c r="G227" i="8"/>
  <c r="G232" i="8"/>
  <c r="G237" i="8"/>
  <c r="G243" i="8"/>
  <c r="G248" i="8"/>
  <c r="G253" i="8"/>
  <c r="G259" i="8"/>
  <c r="G264" i="8"/>
  <c r="G269" i="8"/>
  <c r="G275" i="8"/>
  <c r="G280" i="8"/>
  <c r="G285" i="8"/>
  <c r="G291" i="8"/>
  <c r="G296" i="8"/>
  <c r="G301" i="8"/>
  <c r="G307" i="8"/>
  <c r="G312" i="8"/>
  <c r="G317" i="8"/>
  <c r="G323" i="8"/>
  <c r="G328" i="8"/>
  <c r="G333" i="8"/>
  <c r="G339" i="8"/>
  <c r="G344" i="8"/>
  <c r="G349" i="8"/>
  <c r="G355" i="8"/>
  <c r="G360" i="8"/>
  <c r="G365" i="8"/>
  <c r="G371" i="8"/>
  <c r="G376" i="8"/>
  <c r="G381" i="8"/>
  <c r="G387" i="8"/>
  <c r="G392" i="8"/>
  <c r="G397" i="8"/>
  <c r="G403" i="8"/>
  <c r="G408" i="8"/>
  <c r="G413" i="8"/>
  <c r="G419" i="8"/>
  <c r="G424" i="8"/>
  <c r="G429" i="8"/>
  <c r="G435" i="8"/>
  <c r="G440" i="8"/>
  <c r="G445" i="8"/>
  <c r="G451" i="8"/>
  <c r="G456" i="8"/>
  <c r="G461" i="8"/>
  <c r="G467" i="8"/>
  <c r="G472" i="8"/>
  <c r="G477" i="8"/>
  <c r="G483" i="8"/>
  <c r="G488" i="8"/>
  <c r="G493" i="8"/>
  <c r="G499" i="8"/>
  <c r="G504" i="8"/>
  <c r="G509" i="8"/>
  <c r="G515" i="8"/>
  <c r="G520" i="8"/>
  <c r="G525" i="8"/>
  <c r="G531" i="8"/>
  <c r="G536" i="8"/>
  <c r="G541" i="8"/>
  <c r="G547" i="8"/>
  <c r="G552" i="8"/>
  <c r="G557" i="8"/>
  <c r="G563" i="8"/>
  <c r="G568" i="8"/>
  <c r="G573" i="8"/>
  <c r="G579" i="8"/>
  <c r="G584" i="8"/>
  <c r="G589" i="8"/>
  <c r="G595" i="8"/>
  <c r="G600" i="8"/>
  <c r="G605" i="8"/>
  <c r="G611" i="8"/>
  <c r="G616" i="8"/>
  <c r="G621" i="8"/>
  <c r="G627" i="8"/>
  <c r="G632" i="8"/>
  <c r="G637" i="8"/>
  <c r="G643" i="8"/>
  <c r="G648" i="8"/>
  <c r="G653" i="8"/>
  <c r="G659" i="8"/>
  <c r="G664" i="8"/>
  <c r="G669" i="8"/>
  <c r="G675" i="8"/>
  <c r="G680" i="8"/>
  <c r="G685" i="8"/>
  <c r="G691" i="8"/>
  <c r="G696" i="8"/>
  <c r="G701" i="8"/>
  <c r="G707" i="8"/>
  <c r="G712" i="8"/>
  <c r="G717" i="8"/>
  <c r="G723" i="8"/>
  <c r="G728" i="8"/>
  <c r="G733" i="8"/>
  <c r="G739" i="8"/>
  <c r="G744" i="8"/>
  <c r="G749" i="8"/>
  <c r="G755" i="8"/>
  <c r="G760" i="8"/>
  <c r="G765" i="8"/>
  <c r="G771" i="8"/>
  <c r="G776" i="8"/>
  <c r="G781" i="8"/>
  <c r="G787" i="8"/>
  <c r="G792" i="8"/>
  <c r="G797" i="8"/>
  <c r="G803" i="8"/>
  <c r="G808" i="8"/>
  <c r="G813" i="8"/>
  <c r="G819" i="8"/>
  <c r="G824" i="8"/>
  <c r="G829" i="8"/>
  <c r="G835" i="8"/>
  <c r="G840" i="8"/>
  <c r="G845" i="8"/>
  <c r="G851" i="8"/>
  <c r="G856" i="8"/>
  <c r="G861" i="8"/>
  <c r="G867" i="8"/>
  <c r="G872" i="8"/>
  <c r="G877" i="8"/>
  <c r="G883" i="8"/>
  <c r="G888" i="8"/>
  <c r="G893" i="8"/>
  <c r="G899" i="8"/>
  <c r="G904" i="8"/>
  <c r="G909" i="8"/>
  <c r="G915" i="8"/>
  <c r="G920" i="8"/>
  <c r="G925" i="8"/>
  <c r="G931" i="8"/>
  <c r="G936" i="8"/>
  <c r="G941" i="8"/>
  <c r="G947" i="8"/>
  <c r="G952" i="8"/>
  <c r="G957" i="8"/>
  <c r="G963" i="8"/>
  <c r="G968" i="8"/>
  <c r="G973" i="8"/>
  <c r="G979" i="8"/>
  <c r="G984" i="8"/>
  <c r="G989" i="8"/>
  <c r="G995" i="8"/>
  <c r="D24" i="8" l="1"/>
  <c r="D20" i="8"/>
  <c r="D16" i="8"/>
  <c r="D12" i="8"/>
  <c r="K7" i="8" s="1" a="1"/>
  <c r="D8" i="8"/>
  <c r="D23" i="8"/>
  <c r="D19" i="8"/>
  <c r="D15" i="8"/>
  <c r="M7" i="8" s="1" a="1"/>
  <c r="D11" i="8"/>
  <c r="D7" i="8"/>
  <c r="I7" i="8" s="1" a="1"/>
  <c r="D25" i="8"/>
  <c r="D17" i="8"/>
  <c r="D9" i="8"/>
  <c r="D26" i="8"/>
  <c r="D22" i="8"/>
  <c r="D18" i="8"/>
  <c r="D14" i="8"/>
  <c r="D10" i="8"/>
  <c r="J7" i="8" s="1" a="1"/>
  <c r="D21" i="8"/>
  <c r="D13" i="8"/>
  <c r="L7" i="8" s="1" a="1"/>
  <c r="S7" i="8" a="1"/>
  <c r="Q7" i="8" a="1"/>
  <c r="P7" i="8" a="1"/>
  <c r="N7" i="8" a="1"/>
  <c r="R7" i="8" l="1" a="1"/>
  <c r="R999" i="8" s="1"/>
  <c r="O7" i="8" a="1"/>
  <c r="O987" i="8" s="1"/>
  <c r="S990" i="8"/>
  <c r="S770" i="8"/>
  <c r="S720" i="8"/>
  <c r="S353" i="8"/>
  <c r="S603" i="8"/>
  <c r="S315" i="8"/>
  <c r="S119" i="8"/>
  <c r="S881" i="8"/>
  <c r="S612" i="8"/>
  <c r="S511" i="8"/>
  <c r="S979" i="8"/>
  <c r="S836" i="8"/>
  <c r="S680" i="8"/>
  <c r="S558" i="8"/>
  <c r="S455" i="8"/>
  <c r="S376" i="8"/>
  <c r="S298" i="8"/>
  <c r="S229" i="8"/>
  <c r="S170" i="8"/>
  <c r="S112" i="8"/>
  <c r="S58" i="8"/>
  <c r="S977" i="8"/>
  <c r="S820" i="8"/>
  <c r="S679" i="8"/>
  <c r="S556" i="8"/>
  <c r="S446" i="8"/>
  <c r="S375" i="8"/>
  <c r="S296" i="8"/>
  <c r="S222" i="8"/>
  <c r="S169" i="8"/>
  <c r="S110" i="8"/>
  <c r="S52" i="8"/>
  <c r="S957" i="8"/>
  <c r="S701" i="8"/>
  <c r="S520" i="8"/>
  <c r="S387" i="8"/>
  <c r="S274" i="8"/>
  <c r="S178" i="8"/>
  <c r="S93" i="8"/>
  <c r="S8" i="8"/>
  <c r="S785" i="8"/>
  <c r="S583" i="8"/>
  <c r="S428" i="8"/>
  <c r="S314" i="8"/>
  <c r="S258" i="8"/>
  <c r="S209" i="8"/>
  <c r="S166" i="8"/>
  <c r="S124" i="8"/>
  <c r="S81" i="8"/>
  <c r="S38" i="8"/>
  <c r="S972" i="8"/>
  <c r="S857" i="8"/>
  <c r="S744" i="8"/>
  <c r="S638" i="8"/>
  <c r="S552" i="8"/>
  <c r="S467" i="8"/>
  <c r="S408" i="8"/>
  <c r="S351" i="8"/>
  <c r="S295" i="8"/>
  <c r="S238" i="8"/>
  <c r="S194" i="8"/>
  <c r="S152" i="8"/>
  <c r="S109" i="8"/>
  <c r="S66" i="8"/>
  <c r="S24" i="8"/>
  <c r="S743" i="8"/>
  <c r="S407" i="8"/>
  <c r="S193" i="8"/>
  <c r="S22" i="8"/>
  <c r="S615" i="8"/>
  <c r="S335" i="8"/>
  <c r="S140" i="8"/>
  <c r="S913" i="8"/>
  <c r="S508" i="8"/>
  <c r="S264" i="8"/>
  <c r="S86" i="8"/>
  <c r="S250" i="8"/>
  <c r="S204" i="8"/>
  <c r="S161" i="8"/>
  <c r="S999" i="8"/>
  <c r="S994" i="8"/>
  <c r="S976" i="8"/>
  <c r="S577" i="8"/>
  <c r="S983" i="8"/>
  <c r="S443" i="8"/>
  <c r="S231" i="8"/>
  <c r="S572" i="8"/>
  <c r="S420" i="8"/>
  <c r="S884" i="8"/>
  <c r="S214" i="8"/>
  <c r="S594" i="8"/>
  <c r="S54" i="8"/>
  <c r="S279" i="8"/>
  <c r="S713" i="8"/>
  <c r="S108" i="8"/>
  <c r="S350" i="8"/>
  <c r="S856" i="8"/>
  <c r="S45" i="8"/>
  <c r="S98" i="8"/>
  <c r="S162" i="8"/>
  <c r="S216" i="8"/>
  <c r="S280" i="8"/>
  <c r="S366" i="8"/>
  <c r="S436" i="8"/>
  <c r="S531" i="8"/>
  <c r="S659" i="8"/>
  <c r="S801" i="8"/>
  <c r="S943" i="8"/>
  <c r="S49" i="8"/>
  <c r="S102" i="8"/>
  <c r="S156" i="8"/>
  <c r="S220" i="8"/>
  <c r="S286" i="8"/>
  <c r="S386" i="8"/>
  <c r="S604" i="8"/>
  <c r="S899" i="8"/>
  <c r="S61" i="8"/>
  <c r="S189" i="8"/>
  <c r="S330" i="8"/>
  <c r="S458" i="8"/>
  <c r="S729" i="8"/>
  <c r="S25" i="8"/>
  <c r="S89" i="8"/>
  <c r="S174" i="8"/>
  <c r="S260" i="8"/>
  <c r="S346" i="8"/>
  <c r="S460" i="8"/>
  <c r="S610" i="8"/>
  <c r="S764" i="8"/>
  <c r="S991" i="8"/>
  <c r="S85" i="8"/>
  <c r="S149" i="8"/>
  <c r="S234" i="8"/>
  <c r="S340" i="8"/>
  <c r="S426" i="8"/>
  <c r="S579" i="8"/>
  <c r="S751" i="8"/>
  <c r="S921" i="8"/>
  <c r="S516" i="8"/>
  <c r="S739" i="8"/>
  <c r="S55" i="8"/>
  <c r="S422" i="8"/>
  <c r="S513" i="8"/>
  <c r="S962" i="8"/>
  <c r="S364" i="8"/>
  <c r="S771" i="8"/>
  <c r="S44" i="8"/>
  <c r="S322" i="8"/>
  <c r="S685" i="8"/>
  <c r="S97" i="8"/>
  <c r="S392" i="8"/>
  <c r="S828" i="8"/>
  <c r="S150" i="8"/>
  <c r="S466" i="8"/>
  <c r="S969" i="8"/>
  <c r="S56" i="8"/>
  <c r="S120" i="8"/>
  <c r="S173" i="8"/>
  <c r="S226" i="8"/>
  <c r="S308" i="8"/>
  <c r="S380" i="8"/>
  <c r="S451" i="8"/>
  <c r="S574" i="8"/>
  <c r="S687" i="8"/>
  <c r="S829" i="8"/>
  <c r="S7" i="8"/>
  <c r="S60" i="8"/>
  <c r="S113" i="8"/>
  <c r="S177" i="8"/>
  <c r="S230" i="8"/>
  <c r="S300" i="8"/>
  <c r="S442" i="8"/>
  <c r="S671" i="8"/>
  <c r="S927" i="8"/>
  <c r="S104" i="8"/>
  <c r="S221" i="8"/>
  <c r="S344" i="8"/>
  <c r="S542" i="8"/>
  <c r="S815" i="8"/>
  <c r="S30" i="8"/>
  <c r="S116" i="8"/>
  <c r="S196" i="8"/>
  <c r="S268" i="8"/>
  <c r="S382" i="8"/>
  <c r="S503" i="8"/>
  <c r="S631" i="8"/>
  <c r="S849" i="8"/>
  <c r="S26" i="8"/>
  <c r="S90" i="8"/>
  <c r="S176" i="8"/>
  <c r="S263" i="8"/>
  <c r="S348" i="8"/>
  <c r="S462" i="8"/>
  <c r="S622" i="8"/>
  <c r="S780" i="8"/>
  <c r="S463" i="8"/>
  <c r="S543" i="8"/>
  <c r="S767" i="8"/>
  <c r="S135" i="8"/>
  <c r="S697" i="8"/>
  <c r="S763" i="8"/>
  <c r="S118" i="8"/>
  <c r="S658" i="8"/>
  <c r="S76" i="8"/>
  <c r="S129" i="8"/>
  <c r="S378" i="8"/>
  <c r="S799" i="8"/>
  <c r="S182" i="8"/>
  <c r="S450" i="8"/>
  <c r="S941" i="8"/>
  <c r="S236" i="8"/>
  <c r="S551" i="8"/>
  <c r="S13" i="8"/>
  <c r="S77" i="8"/>
  <c r="S130" i="8"/>
  <c r="S184" i="8"/>
  <c r="S252" i="8"/>
  <c r="S323" i="8"/>
  <c r="S394" i="8"/>
  <c r="S488" i="8"/>
  <c r="S595" i="8"/>
  <c r="S716" i="8"/>
  <c r="S887" i="8"/>
  <c r="S17" i="8"/>
  <c r="S70" i="8"/>
  <c r="S134" i="8"/>
  <c r="S188" i="8"/>
  <c r="S243" i="8"/>
  <c r="S328" i="8"/>
  <c r="S498" i="8"/>
  <c r="S700" i="8"/>
  <c r="S18" i="8"/>
  <c r="S136" i="8"/>
  <c r="S232" i="8"/>
  <c r="S402" i="8"/>
  <c r="S606" i="8"/>
  <c r="S844" i="8"/>
  <c r="S62" i="8"/>
  <c r="S137" i="8"/>
  <c r="S201" i="8"/>
  <c r="S303" i="8"/>
  <c r="S410" i="8"/>
  <c r="S514" i="8"/>
  <c r="S692" i="8"/>
  <c r="S905" i="8"/>
  <c r="S37" i="8"/>
  <c r="S122" i="8"/>
  <c r="S197" i="8"/>
  <c r="S270" i="8"/>
  <c r="S383" i="8"/>
  <c r="S504" i="8"/>
  <c r="S632" i="8"/>
  <c r="S851" i="8"/>
  <c r="S484" i="8"/>
  <c r="S564" i="8"/>
  <c r="S937" i="8"/>
  <c r="S199" i="8"/>
  <c r="S925" i="8"/>
  <c r="S933" i="8"/>
  <c r="S307" i="8"/>
  <c r="S33" i="8"/>
  <c r="S487" i="8"/>
  <c r="S172" i="8"/>
  <c r="S435" i="8"/>
  <c r="S12" i="8"/>
  <c r="S225" i="8"/>
  <c r="S530" i="8"/>
  <c r="S65" i="8"/>
  <c r="S292" i="8"/>
  <c r="S636" i="8"/>
  <c r="S34" i="8"/>
  <c r="S88" i="8"/>
  <c r="S141" i="8"/>
  <c r="S205" i="8"/>
  <c r="S266" i="8"/>
  <c r="S338" i="8"/>
  <c r="S423" i="8"/>
  <c r="S510" i="8"/>
  <c r="S616" i="8"/>
  <c r="S772" i="8"/>
  <c r="S915" i="8"/>
  <c r="S28" i="8"/>
  <c r="S92" i="8"/>
  <c r="S145" i="8"/>
  <c r="S198" i="8"/>
  <c r="S271" i="8"/>
  <c r="S371" i="8"/>
  <c r="S519" i="8"/>
  <c r="S813" i="8"/>
  <c r="S50" i="8"/>
  <c r="S146" i="8"/>
  <c r="S287" i="8"/>
  <c r="S444" i="8"/>
  <c r="S627" i="8"/>
  <c r="S985" i="8"/>
  <c r="S84" i="8"/>
  <c r="S148" i="8"/>
  <c r="S233" i="8"/>
  <c r="S332" i="8"/>
  <c r="S418" i="8"/>
  <c r="S567" i="8"/>
  <c r="S749" i="8"/>
  <c r="S920" i="8"/>
  <c r="S64" i="8"/>
  <c r="S144" i="8"/>
  <c r="S208" i="8"/>
  <c r="S312" i="8"/>
  <c r="S412" i="8"/>
  <c r="S515" i="8"/>
  <c r="S695" i="8"/>
  <c r="S908" i="8"/>
  <c r="S490" i="8"/>
  <c r="S634" i="8"/>
  <c r="S39" i="8"/>
  <c r="S336" i="8"/>
  <c r="S385" i="8"/>
  <c r="S834" i="8"/>
  <c r="S343" i="8"/>
  <c r="S399" i="8"/>
  <c r="S456" i="8"/>
  <c r="S540" i="8"/>
  <c r="S626" i="8"/>
  <c r="S728" i="8"/>
  <c r="S841" i="8"/>
  <c r="S956" i="8"/>
  <c r="S29" i="8"/>
  <c r="S72" i="8"/>
  <c r="S114" i="8"/>
  <c r="S157" i="8"/>
  <c r="S200" i="8"/>
  <c r="S244" i="8"/>
  <c r="S302" i="8"/>
  <c r="S359" i="8"/>
  <c r="S415" i="8"/>
  <c r="S478" i="8"/>
  <c r="S563" i="8"/>
  <c r="S648" i="8"/>
  <c r="S759" i="8"/>
  <c r="S872" i="8"/>
  <c r="S9" i="8"/>
  <c r="S41" i="8"/>
  <c r="S68" i="8"/>
  <c r="S94" i="8"/>
  <c r="S126" i="8"/>
  <c r="S153" i="8"/>
  <c r="S180" i="8"/>
  <c r="S212" i="8"/>
  <c r="S239" i="8"/>
  <c r="S275" i="8"/>
  <c r="S318" i="8"/>
  <c r="S354" i="8"/>
  <c r="S388" i="8"/>
  <c r="S431" i="8"/>
  <c r="S471" i="8"/>
  <c r="S524" i="8"/>
  <c r="S588" i="8"/>
  <c r="S642" i="8"/>
  <c r="S707" i="8"/>
  <c r="S792" i="8"/>
  <c r="S863" i="8"/>
  <c r="S935" i="8"/>
  <c r="S16" i="8"/>
  <c r="S42" i="8"/>
  <c r="S69" i="8"/>
  <c r="S101" i="8"/>
  <c r="S128" i="8"/>
  <c r="S154" i="8"/>
  <c r="S186" i="8"/>
  <c r="S213" i="8"/>
  <c r="S242" i="8"/>
  <c r="S284" i="8"/>
  <c r="S319" i="8"/>
  <c r="S355" i="8"/>
  <c r="S398" i="8"/>
  <c r="S434" i="8"/>
  <c r="S472" i="8"/>
  <c r="S536" i="8"/>
  <c r="S590" i="8"/>
  <c r="S643" i="8"/>
  <c r="S723" i="8"/>
  <c r="S793" i="8"/>
  <c r="S865" i="8"/>
  <c r="S951" i="8"/>
  <c r="S468" i="8"/>
  <c r="S495" i="8"/>
  <c r="S527" i="8"/>
  <c r="S570" i="8"/>
  <c r="S655" i="8"/>
  <c r="S824" i="8"/>
  <c r="S967" i="8"/>
  <c r="S71" i="8"/>
  <c r="S167" i="8"/>
  <c r="S251" i="8"/>
  <c r="S358" i="8"/>
  <c r="S518" i="8"/>
  <c r="S755" i="8"/>
  <c r="S257" i="8"/>
  <c r="S449" i="8"/>
  <c r="S609" i="8"/>
  <c r="S805" i="8"/>
  <c r="S706" i="8"/>
  <c r="S866" i="8"/>
  <c r="S356" i="8"/>
  <c r="S414" i="8"/>
  <c r="S476" i="8"/>
  <c r="S562" i="8"/>
  <c r="S647" i="8"/>
  <c r="S756" i="8"/>
  <c r="S871" i="8"/>
  <c r="S984" i="8"/>
  <c r="S40" i="8"/>
  <c r="S82" i="8"/>
  <c r="S125" i="8"/>
  <c r="S168" i="8"/>
  <c r="S210" i="8"/>
  <c r="S259" i="8"/>
  <c r="S316" i="8"/>
  <c r="S372" i="8"/>
  <c r="S430" i="8"/>
  <c r="S499" i="8"/>
  <c r="S584" i="8"/>
  <c r="S673" i="8"/>
  <c r="S787" i="8"/>
  <c r="S900" i="8"/>
  <c r="S20" i="8"/>
  <c r="S46" i="8"/>
  <c r="S73" i="8"/>
  <c r="S105" i="8"/>
  <c r="S132" i="8"/>
  <c r="S158" i="8"/>
  <c r="S190" i="8"/>
  <c r="S217" i="8"/>
  <c r="S247" i="8"/>
  <c r="S290" i="8"/>
  <c r="S324" i="8"/>
  <c r="S360" i="8"/>
  <c r="S403" i="8"/>
  <c r="S439" i="8"/>
  <c r="S482" i="8"/>
  <c r="S546" i="8"/>
  <c r="S599" i="8"/>
  <c r="S652" i="8"/>
  <c r="S735" i="8"/>
  <c r="S807" i="8"/>
  <c r="S877" i="8"/>
  <c r="S963" i="8"/>
  <c r="S21" i="8"/>
  <c r="S48" i="8"/>
  <c r="S80" i="8"/>
  <c r="S106" i="8"/>
  <c r="S133" i="8"/>
  <c r="S165" i="8"/>
  <c r="S192" i="8"/>
  <c r="S218" i="8"/>
  <c r="S255" i="8"/>
  <c r="S291" i="8"/>
  <c r="S327" i="8"/>
  <c r="S370" i="8"/>
  <c r="S404" i="8"/>
  <c r="S440" i="8"/>
  <c r="S494" i="8"/>
  <c r="S547" i="8"/>
  <c r="S600" i="8"/>
  <c r="S665" i="8"/>
  <c r="S737" i="8"/>
  <c r="S808" i="8"/>
  <c r="S893" i="8"/>
  <c r="S964" i="8"/>
  <c r="S474" i="8"/>
  <c r="S506" i="8"/>
  <c r="S532" i="8"/>
  <c r="S586" i="8"/>
  <c r="S711" i="8"/>
  <c r="S852" i="8"/>
  <c r="S995" i="8"/>
  <c r="S103" i="8"/>
  <c r="S183" i="8"/>
  <c r="S272" i="8"/>
  <c r="S400" i="8"/>
  <c r="S560" i="8"/>
  <c r="S812" i="8"/>
  <c r="S321" i="8"/>
  <c r="S481" i="8"/>
  <c r="S641" i="8"/>
  <c r="S891" i="8"/>
  <c r="S738" i="8"/>
  <c r="S898" i="8"/>
  <c r="S929" i="8"/>
  <c r="S14" i="8"/>
  <c r="S36" i="8"/>
  <c r="S57" i="8"/>
  <c r="S78" i="8"/>
  <c r="S100" i="8"/>
  <c r="S121" i="8"/>
  <c r="S142" i="8"/>
  <c r="S164" i="8"/>
  <c r="S185" i="8"/>
  <c r="S206" i="8"/>
  <c r="S228" i="8"/>
  <c r="S254" i="8"/>
  <c r="S282" i="8"/>
  <c r="S311" i="8"/>
  <c r="S339" i="8"/>
  <c r="S367" i="8"/>
  <c r="S396" i="8"/>
  <c r="S424" i="8"/>
  <c r="S452" i="8"/>
  <c r="S492" i="8"/>
  <c r="S535" i="8"/>
  <c r="S578" i="8"/>
  <c r="S620" i="8"/>
  <c r="S664" i="8"/>
  <c r="S721" i="8"/>
  <c r="S777" i="8"/>
  <c r="S835" i="8"/>
  <c r="S892" i="8"/>
  <c r="S948" i="8"/>
  <c r="S10" i="8"/>
  <c r="S32" i="8"/>
  <c r="S53" i="8"/>
  <c r="S74" i="8"/>
  <c r="S96" i="8"/>
  <c r="S117" i="8"/>
  <c r="S138" i="8"/>
  <c r="S160" i="8"/>
  <c r="S181" i="8"/>
  <c r="S202" i="8"/>
  <c r="S224" i="8"/>
  <c r="S248" i="8"/>
  <c r="S276" i="8"/>
  <c r="S306" i="8"/>
  <c r="S334" i="8"/>
  <c r="S362" i="8"/>
  <c r="S391" i="8"/>
  <c r="S419" i="8"/>
  <c r="S447" i="8"/>
  <c r="S483" i="8"/>
  <c r="S526" i="8"/>
  <c r="S568" i="8"/>
  <c r="S611" i="8"/>
  <c r="S654" i="8"/>
  <c r="S708" i="8"/>
  <c r="S765" i="8"/>
  <c r="S823" i="8"/>
  <c r="S879" i="8"/>
  <c r="S936" i="8"/>
  <c r="S993" i="8"/>
  <c r="S479" i="8"/>
  <c r="S500" i="8"/>
  <c r="S522" i="8"/>
  <c r="S548" i="8"/>
  <c r="S591" i="8"/>
  <c r="S681" i="8"/>
  <c r="S796" i="8"/>
  <c r="S909" i="8"/>
  <c r="S23" i="8"/>
  <c r="S87" i="8"/>
  <c r="S151" i="8"/>
  <c r="S215" i="8"/>
  <c r="S294" i="8"/>
  <c r="S379" i="8"/>
  <c r="S475" i="8"/>
  <c r="S646" i="8"/>
  <c r="S868" i="8"/>
  <c r="S289" i="8"/>
  <c r="S417" i="8"/>
  <c r="S545" i="8"/>
  <c r="S677" i="8"/>
  <c r="S848" i="8"/>
  <c r="S674" i="8"/>
  <c r="S802" i="8"/>
  <c r="S930" i="8"/>
  <c r="S554" i="8"/>
  <c r="S575" i="8"/>
  <c r="S596" i="8"/>
  <c r="S618" i="8"/>
  <c r="S639" i="8"/>
  <c r="S660" i="8"/>
  <c r="S689" i="8"/>
  <c r="S717" i="8"/>
  <c r="S745" i="8"/>
  <c r="S775" i="8"/>
  <c r="S803" i="8"/>
  <c r="S831" i="8"/>
  <c r="S860" i="8"/>
  <c r="S888" i="8"/>
  <c r="S916" i="8"/>
  <c r="S945" i="8"/>
  <c r="S973" i="8"/>
  <c r="S11" i="8"/>
  <c r="S27" i="8"/>
  <c r="S43" i="8"/>
  <c r="S59" i="8"/>
  <c r="S75" i="8"/>
  <c r="S91" i="8"/>
  <c r="S107" i="8"/>
  <c r="S123" i="8"/>
  <c r="S139" i="8"/>
  <c r="S155" i="8"/>
  <c r="S171" i="8"/>
  <c r="S187" i="8"/>
  <c r="S203" i="8"/>
  <c r="S219" i="8"/>
  <c r="S235" i="8"/>
  <c r="S256" i="8"/>
  <c r="S278" i="8"/>
  <c r="S299" i="8"/>
  <c r="S320" i="8"/>
  <c r="S342" i="8"/>
  <c r="S363" i="8"/>
  <c r="S384" i="8"/>
  <c r="S406" i="8"/>
  <c r="S427" i="8"/>
  <c r="S448" i="8"/>
  <c r="S480" i="8"/>
  <c r="S523" i="8"/>
  <c r="S566" i="8"/>
  <c r="S608" i="8"/>
  <c r="S651" i="8"/>
  <c r="S705" i="8"/>
  <c r="S761" i="8"/>
  <c r="S819" i="8"/>
  <c r="S876" i="8"/>
  <c r="S932" i="8"/>
  <c r="S989" i="8"/>
  <c r="S261" i="8"/>
  <c r="S293" i="8"/>
  <c r="S325" i="8"/>
  <c r="S357" i="8"/>
  <c r="S389" i="8"/>
  <c r="S421" i="8"/>
  <c r="S453" i="8"/>
  <c r="S485" i="8"/>
  <c r="S517" i="8"/>
  <c r="S549" i="8"/>
  <c r="S581" i="8"/>
  <c r="S613" i="8"/>
  <c r="S645" i="8"/>
  <c r="S683" i="8"/>
  <c r="S725" i="8"/>
  <c r="S768" i="8"/>
  <c r="S811" i="8"/>
  <c r="S853" i="8"/>
  <c r="S896" i="8"/>
  <c r="S939" i="8"/>
  <c r="S981" i="8"/>
  <c r="S678" i="8"/>
  <c r="S710" i="8"/>
  <c r="S742" i="8"/>
  <c r="S774" i="8"/>
  <c r="S806" i="8"/>
  <c r="S838" i="8"/>
  <c r="S870" i="8"/>
  <c r="S902" i="8"/>
  <c r="S934" i="8"/>
  <c r="S966" i="8"/>
  <c r="S998" i="8"/>
  <c r="S538" i="8"/>
  <c r="S559" i="8"/>
  <c r="S580" i="8"/>
  <c r="S602" i="8"/>
  <c r="S623" i="8"/>
  <c r="S644" i="8"/>
  <c r="S668" i="8"/>
  <c r="S696" i="8"/>
  <c r="S724" i="8"/>
  <c r="S753" i="8"/>
  <c r="S781" i="8"/>
  <c r="S809" i="8"/>
  <c r="S839" i="8"/>
  <c r="S867" i="8"/>
  <c r="S895" i="8"/>
  <c r="S924" i="8"/>
  <c r="S952" i="8"/>
  <c r="S980" i="8"/>
  <c r="S15" i="8"/>
  <c r="S31" i="8"/>
  <c r="S47" i="8"/>
  <c r="S63" i="8"/>
  <c r="S79" i="8"/>
  <c r="S95" i="8"/>
  <c r="S111" i="8"/>
  <c r="S127" i="8"/>
  <c r="S143" i="8"/>
  <c r="S159" i="8"/>
  <c r="S175" i="8"/>
  <c r="S191" i="8"/>
  <c r="S207" i="8"/>
  <c r="S223" i="8"/>
  <c r="S240" i="8"/>
  <c r="S262" i="8"/>
  <c r="S283" i="8"/>
  <c r="S304" i="8"/>
  <c r="S326" i="8"/>
  <c r="S347" i="8"/>
  <c r="S368" i="8"/>
  <c r="S390" i="8"/>
  <c r="S411" i="8"/>
  <c r="S432" i="8"/>
  <c r="S454" i="8"/>
  <c r="S496" i="8"/>
  <c r="S539" i="8"/>
  <c r="S582" i="8"/>
  <c r="S624" i="8"/>
  <c r="S669" i="8"/>
  <c r="S727" i="8"/>
  <c r="S783" i="8"/>
  <c r="S840" i="8"/>
  <c r="S897" i="8"/>
  <c r="S953" i="8"/>
  <c r="S241" i="8"/>
  <c r="S273" i="8"/>
  <c r="S305" i="8"/>
  <c r="S337" i="8"/>
  <c r="S369" i="8"/>
  <c r="S401" i="8"/>
  <c r="S433" i="8"/>
  <c r="S465" i="8"/>
  <c r="S497" i="8"/>
  <c r="S529" i="8"/>
  <c r="S561" i="8"/>
  <c r="S593" i="8"/>
  <c r="S625" i="8"/>
  <c r="S657" i="8"/>
  <c r="S699" i="8"/>
  <c r="S741" i="8"/>
  <c r="S784" i="8"/>
  <c r="S827" i="8"/>
  <c r="S869" i="8"/>
  <c r="S912" i="8"/>
  <c r="S955" i="8"/>
  <c r="S997" i="8"/>
  <c r="S690" i="8"/>
  <c r="S722" i="8"/>
  <c r="S754" i="8"/>
  <c r="S786" i="8"/>
  <c r="S818" i="8"/>
  <c r="S850" i="8"/>
  <c r="S882" i="8"/>
  <c r="S914" i="8"/>
  <c r="S946" i="8"/>
  <c r="S978" i="8"/>
  <c r="S607" i="8"/>
  <c r="S628" i="8"/>
  <c r="S650" i="8"/>
  <c r="S675" i="8"/>
  <c r="S703" i="8"/>
  <c r="S732" i="8"/>
  <c r="S760" i="8"/>
  <c r="S788" i="8"/>
  <c r="S817" i="8"/>
  <c r="S845" i="8"/>
  <c r="S873" i="8"/>
  <c r="S903" i="8"/>
  <c r="S931" i="8"/>
  <c r="S959" i="8"/>
  <c r="S988" i="8"/>
  <c r="S19" i="8"/>
  <c r="S35" i="8"/>
  <c r="S51" i="8"/>
  <c r="S67" i="8"/>
  <c r="S83" i="8"/>
  <c r="S99" i="8"/>
  <c r="S115" i="8"/>
  <c r="S131" i="8"/>
  <c r="S147" i="8"/>
  <c r="S163" i="8"/>
  <c r="S179" i="8"/>
  <c r="S195" i="8"/>
  <c r="S211" i="8"/>
  <c r="S227" i="8"/>
  <c r="S246" i="8"/>
  <c r="S267" i="8"/>
  <c r="S288" i="8"/>
  <c r="S310" i="8"/>
  <c r="S331" i="8"/>
  <c r="S352" i="8"/>
  <c r="S374" i="8"/>
  <c r="S395" i="8"/>
  <c r="S416" i="8"/>
  <c r="S438" i="8"/>
  <c r="S459" i="8"/>
  <c r="S502" i="8"/>
  <c r="S544" i="8"/>
  <c r="S587" i="8"/>
  <c r="S630" i="8"/>
  <c r="S676" i="8"/>
  <c r="S733" i="8"/>
  <c r="S791" i="8"/>
  <c r="S847" i="8"/>
  <c r="S904" i="8"/>
  <c r="S961" i="8"/>
  <c r="S245" i="8"/>
  <c r="S277" i="8"/>
  <c r="S309" i="8"/>
  <c r="S341" i="8"/>
  <c r="S373" i="8"/>
  <c r="S405" i="8"/>
  <c r="S437" i="8"/>
  <c r="S469" i="8"/>
  <c r="S501" i="8"/>
  <c r="S533" i="8"/>
  <c r="S565" i="8"/>
  <c r="S597" i="8"/>
  <c r="S629" i="8"/>
  <c r="S661" i="8"/>
  <c r="S704" i="8"/>
  <c r="S747" i="8"/>
  <c r="S789" i="8"/>
  <c r="S832" i="8"/>
  <c r="S875" i="8"/>
  <c r="S917" i="8"/>
  <c r="S960" i="8"/>
  <c r="S662" i="8"/>
  <c r="S694" i="8"/>
  <c r="S726" i="8"/>
  <c r="S758" i="8"/>
  <c r="S790" i="8"/>
  <c r="S822" i="8"/>
  <c r="S854" i="8"/>
  <c r="S886" i="8"/>
  <c r="S918" i="8"/>
  <c r="S950" i="8"/>
  <c r="S982" i="8"/>
  <c r="S464" i="8"/>
  <c r="S486" i="8"/>
  <c r="S507" i="8"/>
  <c r="S528" i="8"/>
  <c r="S550" i="8"/>
  <c r="S571" i="8"/>
  <c r="S592" i="8"/>
  <c r="S614" i="8"/>
  <c r="S635" i="8"/>
  <c r="S656" i="8"/>
  <c r="S684" i="8"/>
  <c r="S712" i="8"/>
  <c r="S740" i="8"/>
  <c r="S769" i="8"/>
  <c r="S797" i="8"/>
  <c r="S825" i="8"/>
  <c r="S855" i="8"/>
  <c r="S883" i="8"/>
  <c r="S911" i="8"/>
  <c r="S940" i="8"/>
  <c r="S968" i="8"/>
  <c r="S996" i="8"/>
  <c r="S249" i="8"/>
  <c r="S265" i="8"/>
  <c r="S281" i="8"/>
  <c r="S297" i="8"/>
  <c r="S313" i="8"/>
  <c r="S329" i="8"/>
  <c r="S345" i="8"/>
  <c r="S361" i="8"/>
  <c r="S377" i="8"/>
  <c r="S393" i="8"/>
  <c r="S409" i="8"/>
  <c r="S425" i="8"/>
  <c r="S441" i="8"/>
  <c r="S457" i="8"/>
  <c r="S473" i="8"/>
  <c r="S489" i="8"/>
  <c r="S505" i="8"/>
  <c r="S521" i="8"/>
  <c r="S537" i="8"/>
  <c r="S553" i="8"/>
  <c r="S569" i="8"/>
  <c r="S585" i="8"/>
  <c r="S601" i="8"/>
  <c r="S617" i="8"/>
  <c r="S633" i="8"/>
  <c r="S649" i="8"/>
  <c r="S667" i="8"/>
  <c r="S688" i="8"/>
  <c r="S709" i="8"/>
  <c r="S731" i="8"/>
  <c r="S752" i="8"/>
  <c r="S773" i="8"/>
  <c r="S795" i="8"/>
  <c r="S816" i="8"/>
  <c r="S837" i="8"/>
  <c r="S859" i="8"/>
  <c r="S880" i="8"/>
  <c r="S901" i="8"/>
  <c r="S923" i="8"/>
  <c r="S944" i="8"/>
  <c r="S965" i="8"/>
  <c r="S987" i="8"/>
  <c r="S666" i="8"/>
  <c r="S682" i="8"/>
  <c r="S698" i="8"/>
  <c r="S714" i="8"/>
  <c r="S730" i="8"/>
  <c r="S746" i="8"/>
  <c r="S762" i="8"/>
  <c r="S778" i="8"/>
  <c r="S794" i="8"/>
  <c r="S810" i="8"/>
  <c r="S826" i="8"/>
  <c r="S842" i="8"/>
  <c r="S858" i="8"/>
  <c r="S874" i="8"/>
  <c r="S890" i="8"/>
  <c r="S906" i="8"/>
  <c r="S922" i="8"/>
  <c r="S938" i="8"/>
  <c r="S954" i="8"/>
  <c r="S970" i="8"/>
  <c r="S986" i="8"/>
  <c r="S470" i="8"/>
  <c r="S491" i="8"/>
  <c r="S512" i="8"/>
  <c r="S534" i="8"/>
  <c r="S555" i="8"/>
  <c r="S576" i="8"/>
  <c r="S598" i="8"/>
  <c r="S619" i="8"/>
  <c r="S640" i="8"/>
  <c r="S663" i="8"/>
  <c r="S691" i="8"/>
  <c r="S719" i="8"/>
  <c r="S748" i="8"/>
  <c r="S776" i="8"/>
  <c r="S804" i="8"/>
  <c r="S833" i="8"/>
  <c r="S861" i="8"/>
  <c r="S889" i="8"/>
  <c r="S919" i="8"/>
  <c r="S947" i="8"/>
  <c r="S975" i="8"/>
  <c r="S237" i="8"/>
  <c r="S253" i="8"/>
  <c r="S269" i="8"/>
  <c r="S285" i="8"/>
  <c r="S301" i="8"/>
  <c r="S317" i="8"/>
  <c r="S333" i="8"/>
  <c r="S349" i="8"/>
  <c r="S365" i="8"/>
  <c r="S381" i="8"/>
  <c r="S397" i="8"/>
  <c r="S413" i="8"/>
  <c r="S429" i="8"/>
  <c r="S445" i="8"/>
  <c r="S461" i="8"/>
  <c r="S477" i="8"/>
  <c r="S493" i="8"/>
  <c r="S509" i="8"/>
  <c r="S525" i="8"/>
  <c r="S541" i="8"/>
  <c r="S557" i="8"/>
  <c r="S573" i="8"/>
  <c r="S589" i="8"/>
  <c r="S605" i="8"/>
  <c r="S621" i="8"/>
  <c r="S637" i="8"/>
  <c r="S653" i="8"/>
  <c r="S672" i="8"/>
  <c r="S693" i="8"/>
  <c r="S715" i="8"/>
  <c r="S736" i="8"/>
  <c r="S757" i="8"/>
  <c r="S779" i="8"/>
  <c r="S800" i="8"/>
  <c r="S821" i="8"/>
  <c r="S843" i="8"/>
  <c r="S864" i="8"/>
  <c r="S885" i="8"/>
  <c r="S907" i="8"/>
  <c r="S928" i="8"/>
  <c r="S949" i="8"/>
  <c r="S971" i="8"/>
  <c r="S992" i="8"/>
  <c r="S670" i="8"/>
  <c r="S686" i="8"/>
  <c r="S702" i="8"/>
  <c r="S718" i="8"/>
  <c r="S734" i="8"/>
  <c r="S750" i="8"/>
  <c r="S766" i="8"/>
  <c r="S782" i="8"/>
  <c r="S798" i="8"/>
  <c r="S814" i="8"/>
  <c r="S830" i="8"/>
  <c r="S846" i="8"/>
  <c r="S862" i="8"/>
  <c r="S878" i="8"/>
  <c r="S894" i="8"/>
  <c r="S910" i="8"/>
  <c r="S926" i="8"/>
  <c r="S942" i="8"/>
  <c r="S958" i="8"/>
  <c r="S974" i="8"/>
  <c r="K998" i="8"/>
  <c r="K994" i="8"/>
  <c r="K990" i="8"/>
  <c r="K986" i="8"/>
  <c r="K982" i="8"/>
  <c r="K978" i="8"/>
  <c r="K974" i="8"/>
  <c r="K970" i="8"/>
  <c r="K966" i="8"/>
  <c r="K962" i="8"/>
  <c r="K958" i="8"/>
  <c r="K954" i="8"/>
  <c r="K950" i="8"/>
  <c r="K946" i="8"/>
  <c r="K942" i="8"/>
  <c r="K938" i="8"/>
  <c r="K934" i="8"/>
  <c r="K930" i="8"/>
  <c r="K926" i="8"/>
  <c r="K922" i="8"/>
  <c r="K918" i="8"/>
  <c r="K914" i="8"/>
  <c r="K910" i="8"/>
  <c r="K906" i="8"/>
  <c r="K902" i="8"/>
  <c r="K898" i="8"/>
  <c r="K894" i="8"/>
  <c r="K890" i="8"/>
  <c r="K886" i="8"/>
  <c r="K882" i="8"/>
  <c r="K878" i="8"/>
  <c r="K874" i="8"/>
  <c r="K870" i="8"/>
  <c r="K866" i="8"/>
  <c r="K862" i="8"/>
  <c r="K858" i="8"/>
  <c r="K854" i="8"/>
  <c r="K850" i="8"/>
  <c r="K846" i="8"/>
  <c r="K842" i="8"/>
  <c r="K838" i="8"/>
  <c r="K834" i="8"/>
  <c r="K830" i="8"/>
  <c r="K826" i="8"/>
  <c r="K822" i="8"/>
  <c r="K818" i="8"/>
  <c r="K814" i="8"/>
  <c r="K810" i="8"/>
  <c r="K806" i="8"/>
  <c r="K802" i="8"/>
  <c r="K798" i="8"/>
  <c r="K794" i="8"/>
  <c r="K790" i="8"/>
  <c r="K786" i="8"/>
  <c r="K782" i="8"/>
  <c r="K778" i="8"/>
  <c r="K774" i="8"/>
  <c r="K770" i="8"/>
  <c r="K766" i="8"/>
  <c r="K762" i="8"/>
  <c r="K758" i="8"/>
  <c r="K754" i="8"/>
  <c r="K750" i="8"/>
  <c r="K746" i="8"/>
  <c r="K742" i="8"/>
  <c r="K738" i="8"/>
  <c r="K734" i="8"/>
  <c r="K730" i="8"/>
  <c r="K726" i="8"/>
  <c r="K722" i="8"/>
  <c r="K718" i="8"/>
  <c r="K714" i="8"/>
  <c r="K710" i="8"/>
  <c r="K706" i="8"/>
  <c r="K702" i="8"/>
  <c r="K698" i="8"/>
  <c r="K694" i="8"/>
  <c r="K690" i="8"/>
  <c r="K686" i="8"/>
  <c r="K682" i="8"/>
  <c r="K678" i="8"/>
  <c r="K674" i="8"/>
  <c r="K670" i="8"/>
  <c r="K666" i="8"/>
  <c r="K662" i="8"/>
  <c r="K658" i="8"/>
  <c r="K654" i="8"/>
  <c r="K650" i="8"/>
  <c r="K646" i="8"/>
  <c r="K642" i="8"/>
  <c r="K638" i="8"/>
  <c r="K634" i="8"/>
  <c r="K630" i="8"/>
  <c r="K626" i="8"/>
  <c r="K622" i="8"/>
  <c r="K618" i="8"/>
  <c r="K614" i="8"/>
  <c r="K610" i="8"/>
  <c r="K606" i="8"/>
  <c r="K602" i="8"/>
  <c r="K598" i="8"/>
  <c r="K594" i="8"/>
  <c r="K590" i="8"/>
  <c r="K586" i="8"/>
  <c r="K582" i="8"/>
  <c r="K578" i="8"/>
  <c r="K574" i="8"/>
  <c r="K570" i="8"/>
  <c r="K566" i="8"/>
  <c r="K562" i="8"/>
  <c r="K558" i="8"/>
  <c r="K554" i="8"/>
  <c r="K550" i="8"/>
  <c r="K546" i="8"/>
  <c r="K542" i="8"/>
  <c r="K538" i="8"/>
  <c r="K534" i="8"/>
  <c r="K530" i="8"/>
  <c r="K526" i="8"/>
  <c r="K522" i="8"/>
  <c r="K518" i="8"/>
  <c r="K514" i="8"/>
  <c r="K510" i="8"/>
  <c r="K506" i="8"/>
  <c r="K502" i="8"/>
  <c r="K498" i="8"/>
  <c r="K494" i="8"/>
  <c r="K490" i="8"/>
  <c r="K486" i="8"/>
  <c r="K482" i="8"/>
  <c r="K478" i="8"/>
  <c r="K474" i="8"/>
  <c r="K470" i="8"/>
  <c r="K466" i="8"/>
  <c r="K462" i="8"/>
  <c r="K458" i="8"/>
  <c r="K454" i="8"/>
  <c r="K450" i="8"/>
  <c r="K446" i="8"/>
  <c r="K442" i="8"/>
  <c r="K438" i="8"/>
  <c r="K434" i="8"/>
  <c r="K430" i="8"/>
  <c r="K426" i="8"/>
  <c r="K422" i="8"/>
  <c r="K418" i="8"/>
  <c r="K414" i="8"/>
  <c r="K410" i="8"/>
  <c r="K406" i="8"/>
  <c r="K402" i="8"/>
  <c r="K398" i="8"/>
  <c r="K394" i="8"/>
  <c r="K390" i="8"/>
  <c r="K386" i="8"/>
  <c r="K382" i="8"/>
  <c r="K378" i="8"/>
  <c r="K374" i="8"/>
  <c r="K370" i="8"/>
  <c r="K366" i="8"/>
  <c r="K362" i="8"/>
  <c r="K358" i="8"/>
  <c r="K354" i="8"/>
  <c r="K350" i="8"/>
  <c r="K346" i="8"/>
  <c r="K342" i="8"/>
  <c r="K338" i="8"/>
  <c r="K334" i="8"/>
  <c r="K330" i="8"/>
  <c r="K326" i="8"/>
  <c r="K322" i="8"/>
  <c r="K318" i="8"/>
  <c r="K314" i="8"/>
  <c r="K310" i="8"/>
  <c r="K306" i="8"/>
  <c r="K302" i="8"/>
  <c r="K298" i="8"/>
  <c r="K294" i="8"/>
  <c r="K290" i="8"/>
  <c r="K286" i="8"/>
  <c r="K282" i="8"/>
  <c r="K278" i="8"/>
  <c r="K274" i="8"/>
  <c r="K270" i="8"/>
  <c r="K266" i="8"/>
  <c r="K262" i="8"/>
  <c r="K258" i="8"/>
  <c r="K254" i="8"/>
  <c r="K250" i="8"/>
  <c r="K246" i="8"/>
  <c r="K242" i="8"/>
  <c r="K238" i="8"/>
  <c r="K234" i="8"/>
  <c r="K230" i="8"/>
  <c r="K226" i="8"/>
  <c r="K222" i="8"/>
  <c r="K218" i="8"/>
  <c r="K214" i="8"/>
  <c r="K210" i="8"/>
  <c r="K206" i="8"/>
  <c r="K202" i="8"/>
  <c r="K198" i="8"/>
  <c r="K194" i="8"/>
  <c r="K190" i="8"/>
  <c r="K186" i="8"/>
  <c r="K182" i="8"/>
  <c r="K178" i="8"/>
  <c r="K174" i="8"/>
  <c r="K170" i="8"/>
  <c r="K166" i="8"/>
  <c r="K162" i="8"/>
  <c r="K158" i="8"/>
  <c r="K154" i="8"/>
  <c r="K150" i="8"/>
  <c r="K146" i="8"/>
  <c r="K142" i="8"/>
  <c r="K138" i="8"/>
  <c r="K134" i="8"/>
  <c r="K130" i="8"/>
  <c r="K126" i="8"/>
  <c r="K122" i="8"/>
  <c r="K118" i="8"/>
  <c r="K114" i="8"/>
  <c r="K110" i="8"/>
  <c r="K106" i="8"/>
  <c r="K102" i="8"/>
  <c r="K98" i="8"/>
  <c r="K94" i="8"/>
  <c r="K90" i="8"/>
  <c r="K86" i="8"/>
  <c r="K82" i="8"/>
  <c r="K78" i="8"/>
  <c r="K74" i="8"/>
  <c r="K70" i="8"/>
  <c r="K66" i="8"/>
  <c r="K62" i="8"/>
  <c r="K58" i="8"/>
  <c r="K54" i="8"/>
  <c r="K50" i="8"/>
  <c r="K46" i="8"/>
  <c r="K42" i="8"/>
  <c r="K38" i="8"/>
  <c r="K34" i="8"/>
  <c r="K30" i="8"/>
  <c r="K26" i="8"/>
  <c r="K22" i="8"/>
  <c r="K18" i="8"/>
  <c r="K14" i="8"/>
  <c r="K10" i="8"/>
  <c r="K7" i="8"/>
  <c r="K996" i="8"/>
  <c r="K992" i="8"/>
  <c r="K988" i="8"/>
  <c r="K984" i="8"/>
  <c r="K980" i="8"/>
  <c r="K976" i="8"/>
  <c r="K972" i="8"/>
  <c r="K968" i="8"/>
  <c r="K964" i="8"/>
  <c r="K960" i="8"/>
  <c r="K956" i="8"/>
  <c r="K952" i="8"/>
  <c r="K948" i="8"/>
  <c r="K944" i="8"/>
  <c r="K940" i="8"/>
  <c r="K936" i="8"/>
  <c r="K932" i="8"/>
  <c r="K928" i="8"/>
  <c r="K924" i="8"/>
  <c r="K920" i="8"/>
  <c r="K916" i="8"/>
  <c r="K912" i="8"/>
  <c r="K908" i="8"/>
  <c r="K904" i="8"/>
  <c r="K900" i="8"/>
  <c r="K896" i="8"/>
  <c r="K892" i="8"/>
  <c r="K888" i="8"/>
  <c r="K884" i="8"/>
  <c r="K880" i="8"/>
  <c r="K876" i="8"/>
  <c r="K872" i="8"/>
  <c r="K868" i="8"/>
  <c r="K864" i="8"/>
  <c r="K860" i="8"/>
  <c r="K856" i="8"/>
  <c r="K852" i="8"/>
  <c r="K848" i="8"/>
  <c r="K844" i="8"/>
  <c r="K840" i="8"/>
  <c r="K836" i="8"/>
  <c r="K832" i="8"/>
  <c r="K828" i="8"/>
  <c r="K824" i="8"/>
  <c r="K820" i="8"/>
  <c r="K816" i="8"/>
  <c r="K812" i="8"/>
  <c r="K808" i="8"/>
  <c r="K804" i="8"/>
  <c r="K800" i="8"/>
  <c r="K796" i="8"/>
  <c r="K792" i="8"/>
  <c r="K788" i="8"/>
  <c r="K784" i="8"/>
  <c r="K780" i="8"/>
  <c r="K776" i="8"/>
  <c r="K772" i="8"/>
  <c r="K768" i="8"/>
  <c r="K764" i="8"/>
  <c r="K760" i="8"/>
  <c r="K756" i="8"/>
  <c r="K752" i="8"/>
  <c r="K748" i="8"/>
  <c r="K744" i="8"/>
  <c r="K740" i="8"/>
  <c r="K736" i="8"/>
  <c r="K732" i="8"/>
  <c r="K728" i="8"/>
  <c r="K724" i="8"/>
  <c r="K720" i="8"/>
  <c r="K716" i="8"/>
  <c r="K712" i="8"/>
  <c r="K708" i="8"/>
  <c r="K704" i="8"/>
  <c r="K700" i="8"/>
  <c r="K696" i="8"/>
  <c r="K692" i="8"/>
  <c r="K688" i="8"/>
  <c r="K684" i="8"/>
  <c r="K680" i="8"/>
  <c r="K676" i="8"/>
  <c r="K672" i="8"/>
  <c r="K668" i="8"/>
  <c r="K664" i="8"/>
  <c r="K660" i="8"/>
  <c r="K656" i="8"/>
  <c r="K652" i="8"/>
  <c r="K648" i="8"/>
  <c r="K644" i="8"/>
  <c r="K640" i="8"/>
  <c r="K636" i="8"/>
  <c r="K632" i="8"/>
  <c r="K628" i="8"/>
  <c r="K624" i="8"/>
  <c r="K620" i="8"/>
  <c r="K616" i="8"/>
  <c r="K612" i="8"/>
  <c r="K608" i="8"/>
  <c r="K604" i="8"/>
  <c r="K600" i="8"/>
  <c r="K596" i="8"/>
  <c r="K592" i="8"/>
  <c r="K588" i="8"/>
  <c r="K584" i="8"/>
  <c r="K580" i="8"/>
  <c r="K576" i="8"/>
  <c r="K572" i="8"/>
  <c r="K568" i="8"/>
  <c r="K564" i="8"/>
  <c r="K560" i="8"/>
  <c r="K556" i="8"/>
  <c r="K552" i="8"/>
  <c r="K548" i="8"/>
  <c r="K544" i="8"/>
  <c r="K540" i="8"/>
  <c r="K536" i="8"/>
  <c r="K532" i="8"/>
  <c r="K528" i="8"/>
  <c r="K524" i="8"/>
  <c r="K520" i="8"/>
  <c r="K516" i="8"/>
  <c r="K512" i="8"/>
  <c r="K508" i="8"/>
  <c r="K504" i="8"/>
  <c r="K500" i="8"/>
  <c r="K496" i="8"/>
  <c r="K492" i="8"/>
  <c r="K488" i="8"/>
  <c r="K484" i="8"/>
  <c r="K480" i="8"/>
  <c r="K476" i="8"/>
  <c r="K472" i="8"/>
  <c r="K468" i="8"/>
  <c r="K464" i="8"/>
  <c r="K460" i="8"/>
  <c r="K456" i="8"/>
  <c r="K452" i="8"/>
  <c r="K448" i="8"/>
  <c r="K444" i="8"/>
  <c r="K440" i="8"/>
  <c r="K436" i="8"/>
  <c r="K432" i="8"/>
  <c r="K428" i="8"/>
  <c r="K424" i="8"/>
  <c r="K420" i="8"/>
  <c r="K416" i="8"/>
  <c r="K412" i="8"/>
  <c r="K408" i="8"/>
  <c r="K404" i="8"/>
  <c r="K400" i="8"/>
  <c r="K396" i="8"/>
  <c r="K392" i="8"/>
  <c r="K388" i="8"/>
  <c r="K384" i="8"/>
  <c r="K380" i="8"/>
  <c r="K376" i="8"/>
  <c r="K372" i="8"/>
  <c r="K368" i="8"/>
  <c r="K364" i="8"/>
  <c r="K360" i="8"/>
  <c r="K356" i="8"/>
  <c r="K352" i="8"/>
  <c r="K348" i="8"/>
  <c r="K344" i="8"/>
  <c r="K340" i="8"/>
  <c r="K336" i="8"/>
  <c r="K332" i="8"/>
  <c r="K328" i="8"/>
  <c r="K324" i="8"/>
  <c r="K320" i="8"/>
  <c r="K316" i="8"/>
  <c r="K312" i="8"/>
  <c r="K308" i="8"/>
  <c r="K304" i="8"/>
  <c r="K300" i="8"/>
  <c r="K296" i="8"/>
  <c r="K292" i="8"/>
  <c r="K288" i="8"/>
  <c r="K284" i="8"/>
  <c r="K280" i="8"/>
  <c r="K276" i="8"/>
  <c r="K272" i="8"/>
  <c r="K268" i="8"/>
  <c r="K264" i="8"/>
  <c r="K260" i="8"/>
  <c r="K256" i="8"/>
  <c r="K252" i="8"/>
  <c r="K248" i="8"/>
  <c r="K244" i="8"/>
  <c r="K240" i="8"/>
  <c r="K236" i="8"/>
  <c r="K232" i="8"/>
  <c r="K228" i="8"/>
  <c r="K224" i="8"/>
  <c r="K220" i="8"/>
  <c r="K216" i="8"/>
  <c r="K212" i="8"/>
  <c r="K208" i="8"/>
  <c r="K204" i="8"/>
  <c r="K200" i="8"/>
  <c r="K196" i="8"/>
  <c r="K192" i="8"/>
  <c r="K188" i="8"/>
  <c r="K184" i="8"/>
  <c r="K180" i="8"/>
  <c r="K176" i="8"/>
  <c r="K172" i="8"/>
  <c r="K168" i="8"/>
  <c r="K164" i="8"/>
  <c r="K160" i="8"/>
  <c r="K156" i="8"/>
  <c r="K152" i="8"/>
  <c r="K148" i="8"/>
  <c r="K144" i="8"/>
  <c r="K140" i="8"/>
  <c r="K136" i="8"/>
  <c r="K132" i="8"/>
  <c r="K128" i="8"/>
  <c r="K124" i="8"/>
  <c r="K120" i="8"/>
  <c r="K116" i="8"/>
  <c r="K112" i="8"/>
  <c r="K108" i="8"/>
  <c r="K104" i="8"/>
  <c r="K100" i="8"/>
  <c r="K96" i="8"/>
  <c r="K92" i="8"/>
  <c r="K88" i="8"/>
  <c r="K84" i="8"/>
  <c r="K80" i="8"/>
  <c r="K76" i="8"/>
  <c r="K72" i="8"/>
  <c r="K68" i="8"/>
  <c r="K64" i="8"/>
  <c r="K60" i="8"/>
  <c r="K56" i="8"/>
  <c r="K52" i="8"/>
  <c r="K48" i="8"/>
  <c r="K44" i="8"/>
  <c r="K40" i="8"/>
  <c r="K36" i="8"/>
  <c r="K32" i="8"/>
  <c r="K28" i="8"/>
  <c r="K24" i="8"/>
  <c r="K20" i="8"/>
  <c r="K16" i="8"/>
  <c r="K12" i="8"/>
  <c r="K8" i="8"/>
  <c r="K999" i="8"/>
  <c r="K991" i="8"/>
  <c r="K983" i="8"/>
  <c r="K975" i="8"/>
  <c r="K967" i="8"/>
  <c r="K959" i="8"/>
  <c r="K951" i="8"/>
  <c r="K943" i="8"/>
  <c r="K935" i="8"/>
  <c r="K927" i="8"/>
  <c r="K919" i="8"/>
  <c r="K911" i="8"/>
  <c r="K903" i="8"/>
  <c r="K895" i="8"/>
  <c r="K887" i="8"/>
  <c r="K879" i="8"/>
  <c r="K871" i="8"/>
  <c r="K863" i="8"/>
  <c r="K855" i="8"/>
  <c r="K847" i="8"/>
  <c r="K839" i="8"/>
  <c r="K831" i="8"/>
  <c r="K823" i="8"/>
  <c r="K815" i="8"/>
  <c r="K807" i="8"/>
  <c r="K799" i="8"/>
  <c r="K791" i="8"/>
  <c r="K783" i="8"/>
  <c r="K775" i="8"/>
  <c r="K767" i="8"/>
  <c r="K759" i="8"/>
  <c r="K751" i="8"/>
  <c r="K743" i="8"/>
  <c r="K735" i="8"/>
  <c r="K727" i="8"/>
  <c r="K719" i="8"/>
  <c r="K711" i="8"/>
  <c r="K703" i="8"/>
  <c r="K695" i="8"/>
  <c r="K687" i="8"/>
  <c r="K679" i="8"/>
  <c r="K671" i="8"/>
  <c r="K663" i="8"/>
  <c r="K655" i="8"/>
  <c r="K647" i="8"/>
  <c r="K639" i="8"/>
  <c r="K631" i="8"/>
  <c r="K623" i="8"/>
  <c r="K615" i="8"/>
  <c r="K607" i="8"/>
  <c r="K599" i="8"/>
  <c r="K591" i="8"/>
  <c r="K583" i="8"/>
  <c r="K575" i="8"/>
  <c r="K567" i="8"/>
  <c r="K559" i="8"/>
  <c r="K551" i="8"/>
  <c r="K543" i="8"/>
  <c r="K535" i="8"/>
  <c r="K527" i="8"/>
  <c r="K519" i="8"/>
  <c r="K511" i="8"/>
  <c r="K503" i="8"/>
  <c r="K495" i="8"/>
  <c r="K487" i="8"/>
  <c r="K479" i="8"/>
  <c r="K471" i="8"/>
  <c r="K463" i="8"/>
  <c r="K455" i="8"/>
  <c r="K447" i="8"/>
  <c r="K439" i="8"/>
  <c r="K431" i="8"/>
  <c r="K423" i="8"/>
  <c r="K415" i="8"/>
  <c r="K407" i="8"/>
  <c r="K399" i="8"/>
  <c r="K391" i="8"/>
  <c r="K383" i="8"/>
  <c r="K375" i="8"/>
  <c r="K367" i="8"/>
  <c r="K359" i="8"/>
  <c r="K351" i="8"/>
  <c r="K343" i="8"/>
  <c r="K335" i="8"/>
  <c r="K327" i="8"/>
  <c r="K319" i="8"/>
  <c r="K311" i="8"/>
  <c r="K303" i="8"/>
  <c r="K295" i="8"/>
  <c r="K287" i="8"/>
  <c r="K279" i="8"/>
  <c r="K271" i="8"/>
  <c r="K263" i="8"/>
  <c r="K255" i="8"/>
  <c r="K247" i="8"/>
  <c r="K239" i="8"/>
  <c r="K231" i="8"/>
  <c r="K223" i="8"/>
  <c r="K215" i="8"/>
  <c r="K207" i="8"/>
  <c r="K199" i="8"/>
  <c r="K191" i="8"/>
  <c r="K183" i="8"/>
  <c r="K175" i="8"/>
  <c r="K167" i="8"/>
  <c r="K159" i="8"/>
  <c r="K151" i="8"/>
  <c r="K143" i="8"/>
  <c r="K135" i="8"/>
  <c r="K127" i="8"/>
  <c r="K119" i="8"/>
  <c r="K111" i="8"/>
  <c r="K103" i="8"/>
  <c r="K95" i="8"/>
  <c r="K87" i="8"/>
  <c r="K79" i="8"/>
  <c r="K71" i="8"/>
  <c r="K63" i="8"/>
  <c r="K55" i="8"/>
  <c r="K47" i="8"/>
  <c r="K39" i="8"/>
  <c r="K31" i="8"/>
  <c r="K23" i="8"/>
  <c r="K15" i="8"/>
  <c r="K997" i="8"/>
  <c r="K989" i="8"/>
  <c r="K981" i="8"/>
  <c r="K973" i="8"/>
  <c r="K965" i="8"/>
  <c r="K957" i="8"/>
  <c r="K949" i="8"/>
  <c r="K941" i="8"/>
  <c r="K933" i="8"/>
  <c r="K925" i="8"/>
  <c r="K917" i="8"/>
  <c r="K909" i="8"/>
  <c r="K901" i="8"/>
  <c r="K893" i="8"/>
  <c r="K885" i="8"/>
  <c r="K877" i="8"/>
  <c r="K869" i="8"/>
  <c r="K861" i="8"/>
  <c r="K853" i="8"/>
  <c r="K845" i="8"/>
  <c r="K837" i="8"/>
  <c r="K829" i="8"/>
  <c r="K821" i="8"/>
  <c r="K813" i="8"/>
  <c r="K805" i="8"/>
  <c r="K797" i="8"/>
  <c r="K789" i="8"/>
  <c r="K781" i="8"/>
  <c r="K773" i="8"/>
  <c r="K765" i="8"/>
  <c r="K757" i="8"/>
  <c r="K749" i="8"/>
  <c r="K741" i="8"/>
  <c r="K733" i="8"/>
  <c r="K725" i="8"/>
  <c r="K717" i="8"/>
  <c r="K709" i="8"/>
  <c r="K701" i="8"/>
  <c r="K693" i="8"/>
  <c r="K685" i="8"/>
  <c r="K677" i="8"/>
  <c r="K669" i="8"/>
  <c r="K661" i="8"/>
  <c r="K653" i="8"/>
  <c r="K645" i="8"/>
  <c r="K637" i="8"/>
  <c r="K629" i="8"/>
  <c r="K621" i="8"/>
  <c r="K613" i="8"/>
  <c r="K605" i="8"/>
  <c r="K597" i="8"/>
  <c r="K589" i="8"/>
  <c r="K581" i="8"/>
  <c r="K573" i="8"/>
  <c r="K565" i="8"/>
  <c r="K557" i="8"/>
  <c r="K549" i="8"/>
  <c r="K541" i="8"/>
  <c r="K533" i="8"/>
  <c r="K525" i="8"/>
  <c r="K517" i="8"/>
  <c r="K509" i="8"/>
  <c r="K501" i="8"/>
  <c r="K493" i="8"/>
  <c r="K485" i="8"/>
  <c r="K477" i="8"/>
  <c r="K469" i="8"/>
  <c r="K461" i="8"/>
  <c r="K453" i="8"/>
  <c r="K445" i="8"/>
  <c r="K437" i="8"/>
  <c r="K429" i="8"/>
  <c r="K421" i="8"/>
  <c r="K413" i="8"/>
  <c r="K405" i="8"/>
  <c r="K397" i="8"/>
  <c r="K389" i="8"/>
  <c r="K381" i="8"/>
  <c r="K373" i="8"/>
  <c r="K365" i="8"/>
  <c r="K357" i="8"/>
  <c r="K349" i="8"/>
  <c r="K341" i="8"/>
  <c r="K333" i="8"/>
  <c r="K325" i="8"/>
  <c r="K317" i="8"/>
  <c r="K309" i="8"/>
  <c r="K301" i="8"/>
  <c r="K293" i="8"/>
  <c r="K285" i="8"/>
  <c r="K277" i="8"/>
  <c r="K269" i="8"/>
  <c r="K261" i="8"/>
  <c r="K253" i="8"/>
  <c r="K245" i="8"/>
  <c r="K237" i="8"/>
  <c r="K229" i="8"/>
  <c r="K221" i="8"/>
  <c r="K213" i="8"/>
  <c r="K205" i="8"/>
  <c r="K197" i="8"/>
  <c r="K189" i="8"/>
  <c r="K181" i="8"/>
  <c r="K173" i="8"/>
  <c r="K165" i="8"/>
  <c r="K157" i="8"/>
  <c r="K149" i="8"/>
  <c r="K141" i="8"/>
  <c r="K133" i="8"/>
  <c r="K125" i="8"/>
  <c r="K117" i="8"/>
  <c r="K109" i="8"/>
  <c r="K101" i="8"/>
  <c r="K93" i="8"/>
  <c r="K85" i="8"/>
  <c r="K77" i="8"/>
  <c r="K69" i="8"/>
  <c r="K61" i="8"/>
  <c r="K53" i="8"/>
  <c r="K45" i="8"/>
  <c r="K37" i="8"/>
  <c r="K29" i="8"/>
  <c r="K21" i="8"/>
  <c r="K13" i="8"/>
  <c r="K995" i="8"/>
  <c r="K987" i="8"/>
  <c r="K979" i="8"/>
  <c r="K971" i="8"/>
  <c r="K963" i="8"/>
  <c r="K955" i="8"/>
  <c r="K947" i="8"/>
  <c r="K939" i="8"/>
  <c r="K931" i="8"/>
  <c r="K923" i="8"/>
  <c r="K915" i="8"/>
  <c r="K907" i="8"/>
  <c r="K899" i="8"/>
  <c r="K891" i="8"/>
  <c r="K883" i="8"/>
  <c r="K875" i="8"/>
  <c r="K867" i="8"/>
  <c r="K859" i="8"/>
  <c r="K851" i="8"/>
  <c r="K843" i="8"/>
  <c r="K835" i="8"/>
  <c r="K827" i="8"/>
  <c r="K819" i="8"/>
  <c r="K811" i="8"/>
  <c r="K803" i="8"/>
  <c r="K795" i="8"/>
  <c r="K787" i="8"/>
  <c r="K779" i="8"/>
  <c r="K771" i="8"/>
  <c r="K763" i="8"/>
  <c r="K755" i="8"/>
  <c r="K747" i="8"/>
  <c r="K739" i="8"/>
  <c r="K731" i="8"/>
  <c r="K723" i="8"/>
  <c r="K715" i="8"/>
  <c r="K707" i="8"/>
  <c r="K699" i="8"/>
  <c r="K691" i="8"/>
  <c r="K683" i="8"/>
  <c r="K675" i="8"/>
  <c r="K667" i="8"/>
  <c r="K659" i="8"/>
  <c r="K651" i="8"/>
  <c r="K643" i="8"/>
  <c r="K635" i="8"/>
  <c r="K627" i="8"/>
  <c r="K619" i="8"/>
  <c r="K611" i="8"/>
  <c r="K603" i="8"/>
  <c r="K595" i="8"/>
  <c r="K587" i="8"/>
  <c r="K579" i="8"/>
  <c r="K571" i="8"/>
  <c r="K563" i="8"/>
  <c r="K555" i="8"/>
  <c r="K547" i="8"/>
  <c r="K539" i="8"/>
  <c r="K531" i="8"/>
  <c r="K523" i="8"/>
  <c r="K515" i="8"/>
  <c r="K507" i="8"/>
  <c r="K499" i="8"/>
  <c r="K491" i="8"/>
  <c r="K483" i="8"/>
  <c r="K475" i="8"/>
  <c r="K467" i="8"/>
  <c r="K459" i="8"/>
  <c r="K451" i="8"/>
  <c r="K443" i="8"/>
  <c r="K435" i="8"/>
  <c r="K427" i="8"/>
  <c r="K419" i="8"/>
  <c r="K411" i="8"/>
  <c r="K403" i="8"/>
  <c r="K395" i="8"/>
  <c r="K387" i="8"/>
  <c r="K379" i="8"/>
  <c r="K371" i="8"/>
  <c r="K363" i="8"/>
  <c r="K355" i="8"/>
  <c r="K347" i="8"/>
  <c r="K339" i="8"/>
  <c r="K331" i="8"/>
  <c r="K323" i="8"/>
  <c r="K315" i="8"/>
  <c r="K307" i="8"/>
  <c r="K299" i="8"/>
  <c r="K291" i="8"/>
  <c r="K283" i="8"/>
  <c r="K275" i="8"/>
  <c r="K267" i="8"/>
  <c r="K259" i="8"/>
  <c r="K251" i="8"/>
  <c r="K243" i="8"/>
  <c r="K235" i="8"/>
  <c r="K227" i="8"/>
  <c r="K219" i="8"/>
  <c r="K211" i="8"/>
  <c r="K203" i="8"/>
  <c r="K195" i="8"/>
  <c r="K187" i="8"/>
  <c r="K179" i="8"/>
  <c r="K171" i="8"/>
  <c r="K163" i="8"/>
  <c r="K155" i="8"/>
  <c r="K147" i="8"/>
  <c r="K139" i="8"/>
  <c r="K131" i="8"/>
  <c r="K123" i="8"/>
  <c r="K115" i="8"/>
  <c r="K107" i="8"/>
  <c r="K99" i="8"/>
  <c r="K91" i="8"/>
  <c r="K83" i="8"/>
  <c r="K75" i="8"/>
  <c r="K67" i="8"/>
  <c r="K59" i="8"/>
  <c r="K51" i="8"/>
  <c r="K43" i="8"/>
  <c r="K35" i="8"/>
  <c r="K27" i="8"/>
  <c r="K19" i="8"/>
  <c r="K11" i="8"/>
  <c r="K993" i="8"/>
  <c r="K985" i="8"/>
  <c r="K977" i="8"/>
  <c r="K969" i="8"/>
  <c r="K961" i="8"/>
  <c r="K953" i="8"/>
  <c r="K945" i="8"/>
  <c r="K937" i="8"/>
  <c r="K929" i="8"/>
  <c r="K921" i="8"/>
  <c r="K913" i="8"/>
  <c r="K905" i="8"/>
  <c r="K897" i="8"/>
  <c r="K889" i="8"/>
  <c r="K881" i="8"/>
  <c r="K873" i="8"/>
  <c r="K865" i="8"/>
  <c r="K857" i="8"/>
  <c r="K849" i="8"/>
  <c r="K841" i="8"/>
  <c r="K833" i="8"/>
  <c r="K825" i="8"/>
  <c r="K817" i="8"/>
  <c r="K809" i="8"/>
  <c r="K801" i="8"/>
  <c r="K793" i="8"/>
  <c r="K785" i="8"/>
  <c r="K777" i="8"/>
  <c r="K769" i="8"/>
  <c r="K761" i="8"/>
  <c r="K753" i="8"/>
  <c r="K745" i="8"/>
  <c r="K737" i="8"/>
  <c r="K729" i="8"/>
  <c r="K721" i="8"/>
  <c r="K713" i="8"/>
  <c r="K705" i="8"/>
  <c r="K697" i="8"/>
  <c r="K689" i="8"/>
  <c r="K681" i="8"/>
  <c r="K673" i="8"/>
  <c r="K665" i="8"/>
  <c r="K657" i="8"/>
  <c r="K649" i="8"/>
  <c r="K641" i="8"/>
  <c r="K633" i="8"/>
  <c r="K625" i="8"/>
  <c r="K617" i="8"/>
  <c r="K609" i="8"/>
  <c r="K601" i="8"/>
  <c r="K593" i="8"/>
  <c r="K585" i="8"/>
  <c r="K577" i="8"/>
  <c r="K569" i="8"/>
  <c r="K561" i="8"/>
  <c r="K553" i="8"/>
  <c r="K545" i="8"/>
  <c r="K537" i="8"/>
  <c r="K529" i="8"/>
  <c r="K521" i="8"/>
  <c r="K513" i="8"/>
  <c r="K505" i="8"/>
  <c r="K497" i="8"/>
  <c r="K489" i="8"/>
  <c r="K481" i="8"/>
  <c r="K473" i="8"/>
  <c r="K465" i="8"/>
  <c r="K457" i="8"/>
  <c r="K449" i="8"/>
  <c r="K441" i="8"/>
  <c r="K433" i="8"/>
  <c r="K425" i="8"/>
  <c r="K417" i="8"/>
  <c r="K409" i="8"/>
  <c r="K401" i="8"/>
  <c r="K393" i="8"/>
  <c r="K385" i="8"/>
  <c r="K377" i="8"/>
  <c r="K369" i="8"/>
  <c r="K361" i="8"/>
  <c r="K353" i="8"/>
  <c r="K345" i="8"/>
  <c r="K337" i="8"/>
  <c r="K329" i="8"/>
  <c r="K321" i="8"/>
  <c r="K313" i="8"/>
  <c r="K305" i="8"/>
  <c r="K297" i="8"/>
  <c r="K289" i="8"/>
  <c r="K281" i="8"/>
  <c r="K273" i="8"/>
  <c r="K265" i="8"/>
  <c r="K257" i="8"/>
  <c r="K249" i="8"/>
  <c r="K241" i="8"/>
  <c r="K233" i="8"/>
  <c r="K225" i="8"/>
  <c r="K217" i="8"/>
  <c r="K209" i="8"/>
  <c r="K201" i="8"/>
  <c r="K193" i="8"/>
  <c r="K185" i="8"/>
  <c r="K177" i="8"/>
  <c r="K169" i="8"/>
  <c r="K161" i="8"/>
  <c r="K153" i="8"/>
  <c r="K145" i="8"/>
  <c r="K137" i="8"/>
  <c r="K129" i="8"/>
  <c r="K121" i="8"/>
  <c r="K113" i="8"/>
  <c r="K105" i="8"/>
  <c r="K97" i="8"/>
  <c r="K89" i="8"/>
  <c r="K81" i="8"/>
  <c r="K73" i="8"/>
  <c r="K65" i="8"/>
  <c r="K57" i="8"/>
  <c r="K49" i="8"/>
  <c r="K41" i="8"/>
  <c r="K33" i="8"/>
  <c r="K25" i="8"/>
  <c r="K17" i="8"/>
  <c r="K9" i="8"/>
  <c r="P996" i="8"/>
  <c r="P992" i="8"/>
  <c r="P988" i="8"/>
  <c r="P984" i="8"/>
  <c r="P980" i="8"/>
  <c r="P976" i="8"/>
  <c r="P972" i="8"/>
  <c r="P968" i="8"/>
  <c r="P964" i="8"/>
  <c r="P960" i="8"/>
  <c r="P956" i="8"/>
  <c r="P952" i="8"/>
  <c r="P948" i="8"/>
  <c r="P944" i="8"/>
  <c r="P940" i="8"/>
  <c r="P936" i="8"/>
  <c r="P932" i="8"/>
  <c r="P928" i="8"/>
  <c r="P924" i="8"/>
  <c r="P920" i="8"/>
  <c r="P916" i="8"/>
  <c r="P912" i="8"/>
  <c r="P997" i="8"/>
  <c r="P991" i="8"/>
  <c r="P986" i="8"/>
  <c r="P981" i="8"/>
  <c r="P975" i="8"/>
  <c r="P970" i="8"/>
  <c r="P965" i="8"/>
  <c r="P959" i="8"/>
  <c r="P954" i="8"/>
  <c r="P949" i="8"/>
  <c r="P943" i="8"/>
  <c r="P938" i="8"/>
  <c r="P933" i="8"/>
  <c r="P927" i="8"/>
  <c r="P922" i="8"/>
  <c r="P917" i="8"/>
  <c r="P911" i="8"/>
  <c r="P907" i="8"/>
  <c r="P903" i="8"/>
  <c r="P899" i="8"/>
  <c r="P895" i="8"/>
  <c r="P891" i="8"/>
  <c r="P887" i="8"/>
  <c r="P883" i="8"/>
  <c r="P879" i="8"/>
  <c r="P875" i="8"/>
  <c r="P871" i="8"/>
  <c r="P867" i="8"/>
  <c r="P863" i="8"/>
  <c r="P859" i="8"/>
  <c r="P855" i="8"/>
  <c r="P851" i="8"/>
  <c r="P847" i="8"/>
  <c r="P843" i="8"/>
  <c r="P839" i="8"/>
  <c r="P835" i="8"/>
  <c r="P831" i="8"/>
  <c r="P827" i="8"/>
  <c r="P823" i="8"/>
  <c r="P819" i="8"/>
  <c r="P815" i="8"/>
  <c r="P811" i="8"/>
  <c r="P807" i="8"/>
  <c r="P803" i="8"/>
  <c r="P799" i="8"/>
  <c r="P795" i="8"/>
  <c r="P791" i="8"/>
  <c r="P787" i="8"/>
  <c r="P783" i="8"/>
  <c r="P779" i="8"/>
  <c r="P775" i="8"/>
  <c r="P771" i="8"/>
  <c r="P767" i="8"/>
  <c r="P763" i="8"/>
  <c r="P759" i="8"/>
  <c r="P755" i="8"/>
  <c r="P751" i="8"/>
  <c r="P747" i="8"/>
  <c r="P743" i="8"/>
  <c r="P739" i="8"/>
  <c r="P735" i="8"/>
  <c r="P731" i="8"/>
  <c r="P727" i="8"/>
  <c r="P723" i="8"/>
  <c r="P719" i="8"/>
  <c r="P715" i="8"/>
  <c r="P711" i="8"/>
  <c r="P707" i="8"/>
  <c r="P703" i="8"/>
  <c r="P699" i="8"/>
  <c r="P695" i="8"/>
  <c r="P691" i="8"/>
  <c r="P687" i="8"/>
  <c r="P683" i="8"/>
  <c r="P679" i="8"/>
  <c r="P675" i="8"/>
  <c r="P671" i="8"/>
  <c r="P667" i="8"/>
  <c r="P663" i="8"/>
  <c r="P659" i="8"/>
  <c r="P655" i="8"/>
  <c r="P651" i="8"/>
  <c r="P647" i="8"/>
  <c r="P643" i="8"/>
  <c r="P639" i="8"/>
  <c r="P635" i="8"/>
  <c r="P631" i="8"/>
  <c r="P627" i="8"/>
  <c r="P623" i="8"/>
  <c r="P619" i="8"/>
  <c r="P615" i="8"/>
  <c r="P611" i="8"/>
  <c r="P607" i="8"/>
  <c r="P603" i="8"/>
  <c r="P599" i="8"/>
  <c r="P595" i="8"/>
  <c r="P591" i="8"/>
  <c r="P587" i="8"/>
  <c r="P583" i="8"/>
  <c r="P579" i="8"/>
  <c r="P575" i="8"/>
  <c r="P571" i="8"/>
  <c r="P567" i="8"/>
  <c r="P563" i="8"/>
  <c r="P559" i="8"/>
  <c r="P555" i="8"/>
  <c r="P551" i="8"/>
  <c r="P547" i="8"/>
  <c r="P543" i="8"/>
  <c r="P539" i="8"/>
  <c r="P535" i="8"/>
  <c r="P531" i="8"/>
  <c r="P527" i="8"/>
  <c r="P523" i="8"/>
  <c r="P519" i="8"/>
  <c r="P515" i="8"/>
  <c r="P511" i="8"/>
  <c r="P507" i="8"/>
  <c r="P503" i="8"/>
  <c r="P499" i="8"/>
  <c r="P495" i="8"/>
  <c r="P491" i="8"/>
  <c r="P487" i="8"/>
  <c r="P483" i="8"/>
  <c r="P479" i="8"/>
  <c r="P475" i="8"/>
  <c r="P471" i="8"/>
  <c r="P467" i="8"/>
  <c r="P463" i="8"/>
  <c r="P459" i="8"/>
  <c r="P455" i="8"/>
  <c r="P451" i="8"/>
  <c r="P447" i="8"/>
  <c r="P443" i="8"/>
  <c r="P439" i="8"/>
  <c r="P435" i="8"/>
  <c r="P431" i="8"/>
  <c r="P427" i="8"/>
  <c r="P423" i="8"/>
  <c r="P419" i="8"/>
  <c r="P415" i="8"/>
  <c r="P411" i="8"/>
  <c r="P407" i="8"/>
  <c r="P403" i="8"/>
  <c r="P399" i="8"/>
  <c r="P395" i="8"/>
  <c r="P391" i="8"/>
  <c r="P387" i="8"/>
  <c r="P383" i="8"/>
  <c r="P379" i="8"/>
  <c r="P375" i="8"/>
  <c r="P371" i="8"/>
  <c r="P367" i="8"/>
  <c r="P363" i="8"/>
  <c r="P359" i="8"/>
  <c r="P355" i="8"/>
  <c r="P351" i="8"/>
  <c r="P347" i="8"/>
  <c r="P343" i="8"/>
  <c r="P339" i="8"/>
  <c r="P335" i="8"/>
  <c r="P331" i="8"/>
  <c r="P327" i="8"/>
  <c r="P323" i="8"/>
  <c r="P319" i="8"/>
  <c r="P315" i="8"/>
  <c r="P311" i="8"/>
  <c r="P307" i="8"/>
  <c r="P303" i="8"/>
  <c r="P299" i="8"/>
  <c r="P295" i="8"/>
  <c r="P291" i="8"/>
  <c r="P287" i="8"/>
  <c r="P283" i="8"/>
  <c r="P279" i="8"/>
  <c r="P275" i="8"/>
  <c r="P271" i="8"/>
  <c r="P267" i="8"/>
  <c r="P263" i="8"/>
  <c r="P259" i="8"/>
  <c r="P255" i="8"/>
  <c r="P251" i="8"/>
  <c r="P247" i="8"/>
  <c r="P243" i="8"/>
  <c r="P239" i="8"/>
  <c r="P235" i="8"/>
  <c r="P231" i="8"/>
  <c r="P227" i="8"/>
  <c r="P223" i="8"/>
  <c r="P219" i="8"/>
  <c r="P215" i="8"/>
  <c r="P211" i="8"/>
  <c r="P207" i="8"/>
  <c r="P203" i="8"/>
  <c r="P199" i="8"/>
  <c r="P195" i="8"/>
  <c r="P191" i="8"/>
  <c r="P187" i="8"/>
  <c r="P183" i="8"/>
  <c r="P995" i="8"/>
  <c r="P990" i="8"/>
  <c r="P985" i="8"/>
  <c r="P979" i="8"/>
  <c r="P974" i="8"/>
  <c r="P969" i="8"/>
  <c r="P963" i="8"/>
  <c r="P958" i="8"/>
  <c r="P953" i="8"/>
  <c r="P947" i="8"/>
  <c r="P942" i="8"/>
  <c r="P937" i="8"/>
  <c r="P931" i="8"/>
  <c r="P926" i="8"/>
  <c r="P921" i="8"/>
  <c r="P915" i="8"/>
  <c r="P910" i="8"/>
  <c r="P906" i="8"/>
  <c r="P902" i="8"/>
  <c r="P898" i="8"/>
  <c r="P894" i="8"/>
  <c r="P890" i="8"/>
  <c r="P886" i="8"/>
  <c r="P882" i="8"/>
  <c r="P878" i="8"/>
  <c r="P874" i="8"/>
  <c r="P870" i="8"/>
  <c r="P866" i="8"/>
  <c r="P862" i="8"/>
  <c r="P858" i="8"/>
  <c r="P854" i="8"/>
  <c r="P850" i="8"/>
  <c r="P846" i="8"/>
  <c r="P842" i="8"/>
  <c r="P838" i="8"/>
  <c r="P834" i="8"/>
  <c r="P830" i="8"/>
  <c r="P826" i="8"/>
  <c r="P822" i="8"/>
  <c r="P818" i="8"/>
  <c r="P814" i="8"/>
  <c r="P810" i="8"/>
  <c r="P806" i="8"/>
  <c r="P994" i="8"/>
  <c r="P983" i="8"/>
  <c r="P973" i="8"/>
  <c r="P962" i="8"/>
  <c r="P951" i="8"/>
  <c r="P941" i="8"/>
  <c r="P930" i="8"/>
  <c r="P919" i="8"/>
  <c r="P909" i="8"/>
  <c r="P901" i="8"/>
  <c r="P893" i="8"/>
  <c r="P885" i="8"/>
  <c r="P877" i="8"/>
  <c r="P869" i="8"/>
  <c r="P861" i="8"/>
  <c r="P853" i="8"/>
  <c r="P845" i="8"/>
  <c r="P837" i="8"/>
  <c r="P829" i="8"/>
  <c r="P821" i="8"/>
  <c r="P813" i="8"/>
  <c r="P805" i="8"/>
  <c r="P800" i="8"/>
  <c r="P794" i="8"/>
  <c r="P789" i="8"/>
  <c r="P784" i="8"/>
  <c r="P778" i="8"/>
  <c r="P773" i="8"/>
  <c r="P768" i="8"/>
  <c r="P762" i="8"/>
  <c r="P757" i="8"/>
  <c r="P752" i="8"/>
  <c r="P746" i="8"/>
  <c r="P741" i="8"/>
  <c r="P736" i="8"/>
  <c r="P730" i="8"/>
  <c r="P725" i="8"/>
  <c r="P720" i="8"/>
  <c r="P714" i="8"/>
  <c r="P709" i="8"/>
  <c r="P704" i="8"/>
  <c r="P698" i="8"/>
  <c r="P693" i="8"/>
  <c r="P688" i="8"/>
  <c r="P682" i="8"/>
  <c r="P677" i="8"/>
  <c r="P672" i="8"/>
  <c r="P666" i="8"/>
  <c r="P661" i="8"/>
  <c r="P656" i="8"/>
  <c r="P650" i="8"/>
  <c r="P645" i="8"/>
  <c r="P640" i="8"/>
  <c r="P634" i="8"/>
  <c r="P629" i="8"/>
  <c r="P624" i="8"/>
  <c r="P618" i="8"/>
  <c r="P613" i="8"/>
  <c r="P608" i="8"/>
  <c r="P602" i="8"/>
  <c r="P597" i="8"/>
  <c r="P592" i="8"/>
  <c r="P586" i="8"/>
  <c r="P581" i="8"/>
  <c r="P576" i="8"/>
  <c r="P570" i="8"/>
  <c r="P565" i="8"/>
  <c r="P560" i="8"/>
  <c r="P554" i="8"/>
  <c r="P549" i="8"/>
  <c r="P544" i="8"/>
  <c r="P538" i="8"/>
  <c r="P533" i="8"/>
  <c r="P528" i="8"/>
  <c r="P522" i="8"/>
  <c r="P517" i="8"/>
  <c r="P512" i="8"/>
  <c r="P506" i="8"/>
  <c r="P501" i="8"/>
  <c r="P496" i="8"/>
  <c r="P490" i="8"/>
  <c r="P485" i="8"/>
  <c r="P480" i="8"/>
  <c r="P474" i="8"/>
  <c r="P469" i="8"/>
  <c r="P464" i="8"/>
  <c r="P458" i="8"/>
  <c r="P453" i="8"/>
  <c r="P448" i="8"/>
  <c r="P442" i="8"/>
  <c r="P437" i="8"/>
  <c r="P432" i="8"/>
  <c r="P426" i="8"/>
  <c r="P421" i="8"/>
  <c r="P416" i="8"/>
  <c r="P410" i="8"/>
  <c r="P405" i="8"/>
  <c r="P400" i="8"/>
  <c r="P394" i="8"/>
  <c r="P389" i="8"/>
  <c r="P384" i="8"/>
  <c r="P378" i="8"/>
  <c r="P373" i="8"/>
  <c r="P368" i="8"/>
  <c r="P362" i="8"/>
  <c r="P357" i="8"/>
  <c r="P352" i="8"/>
  <c r="P346" i="8"/>
  <c r="P341" i="8"/>
  <c r="P336" i="8"/>
  <c r="P330" i="8"/>
  <c r="P325" i="8"/>
  <c r="P320" i="8"/>
  <c r="P314" i="8"/>
  <c r="P309" i="8"/>
  <c r="P304" i="8"/>
  <c r="P298" i="8"/>
  <c r="P293" i="8"/>
  <c r="P288" i="8"/>
  <c r="P282" i="8"/>
  <c r="P277" i="8"/>
  <c r="P272" i="8"/>
  <c r="P266" i="8"/>
  <c r="P261" i="8"/>
  <c r="P256" i="8"/>
  <c r="P250" i="8"/>
  <c r="P245" i="8"/>
  <c r="P240" i="8"/>
  <c r="P234" i="8"/>
  <c r="P229" i="8"/>
  <c r="P224" i="8"/>
  <c r="P218" i="8"/>
  <c r="P213" i="8"/>
  <c r="P208" i="8"/>
  <c r="P202" i="8"/>
  <c r="P197" i="8"/>
  <c r="P192" i="8"/>
  <c r="P186" i="8"/>
  <c r="P181" i="8"/>
  <c r="P177" i="8"/>
  <c r="P173" i="8"/>
  <c r="P169" i="8"/>
  <c r="P165" i="8"/>
  <c r="P161" i="8"/>
  <c r="P157" i="8"/>
  <c r="P153" i="8"/>
  <c r="P149" i="8"/>
  <c r="P145" i="8"/>
  <c r="P141" i="8"/>
  <c r="P137" i="8"/>
  <c r="P133" i="8"/>
  <c r="P129" i="8"/>
  <c r="P125" i="8"/>
  <c r="P121" i="8"/>
  <c r="P117" i="8"/>
  <c r="P113" i="8"/>
  <c r="P109" i="8"/>
  <c r="P105" i="8"/>
  <c r="P101" i="8"/>
  <c r="P97" i="8"/>
  <c r="P93" i="8"/>
  <c r="P89" i="8"/>
  <c r="P85" i="8"/>
  <c r="P81" i="8"/>
  <c r="P77" i="8"/>
  <c r="P73" i="8"/>
  <c r="P69" i="8"/>
  <c r="P65" i="8"/>
  <c r="P61" i="8"/>
  <c r="P57" i="8"/>
  <c r="P53" i="8"/>
  <c r="P49" i="8"/>
  <c r="P45" i="8"/>
  <c r="P41" i="8"/>
  <c r="P37" i="8"/>
  <c r="P33" i="8"/>
  <c r="P29" i="8"/>
  <c r="P25" i="8"/>
  <c r="P21" i="8"/>
  <c r="P17" i="8"/>
  <c r="P13" i="8"/>
  <c r="P9" i="8"/>
  <c r="P993" i="8"/>
  <c r="P982" i="8"/>
  <c r="P971" i="8"/>
  <c r="P961" i="8"/>
  <c r="P950" i="8"/>
  <c r="P939" i="8"/>
  <c r="P929" i="8"/>
  <c r="P918" i="8"/>
  <c r="P908" i="8"/>
  <c r="P900" i="8"/>
  <c r="P892" i="8"/>
  <c r="P884" i="8"/>
  <c r="P876" i="8"/>
  <c r="P868" i="8"/>
  <c r="P860" i="8"/>
  <c r="P852" i="8"/>
  <c r="P844" i="8"/>
  <c r="P836" i="8"/>
  <c r="P828" i="8"/>
  <c r="P820" i="8"/>
  <c r="P812" i="8"/>
  <c r="P804" i="8"/>
  <c r="P798" i="8"/>
  <c r="P793" i="8"/>
  <c r="P788" i="8"/>
  <c r="P782" i="8"/>
  <c r="P777" i="8"/>
  <c r="P772" i="8"/>
  <c r="P766" i="8"/>
  <c r="P761" i="8"/>
  <c r="P756" i="8"/>
  <c r="P750" i="8"/>
  <c r="P745" i="8"/>
  <c r="P740" i="8"/>
  <c r="P734" i="8"/>
  <c r="P729" i="8"/>
  <c r="P724" i="8"/>
  <c r="P718" i="8"/>
  <c r="P713" i="8"/>
  <c r="P708" i="8"/>
  <c r="P702" i="8"/>
  <c r="P697" i="8"/>
  <c r="P692" i="8"/>
  <c r="P686" i="8"/>
  <c r="P681" i="8"/>
  <c r="P676" i="8"/>
  <c r="P670" i="8"/>
  <c r="P665" i="8"/>
  <c r="P660" i="8"/>
  <c r="P654" i="8"/>
  <c r="P649" i="8"/>
  <c r="P644" i="8"/>
  <c r="P638" i="8"/>
  <c r="P633" i="8"/>
  <c r="P628" i="8"/>
  <c r="P622" i="8"/>
  <c r="P617" i="8"/>
  <c r="P612" i="8"/>
  <c r="P606" i="8"/>
  <c r="P601" i="8"/>
  <c r="P596" i="8"/>
  <c r="P590" i="8"/>
  <c r="P585" i="8"/>
  <c r="P580" i="8"/>
  <c r="P574" i="8"/>
  <c r="P569" i="8"/>
  <c r="P564" i="8"/>
  <c r="P558" i="8"/>
  <c r="P553" i="8"/>
  <c r="P548" i="8"/>
  <c r="P542" i="8"/>
  <c r="P537" i="8"/>
  <c r="P532" i="8"/>
  <c r="P526" i="8"/>
  <c r="P521" i="8"/>
  <c r="P516" i="8"/>
  <c r="P510" i="8"/>
  <c r="P505" i="8"/>
  <c r="P500" i="8"/>
  <c r="P494" i="8"/>
  <c r="P489" i="8"/>
  <c r="P484" i="8"/>
  <c r="P478" i="8"/>
  <c r="P473" i="8"/>
  <c r="P468" i="8"/>
  <c r="P462" i="8"/>
  <c r="P457" i="8"/>
  <c r="P452" i="8"/>
  <c r="P446" i="8"/>
  <c r="P441" i="8"/>
  <c r="P436" i="8"/>
  <c r="P430" i="8"/>
  <c r="P425" i="8"/>
  <c r="P420" i="8"/>
  <c r="P414" i="8"/>
  <c r="P409" i="8"/>
  <c r="P404" i="8"/>
  <c r="P398" i="8"/>
  <c r="P393" i="8"/>
  <c r="P388" i="8"/>
  <c r="P382" i="8"/>
  <c r="P377" i="8"/>
  <c r="P372" i="8"/>
  <c r="P366" i="8"/>
  <c r="P361" i="8"/>
  <c r="P356" i="8"/>
  <c r="P350" i="8"/>
  <c r="P345" i="8"/>
  <c r="P340" i="8"/>
  <c r="P334" i="8"/>
  <c r="P329" i="8"/>
  <c r="P324" i="8"/>
  <c r="P318" i="8"/>
  <c r="P313" i="8"/>
  <c r="P308" i="8"/>
  <c r="P302" i="8"/>
  <c r="P297" i="8"/>
  <c r="P292" i="8"/>
  <c r="P286" i="8"/>
  <c r="P281" i="8"/>
  <c r="P276" i="8"/>
  <c r="P270" i="8"/>
  <c r="P265" i="8"/>
  <c r="P260" i="8"/>
  <c r="P254" i="8"/>
  <c r="P249" i="8"/>
  <c r="P244" i="8"/>
  <c r="P238" i="8"/>
  <c r="P233" i="8"/>
  <c r="P228" i="8"/>
  <c r="P222" i="8"/>
  <c r="P217" i="8"/>
  <c r="P212" i="8"/>
  <c r="P206" i="8"/>
  <c r="P201" i="8"/>
  <c r="P196" i="8"/>
  <c r="P190" i="8"/>
  <c r="P185" i="8"/>
  <c r="P180" i="8"/>
  <c r="P176" i="8"/>
  <c r="P172" i="8"/>
  <c r="P168" i="8"/>
  <c r="P164" i="8"/>
  <c r="P160" i="8"/>
  <c r="P156" i="8"/>
  <c r="P152" i="8"/>
  <c r="P148" i="8"/>
  <c r="P144" i="8"/>
  <c r="P140" i="8"/>
  <c r="P136" i="8"/>
  <c r="P132" i="8"/>
  <c r="P128" i="8"/>
  <c r="P124" i="8"/>
  <c r="P120" i="8"/>
  <c r="P116" i="8"/>
  <c r="P112" i="8"/>
  <c r="P108" i="8"/>
  <c r="P104" i="8"/>
  <c r="P100" i="8"/>
  <c r="P96" i="8"/>
  <c r="P92" i="8"/>
  <c r="P88" i="8"/>
  <c r="P84" i="8"/>
  <c r="P80" i="8"/>
  <c r="P76" i="8"/>
  <c r="P72" i="8"/>
  <c r="P68" i="8"/>
  <c r="P64" i="8"/>
  <c r="P60" i="8"/>
  <c r="P56" i="8"/>
  <c r="P52" i="8"/>
  <c r="P48" i="8"/>
  <c r="P44" i="8"/>
  <c r="P40" i="8"/>
  <c r="P36" i="8"/>
  <c r="P32" i="8"/>
  <c r="P28" i="8"/>
  <c r="P24" i="8"/>
  <c r="P20" i="8"/>
  <c r="P16" i="8"/>
  <c r="P12" i="8"/>
  <c r="P8" i="8"/>
  <c r="P999" i="8"/>
  <c r="P978" i="8"/>
  <c r="P957" i="8"/>
  <c r="P935" i="8"/>
  <c r="P914" i="8"/>
  <c r="P897" i="8"/>
  <c r="P881" i="8"/>
  <c r="P865" i="8"/>
  <c r="P849" i="8"/>
  <c r="P833" i="8"/>
  <c r="P817" i="8"/>
  <c r="P802" i="8"/>
  <c r="P792" i="8"/>
  <c r="P781" i="8"/>
  <c r="P770" i="8"/>
  <c r="P760" i="8"/>
  <c r="P749" i="8"/>
  <c r="P738" i="8"/>
  <c r="P728" i="8"/>
  <c r="P717" i="8"/>
  <c r="P706" i="8"/>
  <c r="P696" i="8"/>
  <c r="P685" i="8"/>
  <c r="P674" i="8"/>
  <c r="P664" i="8"/>
  <c r="P653" i="8"/>
  <c r="P642" i="8"/>
  <c r="P632" i="8"/>
  <c r="P621" i="8"/>
  <c r="P610" i="8"/>
  <c r="P600" i="8"/>
  <c r="P589" i="8"/>
  <c r="P578" i="8"/>
  <c r="P568" i="8"/>
  <c r="P557" i="8"/>
  <c r="P546" i="8"/>
  <c r="P536" i="8"/>
  <c r="P998" i="8"/>
  <c r="P977" i="8"/>
  <c r="P955" i="8"/>
  <c r="P934" i="8"/>
  <c r="P913" i="8"/>
  <c r="P896" i="8"/>
  <c r="P880" i="8"/>
  <c r="P864" i="8"/>
  <c r="P848" i="8"/>
  <c r="P832" i="8"/>
  <c r="P816" i="8"/>
  <c r="P801" i="8"/>
  <c r="P790" i="8"/>
  <c r="P780" i="8"/>
  <c r="P769" i="8"/>
  <c r="P758" i="8"/>
  <c r="P748" i="8"/>
  <c r="P737" i="8"/>
  <c r="P726" i="8"/>
  <c r="P716" i="8"/>
  <c r="P705" i="8"/>
  <c r="P694" i="8"/>
  <c r="P684" i="8"/>
  <c r="P673" i="8"/>
  <c r="P662" i="8"/>
  <c r="P652" i="8"/>
  <c r="P641" i="8"/>
  <c r="P630" i="8"/>
  <c r="P620" i="8"/>
  <c r="P609" i="8"/>
  <c r="P598" i="8"/>
  <c r="P588" i="8"/>
  <c r="P577" i="8"/>
  <c r="P566" i="8"/>
  <c r="P556" i="8"/>
  <c r="P545" i="8"/>
  <c r="P534" i="8"/>
  <c r="P524" i="8"/>
  <c r="P513" i="8"/>
  <c r="P502" i="8"/>
  <c r="P492" i="8"/>
  <c r="P481" i="8"/>
  <c r="P470" i="8"/>
  <c r="P460" i="8"/>
  <c r="P449" i="8"/>
  <c r="P438" i="8"/>
  <c r="P428" i="8"/>
  <c r="P417" i="8"/>
  <c r="P406" i="8"/>
  <c r="P396" i="8"/>
  <c r="P385" i="8"/>
  <c r="P374" i="8"/>
  <c r="P364" i="8"/>
  <c r="P353" i="8"/>
  <c r="P342" i="8"/>
  <c r="P332" i="8"/>
  <c r="P321" i="8"/>
  <c r="P310" i="8"/>
  <c r="P300" i="8"/>
  <c r="P289" i="8"/>
  <c r="P278" i="8"/>
  <c r="P268" i="8"/>
  <c r="P257" i="8"/>
  <c r="P246" i="8"/>
  <c r="P236" i="8"/>
  <c r="P225" i="8"/>
  <c r="P214" i="8"/>
  <c r="P204" i="8"/>
  <c r="P193" i="8"/>
  <c r="P182" i="8"/>
  <c r="P174" i="8"/>
  <c r="P166" i="8"/>
  <c r="P158" i="8"/>
  <c r="P150" i="8"/>
  <c r="P142" i="8"/>
  <c r="P134" i="8"/>
  <c r="P126" i="8"/>
  <c r="P118" i="8"/>
  <c r="P110" i="8"/>
  <c r="P102" i="8"/>
  <c r="P94" i="8"/>
  <c r="P86" i="8"/>
  <c r="P78" i="8"/>
  <c r="P70" i="8"/>
  <c r="P62" i="8"/>
  <c r="P54" i="8"/>
  <c r="P46" i="8"/>
  <c r="P38" i="8"/>
  <c r="P30" i="8"/>
  <c r="P22" i="8"/>
  <c r="P14" i="8"/>
  <c r="P7" i="8"/>
  <c r="P989" i="8"/>
  <c r="P967" i="8"/>
  <c r="P946" i="8"/>
  <c r="P925" i="8"/>
  <c r="P905" i="8"/>
  <c r="P889" i="8"/>
  <c r="P873" i="8"/>
  <c r="P857" i="8"/>
  <c r="P841" i="8"/>
  <c r="P825" i="8"/>
  <c r="P809" i="8"/>
  <c r="P797" i="8"/>
  <c r="P786" i="8"/>
  <c r="P776" i="8"/>
  <c r="P765" i="8"/>
  <c r="P754" i="8"/>
  <c r="P744" i="8"/>
  <c r="P733" i="8"/>
  <c r="P722" i="8"/>
  <c r="P712" i="8"/>
  <c r="P701" i="8"/>
  <c r="P690" i="8"/>
  <c r="P680" i="8"/>
  <c r="P669" i="8"/>
  <c r="P658" i="8"/>
  <c r="P648" i="8"/>
  <c r="P637" i="8"/>
  <c r="P626" i="8"/>
  <c r="P616" i="8"/>
  <c r="P605" i="8"/>
  <c r="P594" i="8"/>
  <c r="P584" i="8"/>
  <c r="P573" i="8"/>
  <c r="P562" i="8"/>
  <c r="P552" i="8"/>
  <c r="P541" i="8"/>
  <c r="P530" i="8"/>
  <c r="P520" i="8"/>
  <c r="P509" i="8"/>
  <c r="P498" i="8"/>
  <c r="P488" i="8"/>
  <c r="P477" i="8"/>
  <c r="P466" i="8"/>
  <c r="P456" i="8"/>
  <c r="P445" i="8"/>
  <c r="P434" i="8"/>
  <c r="P424" i="8"/>
  <c r="P413" i="8"/>
  <c r="P402" i="8"/>
  <c r="P392" i="8"/>
  <c r="P381" i="8"/>
  <c r="P370" i="8"/>
  <c r="P360" i="8"/>
  <c r="P349" i="8"/>
  <c r="P338" i="8"/>
  <c r="P328" i="8"/>
  <c r="P317" i="8"/>
  <c r="P306" i="8"/>
  <c r="P296" i="8"/>
  <c r="P285" i="8"/>
  <c r="P274" i="8"/>
  <c r="P264" i="8"/>
  <c r="P253" i="8"/>
  <c r="P242" i="8"/>
  <c r="P232" i="8"/>
  <c r="P221" i="8"/>
  <c r="P210" i="8"/>
  <c r="P200" i="8"/>
  <c r="P189" i="8"/>
  <c r="P179" i="8"/>
  <c r="P171" i="8"/>
  <c r="P163" i="8"/>
  <c r="P155" i="8"/>
  <c r="P147" i="8"/>
  <c r="P139" i="8"/>
  <c r="P131" i="8"/>
  <c r="P123" i="8"/>
  <c r="P115" i="8"/>
  <c r="P107" i="8"/>
  <c r="P99" i="8"/>
  <c r="P91" i="8"/>
  <c r="P83" i="8"/>
  <c r="P75" i="8"/>
  <c r="P67" i="8"/>
  <c r="P59" i="8"/>
  <c r="P51" i="8"/>
  <c r="P43" i="8"/>
  <c r="P35" i="8"/>
  <c r="P27" i="8"/>
  <c r="P19" i="8"/>
  <c r="P11" i="8"/>
  <c r="P966" i="8"/>
  <c r="P888" i="8"/>
  <c r="P824" i="8"/>
  <c r="P774" i="8"/>
  <c r="P732" i="8"/>
  <c r="P689" i="8"/>
  <c r="P646" i="8"/>
  <c r="P604" i="8"/>
  <c r="P561" i="8"/>
  <c r="P525" i="8"/>
  <c r="P504" i="8"/>
  <c r="P482" i="8"/>
  <c r="P461" i="8"/>
  <c r="P440" i="8"/>
  <c r="P418" i="8"/>
  <c r="P397" i="8"/>
  <c r="P376" i="8"/>
  <c r="P354" i="8"/>
  <c r="P333" i="8"/>
  <c r="P312" i="8"/>
  <c r="P290" i="8"/>
  <c r="P269" i="8"/>
  <c r="P248" i="8"/>
  <c r="P226" i="8"/>
  <c r="P205" i="8"/>
  <c r="P184" i="8"/>
  <c r="P167" i="8"/>
  <c r="P151" i="8"/>
  <c r="P135" i="8"/>
  <c r="P119" i="8"/>
  <c r="P103" i="8"/>
  <c r="P87" i="8"/>
  <c r="P71" i="8"/>
  <c r="P55" i="8"/>
  <c r="P39" i="8"/>
  <c r="P23" i="8"/>
  <c r="P945" i="8"/>
  <c r="P872" i="8"/>
  <c r="P808" i="8"/>
  <c r="P764" i="8"/>
  <c r="P721" i="8"/>
  <c r="P678" i="8"/>
  <c r="P636" i="8"/>
  <c r="P593" i="8"/>
  <c r="P550" i="8"/>
  <c r="P518" i="8"/>
  <c r="P497" i="8"/>
  <c r="P476" i="8"/>
  <c r="P454" i="8"/>
  <c r="P433" i="8"/>
  <c r="P412" i="8"/>
  <c r="P390" i="8"/>
  <c r="P369" i="8"/>
  <c r="P348" i="8"/>
  <c r="P326" i="8"/>
  <c r="P305" i="8"/>
  <c r="P284" i="8"/>
  <c r="P262" i="8"/>
  <c r="P241" i="8"/>
  <c r="P220" i="8"/>
  <c r="P198" i="8"/>
  <c r="P178" i="8"/>
  <c r="P162" i="8"/>
  <c r="P146" i="8"/>
  <c r="P130" i="8"/>
  <c r="P114" i="8"/>
  <c r="P98" i="8"/>
  <c r="P82" i="8"/>
  <c r="P66" i="8"/>
  <c r="P50" i="8"/>
  <c r="P34" i="8"/>
  <c r="P18" i="8"/>
  <c r="P923" i="8"/>
  <c r="P856" i="8"/>
  <c r="P796" i="8"/>
  <c r="P753" i="8"/>
  <c r="P710" i="8"/>
  <c r="P668" i="8"/>
  <c r="P625" i="8"/>
  <c r="P582" i="8"/>
  <c r="P540" i="8"/>
  <c r="P514" i="8"/>
  <c r="P493" i="8"/>
  <c r="P472" i="8"/>
  <c r="P450" i="8"/>
  <c r="P429" i="8"/>
  <c r="P408" i="8"/>
  <c r="P386" i="8"/>
  <c r="P365" i="8"/>
  <c r="P344" i="8"/>
  <c r="P322" i="8"/>
  <c r="P301" i="8"/>
  <c r="P280" i="8"/>
  <c r="P258" i="8"/>
  <c r="P237" i="8"/>
  <c r="P216" i="8"/>
  <c r="P194" i="8"/>
  <c r="P175" i="8"/>
  <c r="P159" i="8"/>
  <c r="P143" i="8"/>
  <c r="P127" i="8"/>
  <c r="P111" i="8"/>
  <c r="P95" i="8"/>
  <c r="P79" i="8"/>
  <c r="P63" i="8"/>
  <c r="P47" i="8"/>
  <c r="P31" i="8"/>
  <c r="P15" i="8"/>
  <c r="P987" i="8"/>
  <c r="P742" i="8"/>
  <c r="P572" i="8"/>
  <c r="P465" i="8"/>
  <c r="P380" i="8"/>
  <c r="P294" i="8"/>
  <c r="P209" i="8"/>
  <c r="P138" i="8"/>
  <c r="P74" i="8"/>
  <c r="P10" i="8"/>
  <c r="P904" i="8"/>
  <c r="P700" i="8"/>
  <c r="P529" i="8"/>
  <c r="P444" i="8"/>
  <c r="P358" i="8"/>
  <c r="P273" i="8"/>
  <c r="P188" i="8"/>
  <c r="P122" i="8"/>
  <c r="P58" i="8"/>
  <c r="P840" i="8"/>
  <c r="P657" i="8"/>
  <c r="P508" i="8"/>
  <c r="P422" i="8"/>
  <c r="P337" i="8"/>
  <c r="P252" i="8"/>
  <c r="P170" i="8"/>
  <c r="P106" i="8"/>
  <c r="P42" i="8"/>
  <c r="P785" i="8"/>
  <c r="P614" i="8"/>
  <c r="P486" i="8"/>
  <c r="P401" i="8"/>
  <c r="P316" i="8"/>
  <c r="P230" i="8"/>
  <c r="P154" i="8"/>
  <c r="P90" i="8"/>
  <c r="P26" i="8"/>
  <c r="I998" i="8"/>
  <c r="I994" i="8"/>
  <c r="I990" i="8"/>
  <c r="I986" i="8"/>
  <c r="I982" i="8"/>
  <c r="I978" i="8"/>
  <c r="I974" i="8"/>
  <c r="I970" i="8"/>
  <c r="I966" i="8"/>
  <c r="I962" i="8"/>
  <c r="I958" i="8"/>
  <c r="I954" i="8"/>
  <c r="I950" i="8"/>
  <c r="I946" i="8"/>
  <c r="I942" i="8"/>
  <c r="I938" i="8"/>
  <c r="I934" i="8"/>
  <c r="I930" i="8"/>
  <c r="I926" i="8"/>
  <c r="I922" i="8"/>
  <c r="I918" i="8"/>
  <c r="I914" i="8"/>
  <c r="I910" i="8"/>
  <c r="I906" i="8"/>
  <c r="I902" i="8"/>
  <c r="I898" i="8"/>
  <c r="I894" i="8"/>
  <c r="I890" i="8"/>
  <c r="I886" i="8"/>
  <c r="I882" i="8"/>
  <c r="I878" i="8"/>
  <c r="I874" i="8"/>
  <c r="I870" i="8"/>
  <c r="I866" i="8"/>
  <c r="I862" i="8"/>
  <c r="I858" i="8"/>
  <c r="I854" i="8"/>
  <c r="I850" i="8"/>
  <c r="I846" i="8"/>
  <c r="I842" i="8"/>
  <c r="I838" i="8"/>
  <c r="I834" i="8"/>
  <c r="I830" i="8"/>
  <c r="I826" i="8"/>
  <c r="I822" i="8"/>
  <c r="I818" i="8"/>
  <c r="I814" i="8"/>
  <c r="I810" i="8"/>
  <c r="I806" i="8"/>
  <c r="I802" i="8"/>
  <c r="I798" i="8"/>
  <c r="I794" i="8"/>
  <c r="I790" i="8"/>
  <c r="I786" i="8"/>
  <c r="I782" i="8"/>
  <c r="I778" i="8"/>
  <c r="I774" i="8"/>
  <c r="I770" i="8"/>
  <c r="I766" i="8"/>
  <c r="I762" i="8"/>
  <c r="I758" i="8"/>
  <c r="I754" i="8"/>
  <c r="I750" i="8"/>
  <c r="I746" i="8"/>
  <c r="I742" i="8"/>
  <c r="I738" i="8"/>
  <c r="I734" i="8"/>
  <c r="I730" i="8"/>
  <c r="I726" i="8"/>
  <c r="I722" i="8"/>
  <c r="I718" i="8"/>
  <c r="I714" i="8"/>
  <c r="I710" i="8"/>
  <c r="I706" i="8"/>
  <c r="I702" i="8"/>
  <c r="I698" i="8"/>
  <c r="I694" i="8"/>
  <c r="I690" i="8"/>
  <c r="I686" i="8"/>
  <c r="I682" i="8"/>
  <c r="I678" i="8"/>
  <c r="I674" i="8"/>
  <c r="I670" i="8"/>
  <c r="I666" i="8"/>
  <c r="I662" i="8"/>
  <c r="I658" i="8"/>
  <c r="I654" i="8"/>
  <c r="I650" i="8"/>
  <c r="I646" i="8"/>
  <c r="I642" i="8"/>
  <c r="I638" i="8"/>
  <c r="I634" i="8"/>
  <c r="I630" i="8"/>
  <c r="I626" i="8"/>
  <c r="I622" i="8"/>
  <c r="I618" i="8"/>
  <c r="I614" i="8"/>
  <c r="I610" i="8"/>
  <c r="I606" i="8"/>
  <c r="I602" i="8"/>
  <c r="I598" i="8"/>
  <c r="I594" i="8"/>
  <c r="I590" i="8"/>
  <c r="I586" i="8"/>
  <c r="I582" i="8"/>
  <c r="I578" i="8"/>
  <c r="I574" i="8"/>
  <c r="I570" i="8"/>
  <c r="I566" i="8"/>
  <c r="I562" i="8"/>
  <c r="I558" i="8"/>
  <c r="I554" i="8"/>
  <c r="I550" i="8"/>
  <c r="I546" i="8"/>
  <c r="I542" i="8"/>
  <c r="I538" i="8"/>
  <c r="I534" i="8"/>
  <c r="I530" i="8"/>
  <c r="I526" i="8"/>
  <c r="I522" i="8"/>
  <c r="I518" i="8"/>
  <c r="I514" i="8"/>
  <c r="I510" i="8"/>
  <c r="I506" i="8"/>
  <c r="I502" i="8"/>
  <c r="I498" i="8"/>
  <c r="I494" i="8"/>
  <c r="I490" i="8"/>
  <c r="I486" i="8"/>
  <c r="I482" i="8"/>
  <c r="I478" i="8"/>
  <c r="I474" i="8"/>
  <c r="I470" i="8"/>
  <c r="I466" i="8"/>
  <c r="I462" i="8"/>
  <c r="I458" i="8"/>
  <c r="I454" i="8"/>
  <c r="I450" i="8"/>
  <c r="I446" i="8"/>
  <c r="I442" i="8"/>
  <c r="I438" i="8"/>
  <c r="I434" i="8"/>
  <c r="I430" i="8"/>
  <c r="I426" i="8"/>
  <c r="I422" i="8"/>
  <c r="I418" i="8"/>
  <c r="I414" i="8"/>
  <c r="I410" i="8"/>
  <c r="I406" i="8"/>
  <c r="I402" i="8"/>
  <c r="I398" i="8"/>
  <c r="I394" i="8"/>
  <c r="I390" i="8"/>
  <c r="I386" i="8"/>
  <c r="I382" i="8"/>
  <c r="I378" i="8"/>
  <c r="I374" i="8"/>
  <c r="I370" i="8"/>
  <c r="I366" i="8"/>
  <c r="I362" i="8"/>
  <c r="I358" i="8"/>
  <c r="I354" i="8"/>
  <c r="I350" i="8"/>
  <c r="I346" i="8"/>
  <c r="I342" i="8"/>
  <c r="I338" i="8"/>
  <c r="I334" i="8"/>
  <c r="I330" i="8"/>
  <c r="I326" i="8"/>
  <c r="I322" i="8"/>
  <c r="I318" i="8"/>
  <c r="I314" i="8"/>
  <c r="I310" i="8"/>
  <c r="I306" i="8"/>
  <c r="I302" i="8"/>
  <c r="I298" i="8"/>
  <c r="I294" i="8"/>
  <c r="I290" i="8"/>
  <c r="I286" i="8"/>
  <c r="I282" i="8"/>
  <c r="I278" i="8"/>
  <c r="I274" i="8"/>
  <c r="I270" i="8"/>
  <c r="I266" i="8"/>
  <c r="I262" i="8"/>
  <c r="I258" i="8"/>
  <c r="I254" i="8"/>
  <c r="I250" i="8"/>
  <c r="I246" i="8"/>
  <c r="I242" i="8"/>
  <c r="I238" i="8"/>
  <c r="I234" i="8"/>
  <c r="I230" i="8"/>
  <c r="I226" i="8"/>
  <c r="I222" i="8"/>
  <c r="I218" i="8"/>
  <c r="I214" i="8"/>
  <c r="I210" i="8"/>
  <c r="I206" i="8"/>
  <c r="I202" i="8"/>
  <c r="I198" i="8"/>
  <c r="I194" i="8"/>
  <c r="I190" i="8"/>
  <c r="I186" i="8"/>
  <c r="I182" i="8"/>
  <c r="I178" i="8"/>
  <c r="I174" i="8"/>
  <c r="I170" i="8"/>
  <c r="I166" i="8"/>
  <c r="I162" i="8"/>
  <c r="I158" i="8"/>
  <c r="I154" i="8"/>
  <c r="I150" i="8"/>
  <c r="I146" i="8"/>
  <c r="I142" i="8"/>
  <c r="I138" i="8"/>
  <c r="I134" i="8"/>
  <c r="I130" i="8"/>
  <c r="I126" i="8"/>
  <c r="I122" i="8"/>
  <c r="I118" i="8"/>
  <c r="I114" i="8"/>
  <c r="I110" i="8"/>
  <c r="I106" i="8"/>
  <c r="I102" i="8"/>
  <c r="I98" i="8"/>
  <c r="I94" i="8"/>
  <c r="I90" i="8"/>
  <c r="I86" i="8"/>
  <c r="I82" i="8"/>
  <c r="I78" i="8"/>
  <c r="I74" i="8"/>
  <c r="I70" i="8"/>
  <c r="I66" i="8"/>
  <c r="I62" i="8"/>
  <c r="I58" i="8"/>
  <c r="I54" i="8"/>
  <c r="I50" i="8"/>
  <c r="I46" i="8"/>
  <c r="I42" i="8"/>
  <c r="I38" i="8"/>
  <c r="I34" i="8"/>
  <c r="I30" i="8"/>
  <c r="I26" i="8"/>
  <c r="I22" i="8"/>
  <c r="I18" i="8"/>
  <c r="I14" i="8"/>
  <c r="I10" i="8"/>
  <c r="I7" i="8"/>
  <c r="I996" i="8"/>
  <c r="I992" i="8"/>
  <c r="I988" i="8"/>
  <c r="I984" i="8"/>
  <c r="I980" i="8"/>
  <c r="I976" i="8"/>
  <c r="I972" i="8"/>
  <c r="I968" i="8"/>
  <c r="I964" i="8"/>
  <c r="I960" i="8"/>
  <c r="I956" i="8"/>
  <c r="I952" i="8"/>
  <c r="I948" i="8"/>
  <c r="I944" i="8"/>
  <c r="I940" i="8"/>
  <c r="I936" i="8"/>
  <c r="I932" i="8"/>
  <c r="I928" i="8"/>
  <c r="I924" i="8"/>
  <c r="I920" i="8"/>
  <c r="I916" i="8"/>
  <c r="I912" i="8"/>
  <c r="I908" i="8"/>
  <c r="I904" i="8"/>
  <c r="I900" i="8"/>
  <c r="I896" i="8"/>
  <c r="I892" i="8"/>
  <c r="I888" i="8"/>
  <c r="I884" i="8"/>
  <c r="I880" i="8"/>
  <c r="I876" i="8"/>
  <c r="I872" i="8"/>
  <c r="I868" i="8"/>
  <c r="I864" i="8"/>
  <c r="I999" i="8"/>
  <c r="I991" i="8"/>
  <c r="I983" i="8"/>
  <c r="I975" i="8"/>
  <c r="I967" i="8"/>
  <c r="I959" i="8"/>
  <c r="I951" i="8"/>
  <c r="I943" i="8"/>
  <c r="I935" i="8"/>
  <c r="I927" i="8"/>
  <c r="I919" i="8"/>
  <c r="I911" i="8"/>
  <c r="I903" i="8"/>
  <c r="I895" i="8"/>
  <c r="I887" i="8"/>
  <c r="I879" i="8"/>
  <c r="I871" i="8"/>
  <c r="I863" i="8"/>
  <c r="I857" i="8"/>
  <c r="I852" i="8"/>
  <c r="I847" i="8"/>
  <c r="I841" i="8"/>
  <c r="I836" i="8"/>
  <c r="I831" i="8"/>
  <c r="I825" i="8"/>
  <c r="I820" i="8"/>
  <c r="I815" i="8"/>
  <c r="I809" i="8"/>
  <c r="I804" i="8"/>
  <c r="I799" i="8"/>
  <c r="I793" i="8"/>
  <c r="I788" i="8"/>
  <c r="I783" i="8"/>
  <c r="I777" i="8"/>
  <c r="I772" i="8"/>
  <c r="I767" i="8"/>
  <c r="I761" i="8"/>
  <c r="I756" i="8"/>
  <c r="I751" i="8"/>
  <c r="I745" i="8"/>
  <c r="I740" i="8"/>
  <c r="I735" i="8"/>
  <c r="I729" i="8"/>
  <c r="I724" i="8"/>
  <c r="I719" i="8"/>
  <c r="I713" i="8"/>
  <c r="I708" i="8"/>
  <c r="I703" i="8"/>
  <c r="I697" i="8"/>
  <c r="I692" i="8"/>
  <c r="I687" i="8"/>
  <c r="I681" i="8"/>
  <c r="I676" i="8"/>
  <c r="I671" i="8"/>
  <c r="I665" i="8"/>
  <c r="I660" i="8"/>
  <c r="I655" i="8"/>
  <c r="I649" i="8"/>
  <c r="I644" i="8"/>
  <c r="I639" i="8"/>
  <c r="I633" i="8"/>
  <c r="I628" i="8"/>
  <c r="I623" i="8"/>
  <c r="I617" i="8"/>
  <c r="I612" i="8"/>
  <c r="I607" i="8"/>
  <c r="I601" i="8"/>
  <c r="I596" i="8"/>
  <c r="I591" i="8"/>
  <c r="I585" i="8"/>
  <c r="I580" i="8"/>
  <c r="I575" i="8"/>
  <c r="I569" i="8"/>
  <c r="I564" i="8"/>
  <c r="I559" i="8"/>
  <c r="I553" i="8"/>
  <c r="I548" i="8"/>
  <c r="I543" i="8"/>
  <c r="I537" i="8"/>
  <c r="I532" i="8"/>
  <c r="I527" i="8"/>
  <c r="I521" i="8"/>
  <c r="I516" i="8"/>
  <c r="I511" i="8"/>
  <c r="I505" i="8"/>
  <c r="I500" i="8"/>
  <c r="I495" i="8"/>
  <c r="I489" i="8"/>
  <c r="I484" i="8"/>
  <c r="I479" i="8"/>
  <c r="I473" i="8"/>
  <c r="I468" i="8"/>
  <c r="I463" i="8"/>
  <c r="I457" i="8"/>
  <c r="I452" i="8"/>
  <c r="I447" i="8"/>
  <c r="I441" i="8"/>
  <c r="I436" i="8"/>
  <c r="I431" i="8"/>
  <c r="I425" i="8"/>
  <c r="I420" i="8"/>
  <c r="I415" i="8"/>
  <c r="I409" i="8"/>
  <c r="I404" i="8"/>
  <c r="I399" i="8"/>
  <c r="I393" i="8"/>
  <c r="I388" i="8"/>
  <c r="I383" i="8"/>
  <c r="I377" i="8"/>
  <c r="I372" i="8"/>
  <c r="I367" i="8"/>
  <c r="I361" i="8"/>
  <c r="I356" i="8"/>
  <c r="I351" i="8"/>
  <c r="I345" i="8"/>
  <c r="I340" i="8"/>
  <c r="I335" i="8"/>
  <c r="I329" i="8"/>
  <c r="I324" i="8"/>
  <c r="I319" i="8"/>
  <c r="I313" i="8"/>
  <c r="I308" i="8"/>
  <c r="I303" i="8"/>
  <c r="I297" i="8"/>
  <c r="I292" i="8"/>
  <c r="I287" i="8"/>
  <c r="I281" i="8"/>
  <c r="I276" i="8"/>
  <c r="I271" i="8"/>
  <c r="I265" i="8"/>
  <c r="I260" i="8"/>
  <c r="I255" i="8"/>
  <c r="I249" i="8"/>
  <c r="I244" i="8"/>
  <c r="I239" i="8"/>
  <c r="I233" i="8"/>
  <c r="I228" i="8"/>
  <c r="I223" i="8"/>
  <c r="I217" i="8"/>
  <c r="I212" i="8"/>
  <c r="I207" i="8"/>
  <c r="I201" i="8"/>
  <c r="I196" i="8"/>
  <c r="I191" i="8"/>
  <c r="I185" i="8"/>
  <c r="I180" i="8"/>
  <c r="I175" i="8"/>
  <c r="I169" i="8"/>
  <c r="I164" i="8"/>
  <c r="I159" i="8"/>
  <c r="I153" i="8"/>
  <c r="I148" i="8"/>
  <c r="I143" i="8"/>
  <c r="I137" i="8"/>
  <c r="I132" i="8"/>
  <c r="I127" i="8"/>
  <c r="I121" i="8"/>
  <c r="I116" i="8"/>
  <c r="I111" i="8"/>
  <c r="I105" i="8"/>
  <c r="I100" i="8"/>
  <c r="I95" i="8"/>
  <c r="I89" i="8"/>
  <c r="I84" i="8"/>
  <c r="I79" i="8"/>
  <c r="I73" i="8"/>
  <c r="I68" i="8"/>
  <c r="I63" i="8"/>
  <c r="I57" i="8"/>
  <c r="I52" i="8"/>
  <c r="I47" i="8"/>
  <c r="I41" i="8"/>
  <c r="I36" i="8"/>
  <c r="I31" i="8"/>
  <c r="I25" i="8"/>
  <c r="I20" i="8"/>
  <c r="I15" i="8"/>
  <c r="I9" i="8"/>
  <c r="I997" i="8"/>
  <c r="I989" i="8"/>
  <c r="I981" i="8"/>
  <c r="I973" i="8"/>
  <c r="I965" i="8"/>
  <c r="I957" i="8"/>
  <c r="I949" i="8"/>
  <c r="I941" i="8"/>
  <c r="I933" i="8"/>
  <c r="I925" i="8"/>
  <c r="I917" i="8"/>
  <c r="I909" i="8"/>
  <c r="I901" i="8"/>
  <c r="I893" i="8"/>
  <c r="I885" i="8"/>
  <c r="I877" i="8"/>
  <c r="I869" i="8"/>
  <c r="I861" i="8"/>
  <c r="I856" i="8"/>
  <c r="I851" i="8"/>
  <c r="I845" i="8"/>
  <c r="I840" i="8"/>
  <c r="I835" i="8"/>
  <c r="I829" i="8"/>
  <c r="I824" i="8"/>
  <c r="I819" i="8"/>
  <c r="I813" i="8"/>
  <c r="I808" i="8"/>
  <c r="I803" i="8"/>
  <c r="I797" i="8"/>
  <c r="I792" i="8"/>
  <c r="I787" i="8"/>
  <c r="I781" i="8"/>
  <c r="I776" i="8"/>
  <c r="I771" i="8"/>
  <c r="I765" i="8"/>
  <c r="I760" i="8"/>
  <c r="I755" i="8"/>
  <c r="I749" i="8"/>
  <c r="I744" i="8"/>
  <c r="I739" i="8"/>
  <c r="I733" i="8"/>
  <c r="I728" i="8"/>
  <c r="I723" i="8"/>
  <c r="I717" i="8"/>
  <c r="I712" i="8"/>
  <c r="I707" i="8"/>
  <c r="I701" i="8"/>
  <c r="I696" i="8"/>
  <c r="I691" i="8"/>
  <c r="I685" i="8"/>
  <c r="I680" i="8"/>
  <c r="I675" i="8"/>
  <c r="I669" i="8"/>
  <c r="I664" i="8"/>
  <c r="I659" i="8"/>
  <c r="I653" i="8"/>
  <c r="I648" i="8"/>
  <c r="I643" i="8"/>
  <c r="I637" i="8"/>
  <c r="I632" i="8"/>
  <c r="I627" i="8"/>
  <c r="I621" i="8"/>
  <c r="I616" i="8"/>
  <c r="I611" i="8"/>
  <c r="I605" i="8"/>
  <c r="I600" i="8"/>
  <c r="I595" i="8"/>
  <c r="I589" i="8"/>
  <c r="I584" i="8"/>
  <c r="I579" i="8"/>
  <c r="I573" i="8"/>
  <c r="I568" i="8"/>
  <c r="I563" i="8"/>
  <c r="I557" i="8"/>
  <c r="I552" i="8"/>
  <c r="I547" i="8"/>
  <c r="I541" i="8"/>
  <c r="I536" i="8"/>
  <c r="I531" i="8"/>
  <c r="I525" i="8"/>
  <c r="I520" i="8"/>
  <c r="I515" i="8"/>
  <c r="I509" i="8"/>
  <c r="I504" i="8"/>
  <c r="I499" i="8"/>
  <c r="I493" i="8"/>
  <c r="I488" i="8"/>
  <c r="I483" i="8"/>
  <c r="I477" i="8"/>
  <c r="I472" i="8"/>
  <c r="I467" i="8"/>
  <c r="I461" i="8"/>
  <c r="I456" i="8"/>
  <c r="I451" i="8"/>
  <c r="I445" i="8"/>
  <c r="I440" i="8"/>
  <c r="I435" i="8"/>
  <c r="I429" i="8"/>
  <c r="I424" i="8"/>
  <c r="I419" i="8"/>
  <c r="I413" i="8"/>
  <c r="I408" i="8"/>
  <c r="I403" i="8"/>
  <c r="I397" i="8"/>
  <c r="I392" i="8"/>
  <c r="I387" i="8"/>
  <c r="I381" i="8"/>
  <c r="I376" i="8"/>
  <c r="I371" i="8"/>
  <c r="I365" i="8"/>
  <c r="I360" i="8"/>
  <c r="I355" i="8"/>
  <c r="I349" i="8"/>
  <c r="I344" i="8"/>
  <c r="I339" i="8"/>
  <c r="I333" i="8"/>
  <c r="I328" i="8"/>
  <c r="I323" i="8"/>
  <c r="I317" i="8"/>
  <c r="I312" i="8"/>
  <c r="I307" i="8"/>
  <c r="I301" i="8"/>
  <c r="I296" i="8"/>
  <c r="I291" i="8"/>
  <c r="I285" i="8"/>
  <c r="I280" i="8"/>
  <c r="I275" i="8"/>
  <c r="I269" i="8"/>
  <c r="I264" i="8"/>
  <c r="I259" i="8"/>
  <c r="I253" i="8"/>
  <c r="I248" i="8"/>
  <c r="I243" i="8"/>
  <c r="I237" i="8"/>
  <c r="I232" i="8"/>
  <c r="I227" i="8"/>
  <c r="I221" i="8"/>
  <c r="I216" i="8"/>
  <c r="I211" i="8"/>
  <c r="I205" i="8"/>
  <c r="I200" i="8"/>
  <c r="I195" i="8"/>
  <c r="I189" i="8"/>
  <c r="I184" i="8"/>
  <c r="I179" i="8"/>
  <c r="I173" i="8"/>
  <c r="I168" i="8"/>
  <c r="I163" i="8"/>
  <c r="I157" i="8"/>
  <c r="I152" i="8"/>
  <c r="I147" i="8"/>
  <c r="I141" i="8"/>
  <c r="I136" i="8"/>
  <c r="I131" i="8"/>
  <c r="I125" i="8"/>
  <c r="I120" i="8"/>
  <c r="I115" i="8"/>
  <c r="I109" i="8"/>
  <c r="I104" i="8"/>
  <c r="I99" i="8"/>
  <c r="I93" i="8"/>
  <c r="I88" i="8"/>
  <c r="I83" i="8"/>
  <c r="I77" i="8"/>
  <c r="I72" i="8"/>
  <c r="I67" i="8"/>
  <c r="I61" i="8"/>
  <c r="I56" i="8"/>
  <c r="I51" i="8"/>
  <c r="I45" i="8"/>
  <c r="I40" i="8"/>
  <c r="I35" i="8"/>
  <c r="I29" i="8"/>
  <c r="I24" i="8"/>
  <c r="I19" i="8"/>
  <c r="I13" i="8"/>
  <c r="I8" i="8"/>
  <c r="I995" i="8"/>
  <c r="I987" i="8"/>
  <c r="I979" i="8"/>
  <c r="I971" i="8"/>
  <c r="I963" i="8"/>
  <c r="I955" i="8"/>
  <c r="I947" i="8"/>
  <c r="I939" i="8"/>
  <c r="I931" i="8"/>
  <c r="I923" i="8"/>
  <c r="I915" i="8"/>
  <c r="I907" i="8"/>
  <c r="I899" i="8"/>
  <c r="I891" i="8"/>
  <c r="I883" i="8"/>
  <c r="I875" i="8"/>
  <c r="I867" i="8"/>
  <c r="I860" i="8"/>
  <c r="I855" i="8"/>
  <c r="I849" i="8"/>
  <c r="I844" i="8"/>
  <c r="I839" i="8"/>
  <c r="I833" i="8"/>
  <c r="I828" i="8"/>
  <c r="I823" i="8"/>
  <c r="I817" i="8"/>
  <c r="I812" i="8"/>
  <c r="I807" i="8"/>
  <c r="I801" i="8"/>
  <c r="I796" i="8"/>
  <c r="I791" i="8"/>
  <c r="I785" i="8"/>
  <c r="I780" i="8"/>
  <c r="I775" i="8"/>
  <c r="I769" i="8"/>
  <c r="I764" i="8"/>
  <c r="I759" i="8"/>
  <c r="I753" i="8"/>
  <c r="I748" i="8"/>
  <c r="I743" i="8"/>
  <c r="I737" i="8"/>
  <c r="I732" i="8"/>
  <c r="I727" i="8"/>
  <c r="I721" i="8"/>
  <c r="I716" i="8"/>
  <c r="I711" i="8"/>
  <c r="I705" i="8"/>
  <c r="I700" i="8"/>
  <c r="I695" i="8"/>
  <c r="I689" i="8"/>
  <c r="I684" i="8"/>
  <c r="I679" i="8"/>
  <c r="I673" i="8"/>
  <c r="I668" i="8"/>
  <c r="I663" i="8"/>
  <c r="I657" i="8"/>
  <c r="I652" i="8"/>
  <c r="I647" i="8"/>
  <c r="I641" i="8"/>
  <c r="I636" i="8"/>
  <c r="I631" i="8"/>
  <c r="I625" i="8"/>
  <c r="I620" i="8"/>
  <c r="I615" i="8"/>
  <c r="I609" i="8"/>
  <c r="I604" i="8"/>
  <c r="I599" i="8"/>
  <c r="I593" i="8"/>
  <c r="I588" i="8"/>
  <c r="I583" i="8"/>
  <c r="I577" i="8"/>
  <c r="I572" i="8"/>
  <c r="I567" i="8"/>
  <c r="I561" i="8"/>
  <c r="I556" i="8"/>
  <c r="I551" i="8"/>
  <c r="I545" i="8"/>
  <c r="I540" i="8"/>
  <c r="I535" i="8"/>
  <c r="I529" i="8"/>
  <c r="I524" i="8"/>
  <c r="I519" i="8"/>
  <c r="I513" i="8"/>
  <c r="I508" i="8"/>
  <c r="I503" i="8"/>
  <c r="I497" i="8"/>
  <c r="I492" i="8"/>
  <c r="I487" i="8"/>
  <c r="I481" i="8"/>
  <c r="I476" i="8"/>
  <c r="I471" i="8"/>
  <c r="I465" i="8"/>
  <c r="I460" i="8"/>
  <c r="I455" i="8"/>
  <c r="I449" i="8"/>
  <c r="I444" i="8"/>
  <c r="I439" i="8"/>
  <c r="I433" i="8"/>
  <c r="I428" i="8"/>
  <c r="I423" i="8"/>
  <c r="I417" i="8"/>
  <c r="I412" i="8"/>
  <c r="I407" i="8"/>
  <c r="I401" i="8"/>
  <c r="I396" i="8"/>
  <c r="I391" i="8"/>
  <c r="I385" i="8"/>
  <c r="I380" i="8"/>
  <c r="I375" i="8"/>
  <c r="I369" i="8"/>
  <c r="I364" i="8"/>
  <c r="I359" i="8"/>
  <c r="I353" i="8"/>
  <c r="I348" i="8"/>
  <c r="I343" i="8"/>
  <c r="I337" i="8"/>
  <c r="I332" i="8"/>
  <c r="I327" i="8"/>
  <c r="I321" i="8"/>
  <c r="I316" i="8"/>
  <c r="I311" i="8"/>
  <c r="I305" i="8"/>
  <c r="I300" i="8"/>
  <c r="I295" i="8"/>
  <c r="I289" i="8"/>
  <c r="I284" i="8"/>
  <c r="I279" i="8"/>
  <c r="I273" i="8"/>
  <c r="I268" i="8"/>
  <c r="I263" i="8"/>
  <c r="I257" i="8"/>
  <c r="I252" i="8"/>
  <c r="I247" i="8"/>
  <c r="I241" i="8"/>
  <c r="I236" i="8"/>
  <c r="I231" i="8"/>
  <c r="I225" i="8"/>
  <c r="I220" i="8"/>
  <c r="I215" i="8"/>
  <c r="I209" i="8"/>
  <c r="I204" i="8"/>
  <c r="I199" i="8"/>
  <c r="I193" i="8"/>
  <c r="I188" i="8"/>
  <c r="I183" i="8"/>
  <c r="I177" i="8"/>
  <c r="I172" i="8"/>
  <c r="I167" i="8"/>
  <c r="I161" i="8"/>
  <c r="I156" i="8"/>
  <c r="I151" i="8"/>
  <c r="I145" i="8"/>
  <c r="I140" i="8"/>
  <c r="I135" i="8"/>
  <c r="I129" i="8"/>
  <c r="I124" i="8"/>
  <c r="I119" i="8"/>
  <c r="I113" i="8"/>
  <c r="I108" i="8"/>
  <c r="I103" i="8"/>
  <c r="I97" i="8"/>
  <c r="I92" i="8"/>
  <c r="I87" i="8"/>
  <c r="I81" i="8"/>
  <c r="I76" i="8"/>
  <c r="I71" i="8"/>
  <c r="I65" i="8"/>
  <c r="I60" i="8"/>
  <c r="I55" i="8"/>
  <c r="I49" i="8"/>
  <c r="I44" i="8"/>
  <c r="I39" i="8"/>
  <c r="I33" i="8"/>
  <c r="I28" i="8"/>
  <c r="I23" i="8"/>
  <c r="I17" i="8"/>
  <c r="I12" i="8"/>
  <c r="I969" i="8"/>
  <c r="I937" i="8"/>
  <c r="I905" i="8"/>
  <c r="I873" i="8"/>
  <c r="I848" i="8"/>
  <c r="I827" i="8"/>
  <c r="I805" i="8"/>
  <c r="I784" i="8"/>
  <c r="I763" i="8"/>
  <c r="I741" i="8"/>
  <c r="I720" i="8"/>
  <c r="I699" i="8"/>
  <c r="I677" i="8"/>
  <c r="I656" i="8"/>
  <c r="I635" i="8"/>
  <c r="I613" i="8"/>
  <c r="I592" i="8"/>
  <c r="I571" i="8"/>
  <c r="I549" i="8"/>
  <c r="I528" i="8"/>
  <c r="I507" i="8"/>
  <c r="I485" i="8"/>
  <c r="I464" i="8"/>
  <c r="I443" i="8"/>
  <c r="I421" i="8"/>
  <c r="I400" i="8"/>
  <c r="I379" i="8"/>
  <c r="I357" i="8"/>
  <c r="I336" i="8"/>
  <c r="I315" i="8"/>
  <c r="I293" i="8"/>
  <c r="I272" i="8"/>
  <c r="I251" i="8"/>
  <c r="I229" i="8"/>
  <c r="I208" i="8"/>
  <c r="I187" i="8"/>
  <c r="I165" i="8"/>
  <c r="I144" i="8"/>
  <c r="I123" i="8"/>
  <c r="I101" i="8"/>
  <c r="I80" i="8"/>
  <c r="I59" i="8"/>
  <c r="I37" i="8"/>
  <c r="I16" i="8"/>
  <c r="I993" i="8"/>
  <c r="I961" i="8"/>
  <c r="I929" i="8"/>
  <c r="I897" i="8"/>
  <c r="I865" i="8"/>
  <c r="I843" i="8"/>
  <c r="I821" i="8"/>
  <c r="I800" i="8"/>
  <c r="I779" i="8"/>
  <c r="I757" i="8"/>
  <c r="I736" i="8"/>
  <c r="I715" i="8"/>
  <c r="I693" i="8"/>
  <c r="I672" i="8"/>
  <c r="I651" i="8"/>
  <c r="I629" i="8"/>
  <c r="I608" i="8"/>
  <c r="I587" i="8"/>
  <c r="I565" i="8"/>
  <c r="I544" i="8"/>
  <c r="I523" i="8"/>
  <c r="I501" i="8"/>
  <c r="I480" i="8"/>
  <c r="I459" i="8"/>
  <c r="I437" i="8"/>
  <c r="I416" i="8"/>
  <c r="I395" i="8"/>
  <c r="I373" i="8"/>
  <c r="I352" i="8"/>
  <c r="I331" i="8"/>
  <c r="I309" i="8"/>
  <c r="I288" i="8"/>
  <c r="I267" i="8"/>
  <c r="I245" i="8"/>
  <c r="I224" i="8"/>
  <c r="I203" i="8"/>
  <c r="I181" i="8"/>
  <c r="I160" i="8"/>
  <c r="I139" i="8"/>
  <c r="I117" i="8"/>
  <c r="I96" i="8"/>
  <c r="I75" i="8"/>
  <c r="I53" i="8"/>
  <c r="I32" i="8"/>
  <c r="I11" i="8"/>
  <c r="I853" i="8"/>
  <c r="I789" i="8"/>
  <c r="I747" i="8"/>
  <c r="I704" i="8"/>
  <c r="I661" i="8"/>
  <c r="I619" i="8"/>
  <c r="I576" i="8"/>
  <c r="I533" i="8"/>
  <c r="I512" i="8"/>
  <c r="I448" i="8"/>
  <c r="I405" i="8"/>
  <c r="I363" i="8"/>
  <c r="I320" i="8"/>
  <c r="I277" i="8"/>
  <c r="I235" i="8"/>
  <c r="I213" i="8"/>
  <c r="I171" i="8"/>
  <c r="I128" i="8"/>
  <c r="I85" i="8"/>
  <c r="I43" i="8"/>
  <c r="I985" i="8"/>
  <c r="I953" i="8"/>
  <c r="I921" i="8"/>
  <c r="I889" i="8"/>
  <c r="I859" i="8"/>
  <c r="I837" i="8"/>
  <c r="I816" i="8"/>
  <c r="I795" i="8"/>
  <c r="I773" i="8"/>
  <c r="I752" i="8"/>
  <c r="I731" i="8"/>
  <c r="I709" i="8"/>
  <c r="I688" i="8"/>
  <c r="I667" i="8"/>
  <c r="I645" i="8"/>
  <c r="I624" i="8"/>
  <c r="I603" i="8"/>
  <c r="I581" i="8"/>
  <c r="I560" i="8"/>
  <c r="I539" i="8"/>
  <c r="I517" i="8"/>
  <c r="I496" i="8"/>
  <c r="I475" i="8"/>
  <c r="I453" i="8"/>
  <c r="I432" i="8"/>
  <c r="I411" i="8"/>
  <c r="I389" i="8"/>
  <c r="I368" i="8"/>
  <c r="I347" i="8"/>
  <c r="I325" i="8"/>
  <c r="I304" i="8"/>
  <c r="I283" i="8"/>
  <c r="I261" i="8"/>
  <c r="I240" i="8"/>
  <c r="I219" i="8"/>
  <c r="I197" i="8"/>
  <c r="I176" i="8"/>
  <c r="I155" i="8"/>
  <c r="I133" i="8"/>
  <c r="I112" i="8"/>
  <c r="I91" i="8"/>
  <c r="I69" i="8"/>
  <c r="I48" i="8"/>
  <c r="I27" i="8"/>
  <c r="I977" i="8"/>
  <c r="I945" i="8"/>
  <c r="I913" i="8"/>
  <c r="I881" i="8"/>
  <c r="I832" i="8"/>
  <c r="I811" i="8"/>
  <c r="I768" i="8"/>
  <c r="I725" i="8"/>
  <c r="I683" i="8"/>
  <c r="I640" i="8"/>
  <c r="I597" i="8"/>
  <c r="I555" i="8"/>
  <c r="I491" i="8"/>
  <c r="I469" i="8"/>
  <c r="I427" i="8"/>
  <c r="I384" i="8"/>
  <c r="I341" i="8"/>
  <c r="I299" i="8"/>
  <c r="I256" i="8"/>
  <c r="I192" i="8"/>
  <c r="I149" i="8"/>
  <c r="I107" i="8"/>
  <c r="I64" i="8"/>
  <c r="I21" i="8"/>
  <c r="L998" i="8"/>
  <c r="L994" i="8"/>
  <c r="L990" i="8"/>
  <c r="L986" i="8"/>
  <c r="L982" i="8"/>
  <c r="L978" i="8"/>
  <c r="L974" i="8"/>
  <c r="L970" i="8"/>
  <c r="L966" i="8"/>
  <c r="L962" i="8"/>
  <c r="L958" i="8"/>
  <c r="L954" i="8"/>
  <c r="L950" i="8"/>
  <c r="L946" i="8"/>
  <c r="L942" i="8"/>
  <c r="L938" i="8"/>
  <c r="L934" i="8"/>
  <c r="L930" i="8"/>
  <c r="L926" i="8"/>
  <c r="L922" i="8"/>
  <c r="L918" i="8"/>
  <c r="L914" i="8"/>
  <c r="L910" i="8"/>
  <c r="L906" i="8"/>
  <c r="L902" i="8"/>
  <c r="L898" i="8"/>
  <c r="L894" i="8"/>
  <c r="L890" i="8"/>
  <c r="L886" i="8"/>
  <c r="L882" i="8"/>
  <c r="L878" i="8"/>
  <c r="L874" i="8"/>
  <c r="L870" i="8"/>
  <c r="L866" i="8"/>
  <c r="L862" i="8"/>
  <c r="L858" i="8"/>
  <c r="L854" i="8"/>
  <c r="L850" i="8"/>
  <c r="L846" i="8"/>
  <c r="L842" i="8"/>
  <c r="L838" i="8"/>
  <c r="L834" i="8"/>
  <c r="L830" i="8"/>
  <c r="L826" i="8"/>
  <c r="L822" i="8"/>
  <c r="L818" i="8"/>
  <c r="L814" i="8"/>
  <c r="L810" i="8"/>
  <c r="L806" i="8"/>
  <c r="L802" i="8"/>
  <c r="L798" i="8"/>
  <c r="L794" i="8"/>
  <c r="L790" i="8"/>
  <c r="L786" i="8"/>
  <c r="L782" i="8"/>
  <c r="L778" i="8"/>
  <c r="L774" i="8"/>
  <c r="L770" i="8"/>
  <c r="L766" i="8"/>
  <c r="L762" i="8"/>
  <c r="L758" i="8"/>
  <c r="L754" i="8"/>
  <c r="L750" i="8"/>
  <c r="L746" i="8"/>
  <c r="L742" i="8"/>
  <c r="L738" i="8"/>
  <c r="L734" i="8"/>
  <c r="L730" i="8"/>
  <c r="L726" i="8"/>
  <c r="L722" i="8"/>
  <c r="L718" i="8"/>
  <c r="L714" i="8"/>
  <c r="L710" i="8"/>
  <c r="L706" i="8"/>
  <c r="L702" i="8"/>
  <c r="L698" i="8"/>
  <c r="L694" i="8"/>
  <c r="L690" i="8"/>
  <c r="L686" i="8"/>
  <c r="L682" i="8"/>
  <c r="L678" i="8"/>
  <c r="L674" i="8"/>
  <c r="L670" i="8"/>
  <c r="L666" i="8"/>
  <c r="L662" i="8"/>
  <c r="L658" i="8"/>
  <c r="L654" i="8"/>
  <c r="L650" i="8"/>
  <c r="L646" i="8"/>
  <c r="L642" i="8"/>
  <c r="L638" i="8"/>
  <c r="L634" i="8"/>
  <c r="L630" i="8"/>
  <c r="L626" i="8"/>
  <c r="L622" i="8"/>
  <c r="L618" i="8"/>
  <c r="L614" i="8"/>
  <c r="L610" i="8"/>
  <c r="L606" i="8"/>
  <c r="L602" i="8"/>
  <c r="L598" i="8"/>
  <c r="L594" i="8"/>
  <c r="L590" i="8"/>
  <c r="L586" i="8"/>
  <c r="L582" i="8"/>
  <c r="L578" i="8"/>
  <c r="L574" i="8"/>
  <c r="L570" i="8"/>
  <c r="L566" i="8"/>
  <c r="L562" i="8"/>
  <c r="L558" i="8"/>
  <c r="L554" i="8"/>
  <c r="L550" i="8"/>
  <c r="L546" i="8"/>
  <c r="L542" i="8"/>
  <c r="L538" i="8"/>
  <c r="L534" i="8"/>
  <c r="L530" i="8"/>
  <c r="L526" i="8"/>
  <c r="L522" i="8"/>
  <c r="L518" i="8"/>
  <c r="L514" i="8"/>
  <c r="L510" i="8"/>
  <c r="L506" i="8"/>
  <c r="L502" i="8"/>
  <c r="L498" i="8"/>
  <c r="L494" i="8"/>
  <c r="L490" i="8"/>
  <c r="L486" i="8"/>
  <c r="L482" i="8"/>
  <c r="L478" i="8"/>
  <c r="L474" i="8"/>
  <c r="L470" i="8"/>
  <c r="L466" i="8"/>
  <c r="L462" i="8"/>
  <c r="L458" i="8"/>
  <c r="L454" i="8"/>
  <c r="L450" i="8"/>
  <c r="L446" i="8"/>
  <c r="L442" i="8"/>
  <c r="L438" i="8"/>
  <c r="L434" i="8"/>
  <c r="L430" i="8"/>
  <c r="L426" i="8"/>
  <c r="L422" i="8"/>
  <c r="L418" i="8"/>
  <c r="L414" i="8"/>
  <c r="L410" i="8"/>
  <c r="L406" i="8"/>
  <c r="L402" i="8"/>
  <c r="L398" i="8"/>
  <c r="L394" i="8"/>
  <c r="L390" i="8"/>
  <c r="L386" i="8"/>
  <c r="L382" i="8"/>
  <c r="L378" i="8"/>
  <c r="L374" i="8"/>
  <c r="L370" i="8"/>
  <c r="L366" i="8"/>
  <c r="L362" i="8"/>
  <c r="L358" i="8"/>
  <c r="L354" i="8"/>
  <c r="L350" i="8"/>
  <c r="L346" i="8"/>
  <c r="L342" i="8"/>
  <c r="L338" i="8"/>
  <c r="L334" i="8"/>
  <c r="L330" i="8"/>
  <c r="L999" i="8"/>
  <c r="L993" i="8"/>
  <c r="L988" i="8"/>
  <c r="L983" i="8"/>
  <c r="L977" i="8"/>
  <c r="L972" i="8"/>
  <c r="L967" i="8"/>
  <c r="L961" i="8"/>
  <c r="L956" i="8"/>
  <c r="L951" i="8"/>
  <c r="L945" i="8"/>
  <c r="L940" i="8"/>
  <c r="L935" i="8"/>
  <c r="L929" i="8"/>
  <c r="L924" i="8"/>
  <c r="L919" i="8"/>
  <c r="L997" i="8"/>
  <c r="L992" i="8"/>
  <c r="L987" i="8"/>
  <c r="L981" i="8"/>
  <c r="L976" i="8"/>
  <c r="L971" i="8"/>
  <c r="L965" i="8"/>
  <c r="L960" i="8"/>
  <c r="L955" i="8"/>
  <c r="L949" i="8"/>
  <c r="L944" i="8"/>
  <c r="L939" i="8"/>
  <c r="L933" i="8"/>
  <c r="L928" i="8"/>
  <c r="L923" i="8"/>
  <c r="L917" i="8"/>
  <c r="L995" i="8"/>
  <c r="L989" i="8"/>
  <c r="L984" i="8"/>
  <c r="L979" i="8"/>
  <c r="L973" i="8"/>
  <c r="L968" i="8"/>
  <c r="L963" i="8"/>
  <c r="L957" i="8"/>
  <c r="L952" i="8"/>
  <c r="L947" i="8"/>
  <c r="L941" i="8"/>
  <c r="L936" i="8"/>
  <c r="L931" i="8"/>
  <c r="L925" i="8"/>
  <c r="L920" i="8"/>
  <c r="L915" i="8"/>
  <c r="L909" i="8"/>
  <c r="L904" i="8"/>
  <c r="L899" i="8"/>
  <c r="L893" i="8"/>
  <c r="L888" i="8"/>
  <c r="L883" i="8"/>
  <c r="L991" i="8"/>
  <c r="L969" i="8"/>
  <c r="L948" i="8"/>
  <c r="L927" i="8"/>
  <c r="L912" i="8"/>
  <c r="L905" i="8"/>
  <c r="L897" i="8"/>
  <c r="L891" i="8"/>
  <c r="L884" i="8"/>
  <c r="L877" i="8"/>
  <c r="L872" i="8"/>
  <c r="L867" i="8"/>
  <c r="L861" i="8"/>
  <c r="L856" i="8"/>
  <c r="L851" i="8"/>
  <c r="L845" i="8"/>
  <c r="L840" i="8"/>
  <c r="L835" i="8"/>
  <c r="L829" i="8"/>
  <c r="L824" i="8"/>
  <c r="L819" i="8"/>
  <c r="L813" i="8"/>
  <c r="L808" i="8"/>
  <c r="L803" i="8"/>
  <c r="L797" i="8"/>
  <c r="L792" i="8"/>
  <c r="L787" i="8"/>
  <c r="L781" i="8"/>
  <c r="L776" i="8"/>
  <c r="L771" i="8"/>
  <c r="L765" i="8"/>
  <c r="L760" i="8"/>
  <c r="L755" i="8"/>
  <c r="L749" i="8"/>
  <c r="L744" i="8"/>
  <c r="L739" i="8"/>
  <c r="L733" i="8"/>
  <c r="L728" i="8"/>
  <c r="L723" i="8"/>
  <c r="L717" i="8"/>
  <c r="L712" i="8"/>
  <c r="L707" i="8"/>
  <c r="L701" i="8"/>
  <c r="L696" i="8"/>
  <c r="L691" i="8"/>
  <c r="L685" i="8"/>
  <c r="L680" i="8"/>
  <c r="L675" i="8"/>
  <c r="L669" i="8"/>
  <c r="L664" i="8"/>
  <c r="L659" i="8"/>
  <c r="L653" i="8"/>
  <c r="L648" i="8"/>
  <c r="L643" i="8"/>
  <c r="L637" i="8"/>
  <c r="L632" i="8"/>
  <c r="L627" i="8"/>
  <c r="L621" i="8"/>
  <c r="L616" i="8"/>
  <c r="L611" i="8"/>
  <c r="L605" i="8"/>
  <c r="L600" i="8"/>
  <c r="L595" i="8"/>
  <c r="L589" i="8"/>
  <c r="L584" i="8"/>
  <c r="L579" i="8"/>
  <c r="L573" i="8"/>
  <c r="L568" i="8"/>
  <c r="L563" i="8"/>
  <c r="L557" i="8"/>
  <c r="L552" i="8"/>
  <c r="L547" i="8"/>
  <c r="L541" i="8"/>
  <c r="L536" i="8"/>
  <c r="L531" i="8"/>
  <c r="L525" i="8"/>
  <c r="L520" i="8"/>
  <c r="L515" i="8"/>
  <c r="L509" i="8"/>
  <c r="L504" i="8"/>
  <c r="L499" i="8"/>
  <c r="L493" i="8"/>
  <c r="L488" i="8"/>
  <c r="L483" i="8"/>
  <c r="L477" i="8"/>
  <c r="L472" i="8"/>
  <c r="L467" i="8"/>
  <c r="L461" i="8"/>
  <c r="L456" i="8"/>
  <c r="L451" i="8"/>
  <c r="L445" i="8"/>
  <c r="L440" i="8"/>
  <c r="L435" i="8"/>
  <c r="L429" i="8"/>
  <c r="L424" i="8"/>
  <c r="L419" i="8"/>
  <c r="L413" i="8"/>
  <c r="L408" i="8"/>
  <c r="L403" i="8"/>
  <c r="L397" i="8"/>
  <c r="L392" i="8"/>
  <c r="L387" i="8"/>
  <c r="L381" i="8"/>
  <c r="L376" i="8"/>
  <c r="L371" i="8"/>
  <c r="L365" i="8"/>
  <c r="L360" i="8"/>
  <c r="L355" i="8"/>
  <c r="L349" i="8"/>
  <c r="L344" i="8"/>
  <c r="L339" i="8"/>
  <c r="L333" i="8"/>
  <c r="L328" i="8"/>
  <c r="L324" i="8"/>
  <c r="L320" i="8"/>
  <c r="L316" i="8"/>
  <c r="L312" i="8"/>
  <c r="L308" i="8"/>
  <c r="L304" i="8"/>
  <c r="L300" i="8"/>
  <c r="L296" i="8"/>
  <c r="L292" i="8"/>
  <c r="L288" i="8"/>
  <c r="L284" i="8"/>
  <c r="L280" i="8"/>
  <c r="L276" i="8"/>
  <c r="L272" i="8"/>
  <c r="L268" i="8"/>
  <c r="L264" i="8"/>
  <c r="L260" i="8"/>
  <c r="L256" i="8"/>
  <c r="L252" i="8"/>
  <c r="L248" i="8"/>
  <c r="L244" i="8"/>
  <c r="L240" i="8"/>
  <c r="L236" i="8"/>
  <c r="L232" i="8"/>
  <c r="L228" i="8"/>
  <c r="L224" i="8"/>
  <c r="L220" i="8"/>
  <c r="L216" i="8"/>
  <c r="L212" i="8"/>
  <c r="L208" i="8"/>
  <c r="L204" i="8"/>
  <c r="L200" i="8"/>
  <c r="L196" i="8"/>
  <c r="L192" i="8"/>
  <c r="L188" i="8"/>
  <c r="L184" i="8"/>
  <c r="L180" i="8"/>
  <c r="L176" i="8"/>
  <c r="L172" i="8"/>
  <c r="L168" i="8"/>
  <c r="L164" i="8"/>
  <c r="L160" i="8"/>
  <c r="L156" i="8"/>
  <c r="L152" i="8"/>
  <c r="L148" i="8"/>
  <c r="L144" i="8"/>
  <c r="L140" i="8"/>
  <c r="L136" i="8"/>
  <c r="L132" i="8"/>
  <c r="L128" i="8"/>
  <c r="L124" i="8"/>
  <c r="L120" i="8"/>
  <c r="L116" i="8"/>
  <c r="L112" i="8"/>
  <c r="L108" i="8"/>
  <c r="L104" i="8"/>
  <c r="L100" i="8"/>
  <c r="L96" i="8"/>
  <c r="L92" i="8"/>
  <c r="L88" i="8"/>
  <c r="L84" i="8"/>
  <c r="L80" i="8"/>
  <c r="L76" i="8"/>
  <c r="L72" i="8"/>
  <c r="L68" i="8"/>
  <c r="L64" i="8"/>
  <c r="L60" i="8"/>
  <c r="L56" i="8"/>
  <c r="L52" i="8"/>
  <c r="L48" i="8"/>
  <c r="L44" i="8"/>
  <c r="L40" i="8"/>
  <c r="L36" i="8"/>
  <c r="L32" i="8"/>
  <c r="L28" i="8"/>
  <c r="L24" i="8"/>
  <c r="L20" i="8"/>
  <c r="L16" i="8"/>
  <c r="L12" i="8"/>
  <c r="L8" i="8"/>
  <c r="L985" i="8"/>
  <c r="L964" i="8"/>
  <c r="L943" i="8"/>
  <c r="L921" i="8"/>
  <c r="L911" i="8"/>
  <c r="L903" i="8"/>
  <c r="L896" i="8"/>
  <c r="L889" i="8"/>
  <c r="L881" i="8"/>
  <c r="L876" i="8"/>
  <c r="L871" i="8"/>
  <c r="L865" i="8"/>
  <c r="L860" i="8"/>
  <c r="L855" i="8"/>
  <c r="L849" i="8"/>
  <c r="L844" i="8"/>
  <c r="L839" i="8"/>
  <c r="L833" i="8"/>
  <c r="L828" i="8"/>
  <c r="L823" i="8"/>
  <c r="L817" i="8"/>
  <c r="L812" i="8"/>
  <c r="L807" i="8"/>
  <c r="L801" i="8"/>
  <c r="L796" i="8"/>
  <c r="L791" i="8"/>
  <c r="L785" i="8"/>
  <c r="L780" i="8"/>
  <c r="L775" i="8"/>
  <c r="L769" i="8"/>
  <c r="L764" i="8"/>
  <c r="L759" i="8"/>
  <c r="L753" i="8"/>
  <c r="L748" i="8"/>
  <c r="L743" i="8"/>
  <c r="L737" i="8"/>
  <c r="L732" i="8"/>
  <c r="L727" i="8"/>
  <c r="L721" i="8"/>
  <c r="L716" i="8"/>
  <c r="L711" i="8"/>
  <c r="L705" i="8"/>
  <c r="L700" i="8"/>
  <c r="L695" i="8"/>
  <c r="L689" i="8"/>
  <c r="L684" i="8"/>
  <c r="L679" i="8"/>
  <c r="L673" i="8"/>
  <c r="L668" i="8"/>
  <c r="L663" i="8"/>
  <c r="L657" i="8"/>
  <c r="L652" i="8"/>
  <c r="L647" i="8"/>
  <c r="L641" i="8"/>
  <c r="L636" i="8"/>
  <c r="L631" i="8"/>
  <c r="L625" i="8"/>
  <c r="L620" i="8"/>
  <c r="L615" i="8"/>
  <c r="L609" i="8"/>
  <c r="L604" i="8"/>
  <c r="L599" i="8"/>
  <c r="L593" i="8"/>
  <c r="L588" i="8"/>
  <c r="L583" i="8"/>
  <c r="L577" i="8"/>
  <c r="L572" i="8"/>
  <c r="L567" i="8"/>
  <c r="L561" i="8"/>
  <c r="L556" i="8"/>
  <c r="L551" i="8"/>
  <c r="L545" i="8"/>
  <c r="L540" i="8"/>
  <c r="L535" i="8"/>
  <c r="L529" i="8"/>
  <c r="L524" i="8"/>
  <c r="L519" i="8"/>
  <c r="L513" i="8"/>
  <c r="L508" i="8"/>
  <c r="L503" i="8"/>
  <c r="L497" i="8"/>
  <c r="L492" i="8"/>
  <c r="L487" i="8"/>
  <c r="L481" i="8"/>
  <c r="L476" i="8"/>
  <c r="L471" i="8"/>
  <c r="L465" i="8"/>
  <c r="L460" i="8"/>
  <c r="L455" i="8"/>
  <c r="L449" i="8"/>
  <c r="L444" i="8"/>
  <c r="L439" i="8"/>
  <c r="L433" i="8"/>
  <c r="L428" i="8"/>
  <c r="L423" i="8"/>
  <c r="L417" i="8"/>
  <c r="L412" i="8"/>
  <c r="L407" i="8"/>
  <c r="L401" i="8"/>
  <c r="L396" i="8"/>
  <c r="L391" i="8"/>
  <c r="L385" i="8"/>
  <c r="L380" i="8"/>
  <c r="L375" i="8"/>
  <c r="L369" i="8"/>
  <c r="L364" i="8"/>
  <c r="L359" i="8"/>
  <c r="L353" i="8"/>
  <c r="L348" i="8"/>
  <c r="L343" i="8"/>
  <c r="L337" i="8"/>
  <c r="L332" i="8"/>
  <c r="L327" i="8"/>
  <c r="L323" i="8"/>
  <c r="L319" i="8"/>
  <c r="L315" i="8"/>
  <c r="L311" i="8"/>
  <c r="L307" i="8"/>
  <c r="L303" i="8"/>
  <c r="L299" i="8"/>
  <c r="L295" i="8"/>
  <c r="L291" i="8"/>
  <c r="L287" i="8"/>
  <c r="L283" i="8"/>
  <c r="L279" i="8"/>
  <c r="L275" i="8"/>
  <c r="L271" i="8"/>
  <c r="L267" i="8"/>
  <c r="L263" i="8"/>
  <c r="L259" i="8"/>
  <c r="L255" i="8"/>
  <c r="L251" i="8"/>
  <c r="L247" i="8"/>
  <c r="L243" i="8"/>
  <c r="L239" i="8"/>
  <c r="L235" i="8"/>
  <c r="L231" i="8"/>
  <c r="L227" i="8"/>
  <c r="L223" i="8"/>
  <c r="L219" i="8"/>
  <c r="L215" i="8"/>
  <c r="L211" i="8"/>
  <c r="L207" i="8"/>
  <c r="L203" i="8"/>
  <c r="L199" i="8"/>
  <c r="L195" i="8"/>
  <c r="L191" i="8"/>
  <c r="L187" i="8"/>
  <c r="L183" i="8"/>
  <c r="L179" i="8"/>
  <c r="L175" i="8"/>
  <c r="L171" i="8"/>
  <c r="L167" i="8"/>
  <c r="L163" i="8"/>
  <c r="L159" i="8"/>
  <c r="L155" i="8"/>
  <c r="L151" i="8"/>
  <c r="L147" i="8"/>
  <c r="L143" i="8"/>
  <c r="L139" i="8"/>
  <c r="L135" i="8"/>
  <c r="L131" i="8"/>
  <c r="L127" i="8"/>
  <c r="L123" i="8"/>
  <c r="L119" i="8"/>
  <c r="L115" i="8"/>
  <c r="L111" i="8"/>
  <c r="L107" i="8"/>
  <c r="L103" i="8"/>
  <c r="L99" i="8"/>
  <c r="L95" i="8"/>
  <c r="L91" i="8"/>
  <c r="L87" i="8"/>
  <c r="L83" i="8"/>
  <c r="L79" i="8"/>
  <c r="L75" i="8"/>
  <c r="L71" i="8"/>
  <c r="L67" i="8"/>
  <c r="L63" i="8"/>
  <c r="L59" i="8"/>
  <c r="L55" i="8"/>
  <c r="L51" i="8"/>
  <c r="L47" i="8"/>
  <c r="L43" i="8"/>
  <c r="L39" i="8"/>
  <c r="L35" i="8"/>
  <c r="L31" i="8"/>
  <c r="L27" i="8"/>
  <c r="L23" i="8"/>
  <c r="L19" i="8"/>
  <c r="L15" i="8"/>
  <c r="L11" i="8"/>
  <c r="L980" i="8"/>
  <c r="L959" i="8"/>
  <c r="L937" i="8"/>
  <c r="L916" i="8"/>
  <c r="L908" i="8"/>
  <c r="L901" i="8"/>
  <c r="L895" i="8"/>
  <c r="L887" i="8"/>
  <c r="L880" i="8"/>
  <c r="L875" i="8"/>
  <c r="L869" i="8"/>
  <c r="L864" i="8"/>
  <c r="L859" i="8"/>
  <c r="L853" i="8"/>
  <c r="L848" i="8"/>
  <c r="L843" i="8"/>
  <c r="L837" i="8"/>
  <c r="L832" i="8"/>
  <c r="L827" i="8"/>
  <c r="L821" i="8"/>
  <c r="L816" i="8"/>
  <c r="L811" i="8"/>
  <c r="L805" i="8"/>
  <c r="L800" i="8"/>
  <c r="L795" i="8"/>
  <c r="L789" i="8"/>
  <c r="L784" i="8"/>
  <c r="L779" i="8"/>
  <c r="L773" i="8"/>
  <c r="L768" i="8"/>
  <c r="L763" i="8"/>
  <c r="L757" i="8"/>
  <c r="L752" i="8"/>
  <c r="L747" i="8"/>
  <c r="L741" i="8"/>
  <c r="L736" i="8"/>
  <c r="L731" i="8"/>
  <c r="L725" i="8"/>
  <c r="L720" i="8"/>
  <c r="L715" i="8"/>
  <c r="L709" i="8"/>
  <c r="L704" i="8"/>
  <c r="L699" i="8"/>
  <c r="L693" i="8"/>
  <c r="L688" i="8"/>
  <c r="L683" i="8"/>
  <c r="L677" i="8"/>
  <c r="L672" i="8"/>
  <c r="L667" i="8"/>
  <c r="L661" i="8"/>
  <c r="L656" i="8"/>
  <c r="L651" i="8"/>
  <c r="L645" i="8"/>
  <c r="L640" i="8"/>
  <c r="L635" i="8"/>
  <c r="L629" i="8"/>
  <c r="L624" i="8"/>
  <c r="L619" i="8"/>
  <c r="L613" i="8"/>
  <c r="L608" i="8"/>
  <c r="L603" i="8"/>
  <c r="L597" i="8"/>
  <c r="L592" i="8"/>
  <c r="L587" i="8"/>
  <c r="L581" i="8"/>
  <c r="L576" i="8"/>
  <c r="L571" i="8"/>
  <c r="L565" i="8"/>
  <c r="L560" i="8"/>
  <c r="L555" i="8"/>
  <c r="L549" i="8"/>
  <c r="L544" i="8"/>
  <c r="L539" i="8"/>
  <c r="L533" i="8"/>
  <c r="L528" i="8"/>
  <c r="L523" i="8"/>
  <c r="L517" i="8"/>
  <c r="L512" i="8"/>
  <c r="L507" i="8"/>
  <c r="L501" i="8"/>
  <c r="L496" i="8"/>
  <c r="L491" i="8"/>
  <c r="L485" i="8"/>
  <c r="L480" i="8"/>
  <c r="L475" i="8"/>
  <c r="L469" i="8"/>
  <c r="L464" i="8"/>
  <c r="L459" i="8"/>
  <c r="L453" i="8"/>
  <c r="L448" i="8"/>
  <c r="L443" i="8"/>
  <c r="L437" i="8"/>
  <c r="L432" i="8"/>
  <c r="L427" i="8"/>
  <c r="L421" i="8"/>
  <c r="L416" i="8"/>
  <c r="L411" i="8"/>
  <c r="L405" i="8"/>
  <c r="L400" i="8"/>
  <c r="L395" i="8"/>
  <c r="L389" i="8"/>
  <c r="L384" i="8"/>
  <c r="L379" i="8"/>
  <c r="L373" i="8"/>
  <c r="L368" i="8"/>
  <c r="L363" i="8"/>
  <c r="L357" i="8"/>
  <c r="L352" i="8"/>
  <c r="L347" i="8"/>
  <c r="L341" i="8"/>
  <c r="L336" i="8"/>
  <c r="L331" i="8"/>
  <c r="L326" i="8"/>
  <c r="L322" i="8"/>
  <c r="L318" i="8"/>
  <c r="L314" i="8"/>
  <c r="L310" i="8"/>
  <c r="L306" i="8"/>
  <c r="L302" i="8"/>
  <c r="L298" i="8"/>
  <c r="L294" i="8"/>
  <c r="L290" i="8"/>
  <c r="L286" i="8"/>
  <c r="L282" i="8"/>
  <c r="L278" i="8"/>
  <c r="L274" i="8"/>
  <c r="L270" i="8"/>
  <c r="L266" i="8"/>
  <c r="L262" i="8"/>
  <c r="L258" i="8"/>
  <c r="L254" i="8"/>
  <c r="L250" i="8"/>
  <c r="L246" i="8"/>
  <c r="L242" i="8"/>
  <c r="L238" i="8"/>
  <c r="L234" i="8"/>
  <c r="L230" i="8"/>
  <c r="L226" i="8"/>
  <c r="L222" i="8"/>
  <c r="L218" i="8"/>
  <c r="L214" i="8"/>
  <c r="L210" i="8"/>
  <c r="L206" i="8"/>
  <c r="L202" i="8"/>
  <c r="L198" i="8"/>
  <c r="L194" i="8"/>
  <c r="L190" i="8"/>
  <c r="L186" i="8"/>
  <c r="L182" i="8"/>
  <c r="L178" i="8"/>
  <c r="L174" i="8"/>
  <c r="L170" i="8"/>
  <c r="L166" i="8"/>
  <c r="L162" i="8"/>
  <c r="L158" i="8"/>
  <c r="L154" i="8"/>
  <c r="L150" i="8"/>
  <c r="L146" i="8"/>
  <c r="L142" i="8"/>
  <c r="L138" i="8"/>
  <c r="L134" i="8"/>
  <c r="L130" i="8"/>
  <c r="L126" i="8"/>
  <c r="L122" i="8"/>
  <c r="L118" i="8"/>
  <c r="L114" i="8"/>
  <c r="L110" i="8"/>
  <c r="L106" i="8"/>
  <c r="L102" i="8"/>
  <c r="L98" i="8"/>
  <c r="L94" i="8"/>
  <c r="L90" i="8"/>
  <c r="L86" i="8"/>
  <c r="L82" i="8"/>
  <c r="L78" i="8"/>
  <c r="L74" i="8"/>
  <c r="L70" i="8"/>
  <c r="L66" i="8"/>
  <c r="L62" i="8"/>
  <c r="L58" i="8"/>
  <c r="L54" i="8"/>
  <c r="L50" i="8"/>
  <c r="L46" i="8"/>
  <c r="L42" i="8"/>
  <c r="L38" i="8"/>
  <c r="L34" i="8"/>
  <c r="L30" i="8"/>
  <c r="L26" i="8"/>
  <c r="L22" i="8"/>
  <c r="L18" i="8"/>
  <c r="L14" i="8"/>
  <c r="L10" i="8"/>
  <c r="L7" i="8"/>
  <c r="L975" i="8"/>
  <c r="L907" i="8"/>
  <c r="L879" i="8"/>
  <c r="L857" i="8"/>
  <c r="L836" i="8"/>
  <c r="L815" i="8"/>
  <c r="L793" i="8"/>
  <c r="L772" i="8"/>
  <c r="L751" i="8"/>
  <c r="L729" i="8"/>
  <c r="L708" i="8"/>
  <c r="L687" i="8"/>
  <c r="L665" i="8"/>
  <c r="L644" i="8"/>
  <c r="L623" i="8"/>
  <c r="L601" i="8"/>
  <c r="L580" i="8"/>
  <c r="L559" i="8"/>
  <c r="L537" i="8"/>
  <c r="L516" i="8"/>
  <c r="L495" i="8"/>
  <c r="L473" i="8"/>
  <c r="L452" i="8"/>
  <c r="L431" i="8"/>
  <c r="L409" i="8"/>
  <c r="L388" i="8"/>
  <c r="L367" i="8"/>
  <c r="L345" i="8"/>
  <c r="L325" i="8"/>
  <c r="L309" i="8"/>
  <c r="L293" i="8"/>
  <c r="L277" i="8"/>
  <c r="L261" i="8"/>
  <c r="L245" i="8"/>
  <c r="L229" i="8"/>
  <c r="L213" i="8"/>
  <c r="L197" i="8"/>
  <c r="L181" i="8"/>
  <c r="L165" i="8"/>
  <c r="L149" i="8"/>
  <c r="L133" i="8"/>
  <c r="L117" i="8"/>
  <c r="L101" i="8"/>
  <c r="L85" i="8"/>
  <c r="L69" i="8"/>
  <c r="L53" i="8"/>
  <c r="L37" i="8"/>
  <c r="L21" i="8"/>
  <c r="L953" i="8"/>
  <c r="L900" i="8"/>
  <c r="L873" i="8"/>
  <c r="L852" i="8"/>
  <c r="L831" i="8"/>
  <c r="L809" i="8"/>
  <c r="L788" i="8"/>
  <c r="L767" i="8"/>
  <c r="L745" i="8"/>
  <c r="L724" i="8"/>
  <c r="L703" i="8"/>
  <c r="L681" i="8"/>
  <c r="L660" i="8"/>
  <c r="L639" i="8"/>
  <c r="L617" i="8"/>
  <c r="L596" i="8"/>
  <c r="L575" i="8"/>
  <c r="L553" i="8"/>
  <c r="L532" i="8"/>
  <c r="L511" i="8"/>
  <c r="L489" i="8"/>
  <c r="L468" i="8"/>
  <c r="L447" i="8"/>
  <c r="L425" i="8"/>
  <c r="L404" i="8"/>
  <c r="L383" i="8"/>
  <c r="L361" i="8"/>
  <c r="L340" i="8"/>
  <c r="L321" i="8"/>
  <c r="L305" i="8"/>
  <c r="L289" i="8"/>
  <c r="L273" i="8"/>
  <c r="L257" i="8"/>
  <c r="L241" i="8"/>
  <c r="L225" i="8"/>
  <c r="L209" i="8"/>
  <c r="L193" i="8"/>
  <c r="L177" i="8"/>
  <c r="L161" i="8"/>
  <c r="L145" i="8"/>
  <c r="L129" i="8"/>
  <c r="L113" i="8"/>
  <c r="L97" i="8"/>
  <c r="L81" i="8"/>
  <c r="L65" i="8"/>
  <c r="L49" i="8"/>
  <c r="L33" i="8"/>
  <c r="L17" i="8"/>
  <c r="L932" i="8"/>
  <c r="L892" i="8"/>
  <c r="L868" i="8"/>
  <c r="L847" i="8"/>
  <c r="L825" i="8"/>
  <c r="L804" i="8"/>
  <c r="L783" i="8"/>
  <c r="L761" i="8"/>
  <c r="L740" i="8"/>
  <c r="L719" i="8"/>
  <c r="L697" i="8"/>
  <c r="L676" i="8"/>
  <c r="L655" i="8"/>
  <c r="L633" i="8"/>
  <c r="L612" i="8"/>
  <c r="L591" i="8"/>
  <c r="L569" i="8"/>
  <c r="L548" i="8"/>
  <c r="L527" i="8"/>
  <c r="L505" i="8"/>
  <c r="L484" i="8"/>
  <c r="L463" i="8"/>
  <c r="L441" i="8"/>
  <c r="L420" i="8"/>
  <c r="L399" i="8"/>
  <c r="L377" i="8"/>
  <c r="L356" i="8"/>
  <c r="L335" i="8"/>
  <c r="L317" i="8"/>
  <c r="L301" i="8"/>
  <c r="L285" i="8"/>
  <c r="L269" i="8"/>
  <c r="L253" i="8"/>
  <c r="L237" i="8"/>
  <c r="L221" i="8"/>
  <c r="L205" i="8"/>
  <c r="L189" i="8"/>
  <c r="L173" i="8"/>
  <c r="L157" i="8"/>
  <c r="L141" i="8"/>
  <c r="L125" i="8"/>
  <c r="L109" i="8"/>
  <c r="L93" i="8"/>
  <c r="L77" i="8"/>
  <c r="L61" i="8"/>
  <c r="L45" i="8"/>
  <c r="L29" i="8"/>
  <c r="L13" i="8"/>
  <c r="L996" i="8"/>
  <c r="L913" i="8"/>
  <c r="L885" i="8"/>
  <c r="L863" i="8"/>
  <c r="L841" i="8"/>
  <c r="L820" i="8"/>
  <c r="L799" i="8"/>
  <c r="L777" i="8"/>
  <c r="L756" i="8"/>
  <c r="L735" i="8"/>
  <c r="L713" i="8"/>
  <c r="L692" i="8"/>
  <c r="L671" i="8"/>
  <c r="L649" i="8"/>
  <c r="L628" i="8"/>
  <c r="L607" i="8"/>
  <c r="L585" i="8"/>
  <c r="L564" i="8"/>
  <c r="L543" i="8"/>
  <c r="L521" i="8"/>
  <c r="L500" i="8"/>
  <c r="L479" i="8"/>
  <c r="L457" i="8"/>
  <c r="L436" i="8"/>
  <c r="L415" i="8"/>
  <c r="L393" i="8"/>
  <c r="L372" i="8"/>
  <c r="L351" i="8"/>
  <c r="L329" i="8"/>
  <c r="L313" i="8"/>
  <c r="L297" i="8"/>
  <c r="L281" i="8"/>
  <c r="L265" i="8"/>
  <c r="L249" i="8"/>
  <c r="L233" i="8"/>
  <c r="L217" i="8"/>
  <c r="L201" i="8"/>
  <c r="L185" i="8"/>
  <c r="L169" i="8"/>
  <c r="L153" i="8"/>
  <c r="L137" i="8"/>
  <c r="L121" i="8"/>
  <c r="L105" i="8"/>
  <c r="L89" i="8"/>
  <c r="L73" i="8"/>
  <c r="L57" i="8"/>
  <c r="L41" i="8"/>
  <c r="L25" i="8"/>
  <c r="L9" i="8"/>
  <c r="O995" i="8"/>
  <c r="O991" i="8"/>
  <c r="O947" i="8"/>
  <c r="O931" i="8"/>
  <c r="O911" i="8"/>
  <c r="O883" i="8"/>
  <c r="O851" i="8"/>
  <c r="O847" i="8"/>
  <c r="O803" i="8"/>
  <c r="O799" i="8"/>
  <c r="O775" i="8"/>
  <c r="O739" i="8"/>
  <c r="O735" i="8"/>
  <c r="O703" i="8"/>
  <c r="O679" i="8"/>
  <c r="O655" i="8"/>
  <c r="O647" i="8"/>
  <c r="O607" i="8"/>
  <c r="O591" i="8"/>
  <c r="O575" i="8"/>
  <c r="O543" i="8"/>
  <c r="O531" i="8"/>
  <c r="O503" i="8"/>
  <c r="O479" i="8"/>
  <c r="O455" i="8"/>
  <c r="O435" i="8"/>
  <c r="O399" i="8"/>
  <c r="O391" i="8"/>
  <c r="O375" i="8"/>
  <c r="O339" i="8"/>
  <c r="O319" i="8"/>
  <c r="O307" i="8"/>
  <c r="O275" i="8"/>
  <c r="O247" i="8"/>
  <c r="O231" i="8"/>
  <c r="O199" i="8"/>
  <c r="O191" i="8"/>
  <c r="O167" i="8"/>
  <c r="O135" i="8"/>
  <c r="O119" i="8"/>
  <c r="O95" i="8"/>
  <c r="O79" i="8"/>
  <c r="O51" i="8"/>
  <c r="O35" i="8"/>
  <c r="O990" i="8"/>
  <c r="O966" i="8"/>
  <c r="O962" i="8"/>
  <c r="O926" i="8"/>
  <c r="O914" i="8"/>
  <c r="O882" i="8"/>
  <c r="O854" i="8"/>
  <c r="O838" i="8"/>
  <c r="O818" i="8"/>
  <c r="O786" i="8"/>
  <c r="O770" i="8"/>
  <c r="O766" i="8"/>
  <c r="O726" i="8"/>
  <c r="O706" i="8"/>
  <c r="O686" i="8"/>
  <c r="O658" i="8"/>
  <c r="O626" i="8"/>
  <c r="O622" i="8"/>
  <c r="O594" i="8"/>
  <c r="O586" i="8"/>
  <c r="O574" i="8"/>
  <c r="O542" i="8"/>
  <c r="O538" i="8"/>
  <c r="O514" i="8"/>
  <c r="O498" i="8"/>
  <c r="O478" i="8"/>
  <c r="O474" i="8"/>
  <c r="O446" i="8"/>
  <c r="O430" i="8"/>
  <c r="O426" i="8"/>
  <c r="O394" i="8"/>
  <c r="O386" i="8"/>
  <c r="O366" i="8"/>
  <c r="O346" i="8"/>
  <c r="O330" i="8"/>
  <c r="O318" i="8"/>
  <c r="O286" i="8"/>
  <c r="O282" i="8"/>
  <c r="O278" i="8"/>
  <c r="O254" i="8"/>
  <c r="O246" i="8"/>
  <c r="O234" i="8"/>
  <c r="O218" i="8"/>
  <c r="O202" i="8"/>
  <c r="O198" i="8"/>
  <c r="O174" i="8"/>
  <c r="O170" i="8"/>
  <c r="O158" i="8"/>
  <c r="O138" i="8"/>
  <c r="O134" i="8"/>
  <c r="O118" i="8"/>
  <c r="O106" i="8"/>
  <c r="O90" i="8"/>
  <c r="O86" i="8"/>
  <c r="O62" i="8"/>
  <c r="O54" i="8"/>
  <c r="O46" i="8"/>
  <c r="O26" i="8"/>
  <c r="O22" i="8"/>
  <c r="O7" i="8"/>
  <c r="O968" i="8"/>
  <c r="O944" i="8"/>
  <c r="O920" i="8"/>
  <c r="O880" i="8"/>
  <c r="O872" i="8"/>
  <c r="O864" i="8"/>
  <c r="O832" i="8"/>
  <c r="O816" i="8"/>
  <c r="O800" i="8"/>
  <c r="O776" i="8"/>
  <c r="O752" i="8"/>
  <c r="O744" i="8"/>
  <c r="O712" i="8"/>
  <c r="O704" i="8"/>
  <c r="O688" i="8"/>
  <c r="O656" i="8"/>
  <c r="O648" i="8"/>
  <c r="O624" i="8"/>
  <c r="O608" i="8"/>
  <c r="O584" i="8"/>
  <c r="O576" i="8"/>
  <c r="O544" i="8"/>
  <c r="O528" i="8"/>
  <c r="O520" i="8"/>
  <c r="O488" i="8"/>
  <c r="O480" i="8"/>
  <c r="O456" i="8"/>
  <c r="O432" i="8"/>
  <c r="O416" i="8"/>
  <c r="O400" i="8"/>
  <c r="O368" i="8"/>
  <c r="O360" i="8"/>
  <c r="O352" i="8"/>
  <c r="O320" i="8"/>
  <c r="O304" i="8"/>
  <c r="O288" i="8"/>
  <c r="O264" i="8"/>
  <c r="O240" i="8"/>
  <c r="O232" i="8"/>
  <c r="O200" i="8"/>
  <c r="O192" i="8"/>
  <c r="O184" i="8"/>
  <c r="O160" i="8"/>
  <c r="O152" i="8"/>
  <c r="O136" i="8"/>
  <c r="O120" i="8"/>
  <c r="O104" i="8"/>
  <c r="O96" i="8"/>
  <c r="O72" i="8"/>
  <c r="O64" i="8"/>
  <c r="O56" i="8"/>
  <c r="O32" i="8"/>
  <c r="O24" i="8"/>
  <c r="O8" i="8"/>
  <c r="O989" i="8"/>
  <c r="O973" i="8"/>
  <c r="O965" i="8"/>
  <c r="O941" i="8"/>
  <c r="O933" i="8"/>
  <c r="O925" i="8"/>
  <c r="O901" i="8"/>
  <c r="O893" i="8"/>
  <c r="O877" i="8"/>
  <c r="O861" i="8"/>
  <c r="O845" i="8"/>
  <c r="O837" i="8"/>
  <c r="O813" i="8"/>
  <c r="O805" i="8"/>
  <c r="O797" i="8"/>
  <c r="O773" i="8"/>
  <c r="O765" i="8"/>
  <c r="O749" i="8"/>
  <c r="O733" i="8"/>
  <c r="O717" i="8"/>
  <c r="O709" i="8"/>
  <c r="O685" i="8"/>
  <c r="O677" i="8"/>
  <c r="O669" i="8"/>
  <c r="O645" i="8"/>
  <c r="O637" i="8"/>
  <c r="O621" i="8"/>
  <c r="O605" i="8"/>
  <c r="O589" i="8"/>
  <c r="O581" i="8"/>
  <c r="O557" i="8"/>
  <c r="O549" i="8"/>
  <c r="O541" i="8"/>
  <c r="O517" i="8"/>
  <c r="O509" i="8"/>
  <c r="O501" i="8"/>
  <c r="O485" i="8"/>
  <c r="O477" i="8"/>
  <c r="O469" i="8"/>
  <c r="O453" i="8"/>
  <c r="O445" i="8"/>
  <c r="O437" i="8"/>
  <c r="O421" i="8"/>
  <c r="O413" i="8"/>
  <c r="O405" i="8"/>
  <c r="O389" i="8"/>
  <c r="O381" i="8"/>
  <c r="O373" i="8"/>
  <c r="O357" i="8"/>
  <c r="O349" i="8"/>
  <c r="O341" i="8"/>
  <c r="O325" i="8"/>
  <c r="O317" i="8"/>
  <c r="O309" i="8"/>
  <c r="O293" i="8"/>
  <c r="O285" i="8"/>
  <c r="O277" i="8"/>
  <c r="O261" i="8"/>
  <c r="O253" i="8"/>
  <c r="O245" i="8"/>
  <c r="O229" i="8"/>
  <c r="O221" i="8"/>
  <c r="O213" i="8"/>
  <c r="O197" i="8"/>
  <c r="O189" i="8"/>
  <c r="O181" i="8"/>
  <c r="O165" i="8"/>
  <c r="O157" i="8"/>
  <c r="O149" i="8"/>
  <c r="O133" i="8"/>
  <c r="O125" i="8"/>
  <c r="O117" i="8"/>
  <c r="O101" i="8"/>
  <c r="O93" i="8"/>
  <c r="O85" i="8"/>
  <c r="O69" i="8"/>
  <c r="O61" i="8"/>
  <c r="O53" i="8"/>
  <c r="O37" i="8"/>
  <c r="O29" i="8"/>
  <c r="O21" i="8"/>
  <c r="O996" i="8"/>
  <c r="O980" i="8"/>
  <c r="O964" i="8"/>
  <c r="O932" i="8"/>
  <c r="O916" i="8"/>
  <c r="O900" i="8"/>
  <c r="O868" i="8"/>
  <c r="O852" i="8"/>
  <c r="O836" i="8"/>
  <c r="O804" i="8"/>
  <c r="O788" i="8"/>
  <c r="O772" i="8"/>
  <c r="O740" i="8"/>
  <c r="O724" i="8"/>
  <c r="O708" i="8"/>
  <c r="O676" i="8"/>
  <c r="O660" i="8"/>
  <c r="O644" i="8"/>
  <c r="O628" i="8"/>
  <c r="O612" i="8"/>
  <c r="O596" i="8"/>
  <c r="O580" i="8"/>
  <c r="O564" i="8"/>
  <c r="O548" i="8"/>
  <c r="O532" i="8"/>
  <c r="O516" i="8"/>
  <c r="O500" i="8"/>
  <c r="O484" i="8"/>
  <c r="O468" i="8"/>
  <c r="O452" i="8"/>
  <c r="O436" i="8"/>
  <c r="O420" i="8"/>
  <c r="O404" i="8"/>
  <c r="O388" i="8"/>
  <c r="O372" i="8"/>
  <c r="O356" i="8"/>
  <c r="O340" i="8"/>
  <c r="O324" i="8"/>
  <c r="O308" i="8"/>
  <c r="O292" i="8"/>
  <c r="O276" i="8"/>
  <c r="O260" i="8"/>
  <c r="O244" i="8"/>
  <c r="O228" i="8"/>
  <c r="O212" i="8"/>
  <c r="O196" i="8"/>
  <c r="O180" i="8"/>
  <c r="O164" i="8"/>
  <c r="O148" i="8"/>
  <c r="O132" i="8"/>
  <c r="O116" i="8"/>
  <c r="O100" i="8"/>
  <c r="O84" i="8"/>
  <c r="O68" i="8"/>
  <c r="O52" i="8"/>
  <c r="O36" i="8"/>
  <c r="O20" i="8"/>
  <c r="O993" i="8"/>
  <c r="O977" i="8"/>
  <c r="O961" i="8"/>
  <c r="O945" i="8"/>
  <c r="O929" i="8"/>
  <c r="O913" i="8"/>
  <c r="O897" i="8"/>
  <c r="O881" i="8"/>
  <c r="O865" i="8"/>
  <c r="O849" i="8"/>
  <c r="O833" i="8"/>
  <c r="O817" i="8"/>
  <c r="O801" i="8"/>
  <c r="O785" i="8"/>
  <c r="O769" i="8"/>
  <c r="O753" i="8"/>
  <c r="O737" i="8"/>
  <c r="O721" i="8"/>
  <c r="O705" i="8"/>
  <c r="O689" i="8"/>
  <c r="O673" i="8"/>
  <c r="O657" i="8"/>
  <c r="O641" i="8"/>
  <c r="O625" i="8"/>
  <c r="O609" i="8"/>
  <c r="O593" i="8"/>
  <c r="O577" i="8"/>
  <c r="O561" i="8"/>
  <c r="O545" i="8"/>
  <c r="O529" i="8"/>
  <c r="O513" i="8"/>
  <c r="O497" i="8"/>
  <c r="O481" i="8"/>
  <c r="O465" i="8"/>
  <c r="O449" i="8"/>
  <c r="O433" i="8"/>
  <c r="O417" i="8"/>
  <c r="O401" i="8"/>
  <c r="O385" i="8"/>
  <c r="O369" i="8"/>
  <c r="O353" i="8"/>
  <c r="O337" i="8"/>
  <c r="O321" i="8"/>
  <c r="O305" i="8"/>
  <c r="O289" i="8"/>
  <c r="O273" i="8"/>
  <c r="O257" i="8"/>
  <c r="O241" i="8"/>
  <c r="O225" i="8"/>
  <c r="O209" i="8"/>
  <c r="O193" i="8"/>
  <c r="O177" i="8"/>
  <c r="O161" i="8"/>
  <c r="O145" i="8"/>
  <c r="O129" i="8"/>
  <c r="O113" i="8"/>
  <c r="O97" i="8"/>
  <c r="O81" i="8"/>
  <c r="O65" i="8"/>
  <c r="O49" i="8"/>
  <c r="O33" i="8"/>
  <c r="O17" i="8"/>
  <c r="O969" i="8"/>
  <c r="O937" i="8"/>
  <c r="O905" i="8"/>
  <c r="O873" i="8"/>
  <c r="O841" i="8"/>
  <c r="O809" i="8"/>
  <c r="O777" i="8"/>
  <c r="O745" i="8"/>
  <c r="O713" i="8"/>
  <c r="O681" i="8"/>
  <c r="O649" i="8"/>
  <c r="O617" i="8"/>
  <c r="O585" i="8"/>
  <c r="O553" i="8"/>
  <c r="O521" i="8"/>
  <c r="O489" i="8"/>
  <c r="O457" i="8"/>
  <c r="O425" i="8"/>
  <c r="O393" i="8"/>
  <c r="O361" i="8"/>
  <c r="O329" i="8"/>
  <c r="O297" i="8"/>
  <c r="O265" i="8"/>
  <c r="O233" i="8"/>
  <c r="O201" i="8"/>
  <c r="O169" i="8"/>
  <c r="O137" i="8"/>
  <c r="O105" i="8"/>
  <c r="O73" i="8"/>
  <c r="O41" i="8"/>
  <c r="O9" i="8"/>
  <c r="O988" i="8"/>
  <c r="O956" i="8"/>
  <c r="O924" i="8"/>
  <c r="O892" i="8"/>
  <c r="O860" i="8"/>
  <c r="O828" i="8"/>
  <c r="O796" i="8"/>
  <c r="O764" i="8"/>
  <c r="O732" i="8"/>
  <c r="O700" i="8"/>
  <c r="O668" i="8"/>
  <c r="O636" i="8"/>
  <c r="O604" i="8"/>
  <c r="O572" i="8"/>
  <c r="O540" i="8"/>
  <c r="O508" i="8"/>
  <c r="O476" i="8"/>
  <c r="O444" i="8"/>
  <c r="O412" i="8"/>
  <c r="O380" i="8"/>
  <c r="O348" i="8"/>
  <c r="O316" i="8"/>
  <c r="O284" i="8"/>
  <c r="O252" i="8"/>
  <c r="O220" i="8"/>
  <c r="O188" i="8"/>
  <c r="O156" i="8"/>
  <c r="O124" i="8"/>
  <c r="O92" i="8"/>
  <c r="O60" i="8"/>
  <c r="O28" i="8"/>
  <c r="O985" i="8"/>
  <c r="O953" i="8"/>
  <c r="O921" i="8"/>
  <c r="O889" i="8"/>
  <c r="O857" i="8"/>
  <c r="O825" i="8"/>
  <c r="O793" i="8"/>
  <c r="O761" i="8"/>
  <c r="O729" i="8"/>
  <c r="O697" i="8"/>
  <c r="O665" i="8"/>
  <c r="O633" i="8"/>
  <c r="O601" i="8"/>
  <c r="O569" i="8"/>
  <c r="O537" i="8"/>
  <c r="O505" i="8"/>
  <c r="O473" i="8"/>
  <c r="O441" i="8"/>
  <c r="O409" i="8"/>
  <c r="O377" i="8"/>
  <c r="O345" i="8"/>
  <c r="O313" i="8"/>
  <c r="O281" i="8"/>
  <c r="O249" i="8"/>
  <c r="O217" i="8"/>
  <c r="O185" i="8"/>
  <c r="O153" i="8"/>
  <c r="O121" i="8"/>
  <c r="O89" i="8"/>
  <c r="O57" i="8"/>
  <c r="O25" i="8"/>
  <c r="O972" i="8"/>
  <c r="O940" i="8"/>
  <c r="O908" i="8"/>
  <c r="O876" i="8"/>
  <c r="O844" i="8"/>
  <c r="O812" i="8"/>
  <c r="O780" i="8"/>
  <c r="O748" i="8"/>
  <c r="O716" i="8"/>
  <c r="O684" i="8"/>
  <c r="O652" i="8"/>
  <c r="O620" i="8"/>
  <c r="O588" i="8"/>
  <c r="O556" i="8"/>
  <c r="O524" i="8"/>
  <c r="O492" i="8"/>
  <c r="O460" i="8"/>
  <c r="O428" i="8"/>
  <c r="O396" i="8"/>
  <c r="O364" i="8"/>
  <c r="O332" i="8"/>
  <c r="O300" i="8"/>
  <c r="O268" i="8"/>
  <c r="O236" i="8"/>
  <c r="O204" i="8"/>
  <c r="O172" i="8"/>
  <c r="O140" i="8"/>
  <c r="O108" i="8"/>
  <c r="O76" i="8"/>
  <c r="O44" i="8"/>
  <c r="O12" i="8"/>
  <c r="W7" i="7" a="1"/>
  <c r="K8" i="4" a="1"/>
  <c r="M996" i="8"/>
  <c r="M992" i="8"/>
  <c r="M988" i="8"/>
  <c r="M984" i="8"/>
  <c r="M980" i="8"/>
  <c r="M976" i="8"/>
  <c r="M972" i="8"/>
  <c r="M968" i="8"/>
  <c r="M964" i="8"/>
  <c r="M960" i="8"/>
  <c r="M956" i="8"/>
  <c r="M952" i="8"/>
  <c r="M948" i="8"/>
  <c r="M944" i="8"/>
  <c r="M940" i="8"/>
  <c r="M936" i="8"/>
  <c r="M932" i="8"/>
  <c r="M928" i="8"/>
  <c r="M924" i="8"/>
  <c r="M920" i="8"/>
  <c r="M916" i="8"/>
  <c r="M912" i="8"/>
  <c r="M908" i="8"/>
  <c r="M904" i="8"/>
  <c r="M900" i="8"/>
  <c r="M896" i="8"/>
  <c r="M892" i="8"/>
  <c r="M888" i="8"/>
  <c r="M884" i="8"/>
  <c r="M880" i="8"/>
  <c r="M876" i="8"/>
  <c r="M872" i="8"/>
  <c r="M868" i="8"/>
  <c r="M864" i="8"/>
  <c r="M860" i="8"/>
  <c r="M856" i="8"/>
  <c r="M852" i="8"/>
  <c r="M848" i="8"/>
  <c r="M844" i="8"/>
  <c r="M840" i="8"/>
  <c r="M836" i="8"/>
  <c r="M832" i="8"/>
  <c r="M828" i="8"/>
  <c r="M824" i="8"/>
  <c r="M820" i="8"/>
  <c r="M816" i="8"/>
  <c r="M812" i="8"/>
  <c r="M808" i="8"/>
  <c r="M804" i="8"/>
  <c r="M800" i="8"/>
  <c r="M796" i="8"/>
  <c r="M792" i="8"/>
  <c r="M788" i="8"/>
  <c r="M784" i="8"/>
  <c r="M780" i="8"/>
  <c r="M776" i="8"/>
  <c r="M772" i="8"/>
  <c r="M768" i="8"/>
  <c r="M764" i="8"/>
  <c r="M760" i="8"/>
  <c r="M756" i="8"/>
  <c r="M752" i="8"/>
  <c r="M748" i="8"/>
  <c r="M744" i="8"/>
  <c r="M740" i="8"/>
  <c r="M736" i="8"/>
  <c r="M732" i="8"/>
  <c r="M728" i="8"/>
  <c r="M724" i="8"/>
  <c r="M720" i="8"/>
  <c r="M716" i="8"/>
  <c r="M712" i="8"/>
  <c r="M708" i="8"/>
  <c r="M704" i="8"/>
  <c r="M700" i="8"/>
  <c r="M696" i="8"/>
  <c r="M692" i="8"/>
  <c r="M688" i="8"/>
  <c r="M684" i="8"/>
  <c r="M680" i="8"/>
  <c r="M676" i="8"/>
  <c r="M672" i="8"/>
  <c r="M668" i="8"/>
  <c r="M664" i="8"/>
  <c r="M660" i="8"/>
  <c r="M656" i="8"/>
  <c r="M652" i="8"/>
  <c r="M648" i="8"/>
  <c r="M644" i="8"/>
  <c r="M640" i="8"/>
  <c r="M636" i="8"/>
  <c r="M632" i="8"/>
  <c r="M628" i="8"/>
  <c r="M624" i="8"/>
  <c r="M620" i="8"/>
  <c r="M616" i="8"/>
  <c r="M612" i="8"/>
  <c r="M608" i="8"/>
  <c r="M604" i="8"/>
  <c r="M600" i="8"/>
  <c r="M596" i="8"/>
  <c r="M592" i="8"/>
  <c r="M588" i="8"/>
  <c r="M584" i="8"/>
  <c r="M580" i="8"/>
  <c r="M576" i="8"/>
  <c r="M572" i="8"/>
  <c r="M568" i="8"/>
  <c r="M564" i="8"/>
  <c r="M560" i="8"/>
  <c r="M556" i="8"/>
  <c r="M552" i="8"/>
  <c r="M548" i="8"/>
  <c r="M544" i="8"/>
  <c r="M540" i="8"/>
  <c r="M536" i="8"/>
  <c r="M532" i="8"/>
  <c r="M528" i="8"/>
  <c r="M524" i="8"/>
  <c r="M520" i="8"/>
  <c r="M516" i="8"/>
  <c r="M512" i="8"/>
  <c r="M508" i="8"/>
  <c r="M504" i="8"/>
  <c r="M500" i="8"/>
  <c r="M496" i="8"/>
  <c r="M492" i="8"/>
  <c r="M488" i="8"/>
  <c r="M484" i="8"/>
  <c r="M480" i="8"/>
  <c r="M476" i="8"/>
  <c r="M472" i="8"/>
  <c r="M468" i="8"/>
  <c r="M464" i="8"/>
  <c r="M460" i="8"/>
  <c r="M456" i="8"/>
  <c r="M452" i="8"/>
  <c r="M448" i="8"/>
  <c r="M444" i="8"/>
  <c r="M440" i="8"/>
  <c r="M436" i="8"/>
  <c r="M432" i="8"/>
  <c r="M428" i="8"/>
  <c r="M424" i="8"/>
  <c r="M420" i="8"/>
  <c r="M416" i="8"/>
  <c r="M412" i="8"/>
  <c r="M408" i="8"/>
  <c r="M404" i="8"/>
  <c r="M400" i="8"/>
  <c r="M396" i="8"/>
  <c r="M392" i="8"/>
  <c r="M388" i="8"/>
  <c r="M384" i="8"/>
  <c r="M380" i="8"/>
  <c r="M376" i="8"/>
  <c r="M372" i="8"/>
  <c r="M368" i="8"/>
  <c r="M364" i="8"/>
  <c r="M360" i="8"/>
  <c r="M356" i="8"/>
  <c r="M352" i="8"/>
  <c r="M348" i="8"/>
  <c r="M344" i="8"/>
  <c r="M340" i="8"/>
  <c r="M336" i="8"/>
  <c r="M332" i="8"/>
  <c r="M328" i="8"/>
  <c r="M324" i="8"/>
  <c r="M320" i="8"/>
  <c r="M316" i="8"/>
  <c r="M312" i="8"/>
  <c r="M308" i="8"/>
  <c r="M304" i="8"/>
  <c r="M300" i="8"/>
  <c r="M296" i="8"/>
  <c r="M292" i="8"/>
  <c r="M288" i="8"/>
  <c r="M284" i="8"/>
  <c r="M280" i="8"/>
  <c r="M276" i="8"/>
  <c r="M272" i="8"/>
  <c r="M268" i="8"/>
  <c r="M264" i="8"/>
  <c r="M260" i="8"/>
  <c r="M256" i="8"/>
  <c r="M252" i="8"/>
  <c r="M248" i="8"/>
  <c r="M244" i="8"/>
  <c r="M240" i="8"/>
  <c r="M236" i="8"/>
  <c r="M232" i="8"/>
  <c r="M228" i="8"/>
  <c r="M224" i="8"/>
  <c r="M220" i="8"/>
  <c r="M216" i="8"/>
  <c r="M212" i="8"/>
  <c r="M208" i="8"/>
  <c r="M204" i="8"/>
  <c r="M200" i="8"/>
  <c r="M196" i="8"/>
  <c r="M192" i="8"/>
  <c r="M188" i="8"/>
  <c r="M184" i="8"/>
  <c r="M180" i="8"/>
  <c r="M176" i="8"/>
  <c r="M172" i="8"/>
  <c r="M168" i="8"/>
  <c r="M164" i="8"/>
  <c r="M160" i="8"/>
  <c r="M156" i="8"/>
  <c r="M152" i="8"/>
  <c r="M148" i="8"/>
  <c r="M144" i="8"/>
  <c r="M140" i="8"/>
  <c r="M136" i="8"/>
  <c r="M132" i="8"/>
  <c r="M128" i="8"/>
  <c r="M124" i="8"/>
  <c r="M120" i="8"/>
  <c r="M116" i="8"/>
  <c r="M112" i="8"/>
  <c r="M108" i="8"/>
  <c r="M104" i="8"/>
  <c r="M100" i="8"/>
  <c r="M96" i="8"/>
  <c r="M92" i="8"/>
  <c r="M88" i="8"/>
  <c r="M84" i="8"/>
  <c r="M80" i="8"/>
  <c r="M76" i="8"/>
  <c r="M72" i="8"/>
  <c r="M68" i="8"/>
  <c r="M64" i="8"/>
  <c r="M60" i="8"/>
  <c r="M56" i="8"/>
  <c r="M52" i="8"/>
  <c r="M48" i="8"/>
  <c r="M44" i="8"/>
  <c r="M40" i="8"/>
  <c r="M36" i="8"/>
  <c r="M32" i="8"/>
  <c r="M28" i="8"/>
  <c r="M24" i="8"/>
  <c r="M20" i="8"/>
  <c r="M16" i="8"/>
  <c r="M12" i="8"/>
  <c r="M8" i="8"/>
  <c r="M995" i="8"/>
  <c r="M990" i="8"/>
  <c r="M985" i="8"/>
  <c r="M979" i="8"/>
  <c r="M974" i="8"/>
  <c r="M969" i="8"/>
  <c r="M963" i="8"/>
  <c r="M958" i="8"/>
  <c r="M953" i="8"/>
  <c r="M947" i="8"/>
  <c r="M942" i="8"/>
  <c r="M937" i="8"/>
  <c r="M931" i="8"/>
  <c r="M926" i="8"/>
  <c r="M921" i="8"/>
  <c r="M915" i="8"/>
  <c r="M910" i="8"/>
  <c r="M905" i="8"/>
  <c r="M899" i="8"/>
  <c r="M894" i="8"/>
  <c r="M889" i="8"/>
  <c r="M883" i="8"/>
  <c r="M878" i="8"/>
  <c r="M873" i="8"/>
  <c r="M867" i="8"/>
  <c r="M862" i="8"/>
  <c r="M857" i="8"/>
  <c r="M851" i="8"/>
  <c r="M846" i="8"/>
  <c r="M841" i="8"/>
  <c r="M835" i="8"/>
  <c r="M830" i="8"/>
  <c r="M825" i="8"/>
  <c r="M819" i="8"/>
  <c r="M814" i="8"/>
  <c r="M809" i="8"/>
  <c r="M803" i="8"/>
  <c r="M798" i="8"/>
  <c r="M793" i="8"/>
  <c r="M787" i="8"/>
  <c r="M782" i="8"/>
  <c r="M777" i="8"/>
  <c r="M771" i="8"/>
  <c r="M766" i="8"/>
  <c r="M761" i="8"/>
  <c r="M755" i="8"/>
  <c r="M750" i="8"/>
  <c r="M745" i="8"/>
  <c r="M739" i="8"/>
  <c r="M734" i="8"/>
  <c r="M729" i="8"/>
  <c r="M723" i="8"/>
  <c r="M718" i="8"/>
  <c r="M713" i="8"/>
  <c r="M707" i="8"/>
  <c r="M702" i="8"/>
  <c r="M697" i="8"/>
  <c r="M691" i="8"/>
  <c r="M686" i="8"/>
  <c r="M681" i="8"/>
  <c r="M675" i="8"/>
  <c r="M670" i="8"/>
  <c r="M665" i="8"/>
  <c r="M659" i="8"/>
  <c r="M654" i="8"/>
  <c r="M649" i="8"/>
  <c r="M643" i="8"/>
  <c r="M638" i="8"/>
  <c r="M633" i="8"/>
  <c r="M627" i="8"/>
  <c r="M622" i="8"/>
  <c r="M617" i="8"/>
  <c r="M611" i="8"/>
  <c r="M606" i="8"/>
  <c r="M601" i="8"/>
  <c r="M595" i="8"/>
  <c r="M590" i="8"/>
  <c r="M585" i="8"/>
  <c r="M579" i="8"/>
  <c r="M574" i="8"/>
  <c r="M569" i="8"/>
  <c r="M563" i="8"/>
  <c r="M558" i="8"/>
  <c r="M553" i="8"/>
  <c r="M547" i="8"/>
  <c r="M542" i="8"/>
  <c r="M537" i="8"/>
  <c r="M531" i="8"/>
  <c r="M526" i="8"/>
  <c r="M521" i="8"/>
  <c r="M515" i="8"/>
  <c r="M510" i="8"/>
  <c r="M505" i="8"/>
  <c r="M499" i="8"/>
  <c r="M999" i="8"/>
  <c r="M994" i="8"/>
  <c r="M989" i="8"/>
  <c r="M983" i="8"/>
  <c r="M978" i="8"/>
  <c r="M973" i="8"/>
  <c r="M967" i="8"/>
  <c r="M962" i="8"/>
  <c r="M957" i="8"/>
  <c r="M951" i="8"/>
  <c r="M946" i="8"/>
  <c r="M941" i="8"/>
  <c r="M935" i="8"/>
  <c r="M930" i="8"/>
  <c r="M925" i="8"/>
  <c r="M919" i="8"/>
  <c r="M914" i="8"/>
  <c r="M909" i="8"/>
  <c r="M903" i="8"/>
  <c r="M898" i="8"/>
  <c r="M893" i="8"/>
  <c r="M887" i="8"/>
  <c r="M882" i="8"/>
  <c r="M877" i="8"/>
  <c r="M871" i="8"/>
  <c r="M866" i="8"/>
  <c r="M861" i="8"/>
  <c r="M855" i="8"/>
  <c r="M850" i="8"/>
  <c r="M845" i="8"/>
  <c r="M839" i="8"/>
  <c r="M834" i="8"/>
  <c r="M829" i="8"/>
  <c r="M823" i="8"/>
  <c r="M818" i="8"/>
  <c r="M813" i="8"/>
  <c r="M807" i="8"/>
  <c r="M802" i="8"/>
  <c r="M797" i="8"/>
  <c r="M791" i="8"/>
  <c r="M786" i="8"/>
  <c r="M781" i="8"/>
  <c r="M775" i="8"/>
  <c r="M770" i="8"/>
  <c r="M765" i="8"/>
  <c r="M759" i="8"/>
  <c r="M754" i="8"/>
  <c r="M749" i="8"/>
  <c r="M743" i="8"/>
  <c r="M738" i="8"/>
  <c r="M733" i="8"/>
  <c r="M727" i="8"/>
  <c r="M722" i="8"/>
  <c r="M717" i="8"/>
  <c r="M998" i="8"/>
  <c r="M993" i="8"/>
  <c r="M987" i="8"/>
  <c r="M982" i="8"/>
  <c r="M977" i="8"/>
  <c r="M971" i="8"/>
  <c r="M966" i="8"/>
  <c r="M961" i="8"/>
  <c r="M955" i="8"/>
  <c r="M950" i="8"/>
  <c r="M945" i="8"/>
  <c r="M939" i="8"/>
  <c r="M934" i="8"/>
  <c r="M929" i="8"/>
  <c r="M923" i="8"/>
  <c r="M918" i="8"/>
  <c r="M913" i="8"/>
  <c r="M907" i="8"/>
  <c r="M902" i="8"/>
  <c r="M897" i="8"/>
  <c r="M891" i="8"/>
  <c r="M886" i="8"/>
  <c r="M881" i="8"/>
  <c r="M875" i="8"/>
  <c r="M870" i="8"/>
  <c r="M865" i="8"/>
  <c r="M859" i="8"/>
  <c r="M854" i="8"/>
  <c r="M849" i="8"/>
  <c r="M843" i="8"/>
  <c r="M838" i="8"/>
  <c r="M833" i="8"/>
  <c r="M827" i="8"/>
  <c r="M822" i="8"/>
  <c r="M817" i="8"/>
  <c r="M811" i="8"/>
  <c r="M806" i="8"/>
  <c r="M801" i="8"/>
  <c r="M795" i="8"/>
  <c r="M790" i="8"/>
  <c r="M785" i="8"/>
  <c r="M779" i="8"/>
  <c r="M774" i="8"/>
  <c r="M769" i="8"/>
  <c r="M763" i="8"/>
  <c r="M758" i="8"/>
  <c r="M997" i="8"/>
  <c r="M975" i="8"/>
  <c r="M954" i="8"/>
  <c r="M933" i="8"/>
  <c r="M911" i="8"/>
  <c r="M890" i="8"/>
  <c r="M869" i="8"/>
  <c r="M847" i="8"/>
  <c r="M826" i="8"/>
  <c r="M805" i="8"/>
  <c r="M783" i="8"/>
  <c r="M762" i="8"/>
  <c r="M747" i="8"/>
  <c r="M737" i="8"/>
  <c r="M726" i="8"/>
  <c r="M715" i="8"/>
  <c r="M709" i="8"/>
  <c r="M701" i="8"/>
  <c r="M694" i="8"/>
  <c r="M687" i="8"/>
  <c r="M679" i="8"/>
  <c r="M673" i="8"/>
  <c r="M666" i="8"/>
  <c r="M658" i="8"/>
  <c r="M651" i="8"/>
  <c r="M645" i="8"/>
  <c r="M637" i="8"/>
  <c r="M630" i="8"/>
  <c r="M623" i="8"/>
  <c r="M615" i="8"/>
  <c r="M609" i="8"/>
  <c r="M602" i="8"/>
  <c r="M594" i="8"/>
  <c r="M587" i="8"/>
  <c r="M581" i="8"/>
  <c r="M573" i="8"/>
  <c r="M566" i="8"/>
  <c r="M559" i="8"/>
  <c r="M551" i="8"/>
  <c r="M545" i="8"/>
  <c r="M538" i="8"/>
  <c r="M530" i="8"/>
  <c r="M523" i="8"/>
  <c r="M517" i="8"/>
  <c r="M509" i="8"/>
  <c r="M502" i="8"/>
  <c r="M495" i="8"/>
  <c r="M490" i="8"/>
  <c r="M485" i="8"/>
  <c r="M479" i="8"/>
  <c r="M474" i="8"/>
  <c r="M469" i="8"/>
  <c r="M463" i="8"/>
  <c r="M458" i="8"/>
  <c r="M453" i="8"/>
  <c r="M447" i="8"/>
  <c r="M442" i="8"/>
  <c r="M437" i="8"/>
  <c r="M431" i="8"/>
  <c r="M426" i="8"/>
  <c r="M421" i="8"/>
  <c r="M415" i="8"/>
  <c r="M410" i="8"/>
  <c r="M405" i="8"/>
  <c r="M399" i="8"/>
  <c r="M394" i="8"/>
  <c r="M389" i="8"/>
  <c r="M383" i="8"/>
  <c r="M378" i="8"/>
  <c r="M373" i="8"/>
  <c r="M367" i="8"/>
  <c r="M362" i="8"/>
  <c r="M357" i="8"/>
  <c r="M351" i="8"/>
  <c r="M346" i="8"/>
  <c r="M341" i="8"/>
  <c r="M335" i="8"/>
  <c r="M330" i="8"/>
  <c r="M325" i="8"/>
  <c r="M319" i="8"/>
  <c r="M314" i="8"/>
  <c r="M309" i="8"/>
  <c r="M303" i="8"/>
  <c r="M298" i="8"/>
  <c r="M293" i="8"/>
  <c r="M287" i="8"/>
  <c r="M282" i="8"/>
  <c r="M277" i="8"/>
  <c r="M271" i="8"/>
  <c r="M266" i="8"/>
  <c r="M261" i="8"/>
  <c r="M255" i="8"/>
  <c r="M250" i="8"/>
  <c r="M245" i="8"/>
  <c r="M239" i="8"/>
  <c r="M234" i="8"/>
  <c r="M229" i="8"/>
  <c r="M223" i="8"/>
  <c r="M218" i="8"/>
  <c r="M213" i="8"/>
  <c r="M207" i="8"/>
  <c r="M202" i="8"/>
  <c r="M197" i="8"/>
  <c r="M191" i="8"/>
  <c r="M186" i="8"/>
  <c r="M181" i="8"/>
  <c r="M175" i="8"/>
  <c r="M170" i="8"/>
  <c r="M165" i="8"/>
  <c r="M159" i="8"/>
  <c r="M154" i="8"/>
  <c r="M149" i="8"/>
  <c r="M143" i="8"/>
  <c r="M138" i="8"/>
  <c r="M133" i="8"/>
  <c r="M127" i="8"/>
  <c r="M122" i="8"/>
  <c r="M117" i="8"/>
  <c r="M111" i="8"/>
  <c r="M106" i="8"/>
  <c r="M101" i="8"/>
  <c r="M95" i="8"/>
  <c r="M90" i="8"/>
  <c r="M85" i="8"/>
  <c r="M79" i="8"/>
  <c r="M74" i="8"/>
  <c r="M69" i="8"/>
  <c r="M63" i="8"/>
  <c r="M58" i="8"/>
  <c r="M53" i="8"/>
  <c r="M47" i="8"/>
  <c r="M42" i="8"/>
  <c r="M37" i="8"/>
  <c r="M31" i="8"/>
  <c r="M26" i="8"/>
  <c r="M21" i="8"/>
  <c r="M15" i="8"/>
  <c r="M10" i="8"/>
  <c r="M991" i="8"/>
  <c r="M970" i="8"/>
  <c r="M949" i="8"/>
  <c r="M927" i="8"/>
  <c r="M906" i="8"/>
  <c r="M885" i="8"/>
  <c r="M863" i="8"/>
  <c r="M842" i="8"/>
  <c r="M821" i="8"/>
  <c r="M799" i="8"/>
  <c r="M778" i="8"/>
  <c r="M757" i="8"/>
  <c r="M746" i="8"/>
  <c r="M735" i="8"/>
  <c r="M725" i="8"/>
  <c r="M714" i="8"/>
  <c r="M706" i="8"/>
  <c r="M699" i="8"/>
  <c r="M693" i="8"/>
  <c r="M685" i="8"/>
  <c r="M678" i="8"/>
  <c r="M671" i="8"/>
  <c r="M663" i="8"/>
  <c r="M657" i="8"/>
  <c r="M650" i="8"/>
  <c r="M642" i="8"/>
  <c r="M635" i="8"/>
  <c r="M629" i="8"/>
  <c r="M621" i="8"/>
  <c r="M614" i="8"/>
  <c r="M607" i="8"/>
  <c r="M599" i="8"/>
  <c r="M593" i="8"/>
  <c r="M586" i="8"/>
  <c r="M578" i="8"/>
  <c r="M571" i="8"/>
  <c r="M565" i="8"/>
  <c r="M557" i="8"/>
  <c r="M550" i="8"/>
  <c r="M543" i="8"/>
  <c r="M535" i="8"/>
  <c r="M529" i="8"/>
  <c r="M522" i="8"/>
  <c r="M514" i="8"/>
  <c r="M507" i="8"/>
  <c r="M501" i="8"/>
  <c r="M494" i="8"/>
  <c r="M489" i="8"/>
  <c r="M483" i="8"/>
  <c r="M478" i="8"/>
  <c r="M473" i="8"/>
  <c r="M467" i="8"/>
  <c r="M462" i="8"/>
  <c r="M457" i="8"/>
  <c r="M451" i="8"/>
  <c r="M446" i="8"/>
  <c r="M441" i="8"/>
  <c r="M435" i="8"/>
  <c r="M430" i="8"/>
  <c r="M425" i="8"/>
  <c r="M419" i="8"/>
  <c r="M414" i="8"/>
  <c r="M409" i="8"/>
  <c r="M403" i="8"/>
  <c r="M398" i="8"/>
  <c r="M393" i="8"/>
  <c r="M387" i="8"/>
  <c r="M382" i="8"/>
  <c r="M377" i="8"/>
  <c r="M371" i="8"/>
  <c r="M366" i="8"/>
  <c r="M361" i="8"/>
  <c r="M355" i="8"/>
  <c r="M350" i="8"/>
  <c r="M345" i="8"/>
  <c r="M339" i="8"/>
  <c r="M334" i="8"/>
  <c r="M329" i="8"/>
  <c r="M323" i="8"/>
  <c r="M318" i="8"/>
  <c r="M313" i="8"/>
  <c r="M307" i="8"/>
  <c r="M302" i="8"/>
  <c r="M297" i="8"/>
  <c r="M291" i="8"/>
  <c r="M286" i="8"/>
  <c r="M281" i="8"/>
  <c r="M275" i="8"/>
  <c r="M270" i="8"/>
  <c r="M265" i="8"/>
  <c r="M259" i="8"/>
  <c r="M254" i="8"/>
  <c r="M249" i="8"/>
  <c r="M243" i="8"/>
  <c r="M238" i="8"/>
  <c r="M233" i="8"/>
  <c r="M227" i="8"/>
  <c r="M222" i="8"/>
  <c r="M217" i="8"/>
  <c r="M211" i="8"/>
  <c r="M206" i="8"/>
  <c r="M201" i="8"/>
  <c r="M195" i="8"/>
  <c r="M190" i="8"/>
  <c r="M185" i="8"/>
  <c r="M179" i="8"/>
  <c r="M174" i="8"/>
  <c r="M169" i="8"/>
  <c r="M163" i="8"/>
  <c r="M158" i="8"/>
  <c r="M153" i="8"/>
  <c r="M147" i="8"/>
  <c r="M142" i="8"/>
  <c r="M137" i="8"/>
  <c r="M131" i="8"/>
  <c r="M126" i="8"/>
  <c r="M121" i="8"/>
  <c r="M115" i="8"/>
  <c r="M110" i="8"/>
  <c r="M105" i="8"/>
  <c r="M99" i="8"/>
  <c r="M94" i="8"/>
  <c r="M89" i="8"/>
  <c r="M83" i="8"/>
  <c r="M78" i="8"/>
  <c r="M73" i="8"/>
  <c r="M67" i="8"/>
  <c r="M62" i="8"/>
  <c r="M57" i="8"/>
  <c r="M51" i="8"/>
  <c r="M46" i="8"/>
  <c r="M41" i="8"/>
  <c r="M35" i="8"/>
  <c r="M30" i="8"/>
  <c r="M25" i="8"/>
  <c r="M19" i="8"/>
  <c r="M14" i="8"/>
  <c r="M9" i="8"/>
  <c r="M986" i="8"/>
  <c r="M965" i="8"/>
  <c r="M943" i="8"/>
  <c r="M922" i="8"/>
  <c r="M901" i="8"/>
  <c r="M879" i="8"/>
  <c r="M858" i="8"/>
  <c r="M837" i="8"/>
  <c r="M815" i="8"/>
  <c r="M794" i="8"/>
  <c r="M773" i="8"/>
  <c r="M753" i="8"/>
  <c r="M742" i="8"/>
  <c r="M731" i="8"/>
  <c r="M721" i="8"/>
  <c r="M711" i="8"/>
  <c r="M705" i="8"/>
  <c r="M698" i="8"/>
  <c r="M690" i="8"/>
  <c r="M683" i="8"/>
  <c r="M677" i="8"/>
  <c r="M669" i="8"/>
  <c r="M662" i="8"/>
  <c r="M655" i="8"/>
  <c r="M647" i="8"/>
  <c r="M641" i="8"/>
  <c r="M634" i="8"/>
  <c r="M626" i="8"/>
  <c r="M619" i="8"/>
  <c r="M613" i="8"/>
  <c r="M605" i="8"/>
  <c r="M598" i="8"/>
  <c r="M591" i="8"/>
  <c r="M583" i="8"/>
  <c r="M577" i="8"/>
  <c r="M570" i="8"/>
  <c r="M562" i="8"/>
  <c r="M555" i="8"/>
  <c r="M549" i="8"/>
  <c r="M541" i="8"/>
  <c r="M534" i="8"/>
  <c r="M527" i="8"/>
  <c r="M519" i="8"/>
  <c r="M513" i="8"/>
  <c r="M506" i="8"/>
  <c r="M498" i="8"/>
  <c r="M493" i="8"/>
  <c r="M487" i="8"/>
  <c r="M482" i="8"/>
  <c r="M477" i="8"/>
  <c r="M471" i="8"/>
  <c r="M466" i="8"/>
  <c r="M461" i="8"/>
  <c r="M455" i="8"/>
  <c r="M450" i="8"/>
  <c r="M445" i="8"/>
  <c r="M439" i="8"/>
  <c r="M434" i="8"/>
  <c r="M429" i="8"/>
  <c r="M423" i="8"/>
  <c r="M418" i="8"/>
  <c r="M413" i="8"/>
  <c r="M407" i="8"/>
  <c r="M402" i="8"/>
  <c r="M397" i="8"/>
  <c r="M391" i="8"/>
  <c r="M386" i="8"/>
  <c r="M381" i="8"/>
  <c r="M375" i="8"/>
  <c r="M370" i="8"/>
  <c r="M365" i="8"/>
  <c r="M359" i="8"/>
  <c r="M354" i="8"/>
  <c r="M349" i="8"/>
  <c r="M343" i="8"/>
  <c r="M338" i="8"/>
  <c r="M333" i="8"/>
  <c r="M327" i="8"/>
  <c r="M322" i="8"/>
  <c r="M317" i="8"/>
  <c r="M311" i="8"/>
  <c r="M306" i="8"/>
  <c r="M301" i="8"/>
  <c r="M295" i="8"/>
  <c r="M290" i="8"/>
  <c r="M285" i="8"/>
  <c r="M279" i="8"/>
  <c r="M274" i="8"/>
  <c r="M269" i="8"/>
  <c r="M263" i="8"/>
  <c r="M258" i="8"/>
  <c r="M253" i="8"/>
  <c r="M247" i="8"/>
  <c r="M242" i="8"/>
  <c r="M237" i="8"/>
  <c r="M231" i="8"/>
  <c r="M226" i="8"/>
  <c r="M221" i="8"/>
  <c r="M215" i="8"/>
  <c r="M210" i="8"/>
  <c r="M205" i="8"/>
  <c r="M199" i="8"/>
  <c r="M194" i="8"/>
  <c r="M189" i="8"/>
  <c r="M183" i="8"/>
  <c r="M178" i="8"/>
  <c r="M173" i="8"/>
  <c r="M167" i="8"/>
  <c r="M162" i="8"/>
  <c r="M157" i="8"/>
  <c r="M151" i="8"/>
  <c r="M146" i="8"/>
  <c r="M141" i="8"/>
  <c r="M135" i="8"/>
  <c r="M130" i="8"/>
  <c r="M125" i="8"/>
  <c r="M119" i="8"/>
  <c r="M114" i="8"/>
  <c r="M109" i="8"/>
  <c r="M103" i="8"/>
  <c r="M98" i="8"/>
  <c r="M93" i="8"/>
  <c r="M87" i="8"/>
  <c r="M82" i="8"/>
  <c r="M77" i="8"/>
  <c r="M71" i="8"/>
  <c r="M66" i="8"/>
  <c r="M61" i="8"/>
  <c r="M55" i="8"/>
  <c r="M50" i="8"/>
  <c r="M45" i="8"/>
  <c r="M39" i="8"/>
  <c r="M34" i="8"/>
  <c r="M29" i="8"/>
  <c r="M23" i="8"/>
  <c r="M18" i="8"/>
  <c r="M13" i="8"/>
  <c r="M981" i="8"/>
  <c r="M959" i="8"/>
  <c r="M938" i="8"/>
  <c r="M917" i="8"/>
  <c r="M895" i="8"/>
  <c r="M874" i="8"/>
  <c r="M853" i="8"/>
  <c r="M831" i="8"/>
  <c r="M810" i="8"/>
  <c r="M789" i="8"/>
  <c r="M767" i="8"/>
  <c r="M751" i="8"/>
  <c r="M741" i="8"/>
  <c r="M730" i="8"/>
  <c r="M719" i="8"/>
  <c r="M710" i="8"/>
  <c r="M703" i="8"/>
  <c r="M695" i="8"/>
  <c r="M689" i="8"/>
  <c r="M682" i="8"/>
  <c r="M674" i="8"/>
  <c r="M667" i="8"/>
  <c r="M661" i="8"/>
  <c r="M653" i="8"/>
  <c r="M646" i="8"/>
  <c r="M639" i="8"/>
  <c r="M631" i="8"/>
  <c r="M625" i="8"/>
  <c r="M618" i="8"/>
  <c r="M610" i="8"/>
  <c r="M603" i="8"/>
  <c r="M597" i="8"/>
  <c r="M589" i="8"/>
  <c r="M582" i="8"/>
  <c r="M575" i="8"/>
  <c r="M567" i="8"/>
  <c r="M561" i="8"/>
  <c r="M554" i="8"/>
  <c r="M546" i="8"/>
  <c r="M539" i="8"/>
  <c r="M533" i="8"/>
  <c r="M525" i="8"/>
  <c r="M518" i="8"/>
  <c r="M511" i="8"/>
  <c r="M503" i="8"/>
  <c r="M497" i="8"/>
  <c r="M491" i="8"/>
  <c r="M486" i="8"/>
  <c r="M481" i="8"/>
  <c r="M475" i="8"/>
  <c r="M470" i="8"/>
  <c r="M465" i="8"/>
  <c r="M459" i="8"/>
  <c r="M454" i="8"/>
  <c r="M449" i="8"/>
  <c r="M443" i="8"/>
  <c r="M438" i="8"/>
  <c r="M433" i="8"/>
  <c r="M427" i="8"/>
  <c r="M422" i="8"/>
  <c r="M417" i="8"/>
  <c r="M411" i="8"/>
  <c r="M406" i="8"/>
  <c r="M401" i="8"/>
  <c r="M395" i="8"/>
  <c r="M390" i="8"/>
  <c r="M385" i="8"/>
  <c r="M379" i="8"/>
  <c r="M374" i="8"/>
  <c r="M369" i="8"/>
  <c r="M363" i="8"/>
  <c r="M358" i="8"/>
  <c r="M353" i="8"/>
  <c r="M347" i="8"/>
  <c r="M342" i="8"/>
  <c r="M337" i="8"/>
  <c r="M331" i="8"/>
  <c r="M326" i="8"/>
  <c r="M321" i="8"/>
  <c r="M315" i="8"/>
  <c r="M310" i="8"/>
  <c r="M305" i="8"/>
  <c r="M299" i="8"/>
  <c r="M294" i="8"/>
  <c r="M289" i="8"/>
  <c r="M283" i="8"/>
  <c r="M278" i="8"/>
  <c r="M273" i="8"/>
  <c r="M267" i="8"/>
  <c r="M262" i="8"/>
  <c r="M257" i="8"/>
  <c r="M251" i="8"/>
  <c r="M246" i="8"/>
  <c r="M241" i="8"/>
  <c r="M235" i="8"/>
  <c r="M230" i="8"/>
  <c r="M225" i="8"/>
  <c r="M219" i="8"/>
  <c r="M214" i="8"/>
  <c r="M209" i="8"/>
  <c r="M203" i="8"/>
  <c r="M198" i="8"/>
  <c r="M193" i="8"/>
  <c r="M187" i="8"/>
  <c r="M182" i="8"/>
  <c r="M177" i="8"/>
  <c r="M171" i="8"/>
  <c r="M166" i="8"/>
  <c r="M161" i="8"/>
  <c r="M155" i="8"/>
  <c r="M150" i="8"/>
  <c r="M145" i="8"/>
  <c r="M139" i="8"/>
  <c r="M134" i="8"/>
  <c r="M129" i="8"/>
  <c r="M123" i="8"/>
  <c r="M118" i="8"/>
  <c r="M113" i="8"/>
  <c r="M107" i="8"/>
  <c r="M102" i="8"/>
  <c r="M97" i="8"/>
  <c r="M91" i="8"/>
  <c r="M86" i="8"/>
  <c r="M81" i="8"/>
  <c r="M75" i="8"/>
  <c r="M70" i="8"/>
  <c r="M65" i="8"/>
  <c r="M59" i="8"/>
  <c r="M54" i="8"/>
  <c r="M49" i="8"/>
  <c r="M43" i="8"/>
  <c r="M38" i="8"/>
  <c r="M33" i="8"/>
  <c r="M27" i="8"/>
  <c r="M22" i="8"/>
  <c r="M17" i="8"/>
  <c r="M11" i="8"/>
  <c r="M7" i="8"/>
  <c r="R991" i="8"/>
  <c r="R987" i="8"/>
  <c r="R975" i="8"/>
  <c r="R971" i="8"/>
  <c r="R959" i="8"/>
  <c r="R955" i="8"/>
  <c r="R943" i="8"/>
  <c r="R939" i="8"/>
  <c r="R927" i="8"/>
  <c r="R923" i="8"/>
  <c r="R911" i="8"/>
  <c r="R907" i="8"/>
  <c r="R895" i="8"/>
  <c r="R891" i="8"/>
  <c r="R879" i="8"/>
  <c r="R875" i="8"/>
  <c r="R863" i="8"/>
  <c r="R859" i="8"/>
  <c r="R847" i="8"/>
  <c r="R843" i="8"/>
  <c r="R831" i="8"/>
  <c r="R827" i="8"/>
  <c r="R815" i="8"/>
  <c r="R811" i="8"/>
  <c r="R799" i="8"/>
  <c r="R795" i="8"/>
  <c r="R994" i="8"/>
  <c r="R990" i="8"/>
  <c r="R978" i="8"/>
  <c r="R974" i="8"/>
  <c r="R962" i="8"/>
  <c r="R958" i="8"/>
  <c r="R946" i="8"/>
  <c r="R942" i="8"/>
  <c r="R930" i="8"/>
  <c r="R926" i="8"/>
  <c r="R914" i="8"/>
  <c r="R910" i="8"/>
  <c r="R898" i="8"/>
  <c r="R894" i="8"/>
  <c r="R882" i="8"/>
  <c r="R878" i="8"/>
  <c r="R866" i="8"/>
  <c r="R862" i="8"/>
  <c r="R850" i="8"/>
  <c r="R846" i="8"/>
  <c r="R834" i="8"/>
  <c r="R830" i="8"/>
  <c r="R818" i="8"/>
  <c r="R814" i="8"/>
  <c r="R802" i="8"/>
  <c r="R798" i="8"/>
  <c r="R993" i="8"/>
  <c r="R985" i="8"/>
  <c r="R961" i="8"/>
  <c r="R953" i="8"/>
  <c r="R929" i="8"/>
  <c r="R921" i="8"/>
  <c r="R897" i="8"/>
  <c r="R889" i="8"/>
  <c r="R865" i="8"/>
  <c r="R857" i="8"/>
  <c r="R833" i="8"/>
  <c r="R825" i="8"/>
  <c r="R801" i="8"/>
  <c r="R793" i="8"/>
  <c r="R779" i="8"/>
  <c r="R775" i="8"/>
  <c r="R763" i="8"/>
  <c r="R759" i="8"/>
  <c r="R747" i="8"/>
  <c r="R743" i="8"/>
  <c r="R731" i="8"/>
  <c r="R727" i="8"/>
  <c r="R715" i="8"/>
  <c r="R711" i="8"/>
  <c r="R699" i="8"/>
  <c r="R695" i="8"/>
  <c r="R683" i="8"/>
  <c r="R679" i="8"/>
  <c r="R667" i="8"/>
  <c r="R663" i="8"/>
  <c r="R992" i="8"/>
  <c r="R984" i="8"/>
  <c r="R960" i="8"/>
  <c r="R952" i="8"/>
  <c r="R928" i="8"/>
  <c r="R920" i="8"/>
  <c r="R896" i="8"/>
  <c r="R888" i="8"/>
  <c r="R864" i="8"/>
  <c r="R856" i="8"/>
  <c r="R832" i="8"/>
  <c r="R824" i="8"/>
  <c r="R800" i="8"/>
  <c r="R792" i="8"/>
  <c r="R778" i="8"/>
  <c r="R774" i="8"/>
  <c r="R762" i="8"/>
  <c r="R758" i="8"/>
  <c r="R746" i="8"/>
  <c r="R742" i="8"/>
  <c r="R730" i="8"/>
  <c r="R726" i="8"/>
  <c r="R714" i="8"/>
  <c r="R710" i="8"/>
  <c r="R698" i="8"/>
  <c r="R694" i="8"/>
  <c r="R682" i="8"/>
  <c r="R678" i="8"/>
  <c r="R666" i="8"/>
  <c r="R662" i="8"/>
  <c r="R650" i="8"/>
  <c r="R646" i="8"/>
  <c r="R634" i="8"/>
  <c r="R997" i="8"/>
  <c r="R973" i="8"/>
  <c r="R965" i="8"/>
  <c r="R941" i="8"/>
  <c r="R933" i="8"/>
  <c r="R909" i="8"/>
  <c r="R901" i="8"/>
  <c r="R877" i="8"/>
  <c r="R869" i="8"/>
  <c r="R845" i="8"/>
  <c r="R837" i="8"/>
  <c r="R813" i="8"/>
  <c r="R805" i="8"/>
  <c r="R980" i="8"/>
  <c r="R948" i="8"/>
  <c r="R852" i="8"/>
  <c r="R820" i="8"/>
  <c r="R772" i="8"/>
  <c r="R764" i="8"/>
  <c r="R740" i="8"/>
  <c r="R732" i="8"/>
  <c r="R708" i="8"/>
  <c r="R700" i="8"/>
  <c r="R676" i="8"/>
  <c r="R668" i="8"/>
  <c r="R647" i="8"/>
  <c r="R641" i="8"/>
  <c r="R627" i="8"/>
  <c r="R623" i="8"/>
  <c r="R611" i="8"/>
  <c r="R607" i="8"/>
  <c r="R595" i="8"/>
  <c r="R591" i="8"/>
  <c r="R579" i="8"/>
  <c r="R575" i="8"/>
  <c r="R563" i="8"/>
  <c r="R559" i="8"/>
  <c r="R547" i="8"/>
  <c r="R543" i="8"/>
  <c r="R531" i="8"/>
  <c r="R527" i="8"/>
  <c r="R515" i="8"/>
  <c r="R511" i="8"/>
  <c r="R499" i="8"/>
  <c r="R495" i="8"/>
  <c r="R483" i="8"/>
  <c r="R479" i="8"/>
  <c r="R467" i="8"/>
  <c r="R463" i="8"/>
  <c r="R451" i="8"/>
  <c r="R447" i="8"/>
  <c r="R435" i="8"/>
  <c r="R431" i="8"/>
  <c r="R419" i="8"/>
  <c r="R415" i="8"/>
  <c r="R411" i="8"/>
  <c r="R407" i="8"/>
  <c r="R403" i="8"/>
  <c r="R399" i="8"/>
  <c r="R395" i="8"/>
  <c r="R391" i="8"/>
  <c r="R387" i="8"/>
  <c r="R383" i="8"/>
  <c r="R379" i="8"/>
  <c r="R375" i="8"/>
  <c r="R371" i="8"/>
  <c r="R367" i="8"/>
  <c r="R363" i="8"/>
  <c r="R359" i="8"/>
  <c r="R355" i="8"/>
  <c r="R351" i="8"/>
  <c r="R347" i="8"/>
  <c r="R343" i="8"/>
  <c r="R339" i="8"/>
  <c r="R335" i="8"/>
  <c r="R331" i="8"/>
  <c r="R327" i="8"/>
  <c r="R323" i="8"/>
  <c r="R319" i="8"/>
  <c r="R315" i="8"/>
  <c r="R311" i="8"/>
  <c r="R307" i="8"/>
  <c r="R303" i="8"/>
  <c r="R299" i="8"/>
  <c r="R295" i="8"/>
  <c r="R291" i="8"/>
  <c r="R287" i="8"/>
  <c r="R283" i="8"/>
  <c r="R279" i="8"/>
  <c r="R275" i="8"/>
  <c r="R271" i="8"/>
  <c r="R267" i="8"/>
  <c r="R263" i="8"/>
  <c r="R259" i="8"/>
  <c r="R255" i="8"/>
  <c r="R251" i="8"/>
  <c r="R247" i="8"/>
  <c r="R243" i="8"/>
  <c r="R239" i="8"/>
  <c r="R235" i="8"/>
  <c r="R231" i="8"/>
  <c r="R227" i="8"/>
  <c r="R223" i="8"/>
  <c r="R219" i="8"/>
  <c r="R215" i="8"/>
  <c r="R211" i="8"/>
  <c r="R207" i="8"/>
  <c r="R203" i="8"/>
  <c r="R199" i="8"/>
  <c r="R195" i="8"/>
  <c r="R191" i="8"/>
  <c r="R187" i="8"/>
  <c r="R183" i="8"/>
  <c r="R179" i="8"/>
  <c r="R175" i="8"/>
  <c r="R171" i="8"/>
  <c r="R167" i="8"/>
  <c r="R163" i="8"/>
  <c r="R159" i="8"/>
  <c r="R155" i="8"/>
  <c r="R151" i="8"/>
  <c r="R147" i="8"/>
  <c r="R143" i="8"/>
  <c r="R139" i="8"/>
  <c r="R135" i="8"/>
  <c r="R131" i="8"/>
  <c r="R127" i="8"/>
  <c r="R123" i="8"/>
  <c r="R119" i="8"/>
  <c r="R115" i="8"/>
  <c r="R972" i="8"/>
  <c r="R940" i="8"/>
  <c r="R908" i="8"/>
  <c r="R876" i="8"/>
  <c r="R844" i="8"/>
  <c r="R812" i="8"/>
  <c r="R785" i="8"/>
  <c r="R777" i="8"/>
  <c r="R769" i="8"/>
  <c r="R761" i="8"/>
  <c r="R753" i="8"/>
  <c r="R745" i="8"/>
  <c r="R737" i="8"/>
  <c r="R729" i="8"/>
  <c r="R721" i="8"/>
  <c r="R713" i="8"/>
  <c r="R705" i="8"/>
  <c r="R697" i="8"/>
  <c r="R689" i="8"/>
  <c r="R681" i="8"/>
  <c r="R673" i="8"/>
  <c r="R665" i="8"/>
  <c r="R657" i="8"/>
  <c r="R651" i="8"/>
  <c r="R645" i="8"/>
  <c r="R640" i="8"/>
  <c r="R635" i="8"/>
  <c r="R630" i="8"/>
  <c r="R626" i="8"/>
  <c r="R622" i="8"/>
  <c r="R618" i="8"/>
  <c r="R614" i="8"/>
  <c r="R610" i="8"/>
  <c r="R606" i="8"/>
  <c r="R602" i="8"/>
  <c r="R598" i="8"/>
  <c r="R594" i="8"/>
  <c r="R590" i="8"/>
  <c r="R586" i="8"/>
  <c r="R582" i="8"/>
  <c r="R578" i="8"/>
  <c r="R574" i="8"/>
  <c r="R570" i="8"/>
  <c r="R566" i="8"/>
  <c r="R562" i="8"/>
  <c r="R558" i="8"/>
  <c r="R554" i="8"/>
  <c r="R550" i="8"/>
  <c r="R546" i="8"/>
  <c r="R542" i="8"/>
  <c r="R538" i="8"/>
  <c r="R534" i="8"/>
  <c r="R530" i="8"/>
  <c r="R526" i="8"/>
  <c r="R522" i="8"/>
  <c r="R518" i="8"/>
  <c r="R514" i="8"/>
  <c r="R510" i="8"/>
  <c r="R506" i="8"/>
  <c r="R502" i="8"/>
  <c r="R498" i="8"/>
  <c r="R494" i="8"/>
  <c r="R490" i="8"/>
  <c r="R486" i="8"/>
  <c r="R482" i="8"/>
  <c r="R478" i="8"/>
  <c r="R474" i="8"/>
  <c r="R470" i="8"/>
  <c r="R466" i="8"/>
  <c r="R462" i="8"/>
  <c r="R458" i="8"/>
  <c r="R454" i="8"/>
  <c r="R450" i="8"/>
  <c r="R446" i="8"/>
  <c r="R442" i="8"/>
  <c r="R438" i="8"/>
  <c r="R434" i="8"/>
  <c r="R430" i="8"/>
  <c r="R426" i="8"/>
  <c r="R422" i="8"/>
  <c r="R418" i="8"/>
  <c r="R414" i="8"/>
  <c r="R410" i="8"/>
  <c r="R406" i="8"/>
  <c r="R402" i="8"/>
  <c r="R398" i="8"/>
  <c r="R394" i="8"/>
  <c r="R390" i="8"/>
  <c r="R386" i="8"/>
  <c r="R382" i="8"/>
  <c r="R378" i="8"/>
  <c r="R374" i="8"/>
  <c r="R370" i="8"/>
  <c r="R366" i="8"/>
  <c r="R362" i="8"/>
  <c r="R358" i="8"/>
  <c r="R354" i="8"/>
  <c r="R350" i="8"/>
  <c r="R346" i="8"/>
  <c r="R342" i="8"/>
  <c r="R338" i="8"/>
  <c r="R334" i="8"/>
  <c r="R330" i="8"/>
  <c r="R326" i="8"/>
  <c r="R322" i="8"/>
  <c r="R318" i="8"/>
  <c r="R314" i="8"/>
  <c r="R310" i="8"/>
  <c r="R306" i="8"/>
  <c r="R302" i="8"/>
  <c r="R298" i="8"/>
  <c r="R294" i="8"/>
  <c r="R290" i="8"/>
  <c r="R286" i="8"/>
  <c r="R282" i="8"/>
  <c r="R278" i="8"/>
  <c r="R274" i="8"/>
  <c r="R270" i="8"/>
  <c r="R266" i="8"/>
  <c r="R262" i="8"/>
  <c r="R258" i="8"/>
  <c r="R254" i="8"/>
  <c r="R250" i="8"/>
  <c r="R246" i="8"/>
  <c r="R242" i="8"/>
  <c r="R238" i="8"/>
  <c r="R234" i="8"/>
  <c r="R230" i="8"/>
  <c r="R226" i="8"/>
  <c r="R222" i="8"/>
  <c r="R218" i="8"/>
  <c r="R214" i="8"/>
  <c r="R210" i="8"/>
  <c r="R206" i="8"/>
  <c r="R202" i="8"/>
  <c r="R198" i="8"/>
  <c r="R194" i="8"/>
  <c r="R190" i="8"/>
  <c r="R186" i="8"/>
  <c r="R182" i="8"/>
  <c r="R178" i="8"/>
  <c r="R174" i="8"/>
  <c r="R170" i="8"/>
  <c r="R166" i="8"/>
  <c r="R162" i="8"/>
  <c r="R158" i="8"/>
  <c r="R154" i="8"/>
  <c r="R150" i="8"/>
  <c r="R146" i="8"/>
  <c r="R142" i="8"/>
  <c r="R138" i="8"/>
  <c r="R134" i="8"/>
  <c r="R130" i="8"/>
  <c r="R126" i="8"/>
  <c r="R122" i="8"/>
  <c r="R118" i="8"/>
  <c r="R114" i="8"/>
  <c r="R996" i="8"/>
  <c r="R964" i="8"/>
  <c r="R932" i="8"/>
  <c r="R900" i="8"/>
  <c r="R868" i="8"/>
  <c r="R836" i="8"/>
  <c r="R804" i="8"/>
  <c r="R784" i="8"/>
  <c r="R776" i="8"/>
  <c r="R768" i="8"/>
  <c r="R760" i="8"/>
  <c r="R752" i="8"/>
  <c r="R744" i="8"/>
  <c r="R736" i="8"/>
  <c r="R728" i="8"/>
  <c r="R720" i="8"/>
  <c r="R712" i="8"/>
  <c r="R704" i="8"/>
  <c r="R696" i="8"/>
  <c r="R688" i="8"/>
  <c r="R680" i="8"/>
  <c r="R672" i="8"/>
  <c r="R664" i="8"/>
  <c r="R656" i="8"/>
  <c r="R649" i="8"/>
  <c r="R644" i="8"/>
  <c r="R639" i="8"/>
  <c r="R633" i="8"/>
  <c r="R629" i="8"/>
  <c r="R625" i="8"/>
  <c r="R621" i="8"/>
  <c r="R617" i="8"/>
  <c r="R613" i="8"/>
  <c r="R609" i="8"/>
  <c r="R605" i="8"/>
  <c r="R601" i="8"/>
  <c r="R597" i="8"/>
  <c r="R593" i="8"/>
  <c r="R589" i="8"/>
  <c r="R585" i="8"/>
  <c r="R581" i="8"/>
  <c r="R577" i="8"/>
  <c r="R573" i="8"/>
  <c r="R569" i="8"/>
  <c r="R565" i="8"/>
  <c r="R561" i="8"/>
  <c r="R557" i="8"/>
  <c r="R553" i="8"/>
  <c r="R549" i="8"/>
  <c r="R545" i="8"/>
  <c r="R541" i="8"/>
  <c r="R537" i="8"/>
  <c r="R533" i="8"/>
  <c r="R529" i="8"/>
  <c r="R525" i="8"/>
  <c r="R521" i="8"/>
  <c r="R517" i="8"/>
  <c r="R513" i="8"/>
  <c r="R509" i="8"/>
  <c r="R505" i="8"/>
  <c r="R501" i="8"/>
  <c r="R497" i="8"/>
  <c r="R493" i="8"/>
  <c r="R489" i="8"/>
  <c r="R485" i="8"/>
  <c r="R481" i="8"/>
  <c r="R477" i="8"/>
  <c r="R473" i="8"/>
  <c r="R469" i="8"/>
  <c r="R465" i="8"/>
  <c r="R461" i="8"/>
  <c r="R457" i="8"/>
  <c r="R453" i="8"/>
  <c r="R449" i="8"/>
  <c r="R445" i="8"/>
  <c r="R441" i="8"/>
  <c r="R437" i="8"/>
  <c r="R433" i="8"/>
  <c r="R429" i="8"/>
  <c r="R425" i="8"/>
  <c r="R421" i="8"/>
  <c r="R417" i="8"/>
  <c r="R413" i="8"/>
  <c r="R409" i="8"/>
  <c r="R405" i="8"/>
  <c r="R401" i="8"/>
  <c r="R397" i="8"/>
  <c r="R393" i="8"/>
  <c r="R389" i="8"/>
  <c r="R385" i="8"/>
  <c r="R381" i="8"/>
  <c r="R377" i="8"/>
  <c r="R373" i="8"/>
  <c r="R369" i="8"/>
  <c r="R365" i="8"/>
  <c r="R361" i="8"/>
  <c r="R357" i="8"/>
  <c r="R353" i="8"/>
  <c r="R349" i="8"/>
  <c r="R345" i="8"/>
  <c r="R341" i="8"/>
  <c r="R337" i="8"/>
  <c r="R333" i="8"/>
  <c r="R329" i="8"/>
  <c r="R325" i="8"/>
  <c r="R321" i="8"/>
  <c r="R317" i="8"/>
  <c r="R313" i="8"/>
  <c r="R309" i="8"/>
  <c r="R305" i="8"/>
  <c r="R301" i="8"/>
  <c r="R297" i="8"/>
  <c r="R293" i="8"/>
  <c r="R289" i="8"/>
  <c r="R285" i="8"/>
  <c r="R281" i="8"/>
  <c r="R277" i="8"/>
  <c r="R273" i="8"/>
  <c r="R269" i="8"/>
  <c r="R265" i="8"/>
  <c r="R261" i="8"/>
  <c r="R257" i="8"/>
  <c r="R253" i="8"/>
  <c r="R249" i="8"/>
  <c r="R245" i="8"/>
  <c r="R241" i="8"/>
  <c r="R237" i="8"/>
  <c r="R233" i="8"/>
  <c r="R229" i="8"/>
  <c r="R225" i="8"/>
  <c r="R221" i="8"/>
  <c r="R217" i="8"/>
  <c r="R213" i="8"/>
  <c r="R209" i="8"/>
  <c r="R205" i="8"/>
  <c r="R201" i="8"/>
  <c r="R197" i="8"/>
  <c r="R193" i="8"/>
  <c r="R189" i="8"/>
  <c r="R185" i="8"/>
  <c r="R181" i="8"/>
  <c r="R177" i="8"/>
  <c r="R173" i="8"/>
  <c r="R169" i="8"/>
  <c r="R165" i="8"/>
  <c r="R161" i="8"/>
  <c r="R157" i="8"/>
  <c r="R153" i="8"/>
  <c r="R149" i="8"/>
  <c r="R145" i="8"/>
  <c r="R141" i="8"/>
  <c r="R137" i="8"/>
  <c r="R133" i="8"/>
  <c r="R129" i="8"/>
  <c r="R125" i="8"/>
  <c r="R121" i="8"/>
  <c r="R924" i="8"/>
  <c r="R796" i="8"/>
  <c r="R757" i="8"/>
  <c r="R725" i="8"/>
  <c r="R693" i="8"/>
  <c r="R661" i="8"/>
  <c r="R637" i="8"/>
  <c r="R620" i="8"/>
  <c r="R604" i="8"/>
  <c r="R588" i="8"/>
  <c r="R572" i="8"/>
  <c r="R556" i="8"/>
  <c r="R540" i="8"/>
  <c r="R524" i="8"/>
  <c r="R508" i="8"/>
  <c r="R492" i="8"/>
  <c r="R476" i="8"/>
  <c r="R460" i="8"/>
  <c r="R444" i="8"/>
  <c r="R428" i="8"/>
  <c r="R412" i="8"/>
  <c r="R396" i="8"/>
  <c r="R380" i="8"/>
  <c r="R364" i="8"/>
  <c r="R348" i="8"/>
  <c r="R332" i="8"/>
  <c r="R316" i="8"/>
  <c r="R300" i="8"/>
  <c r="R284" i="8"/>
  <c r="R268" i="8"/>
  <c r="R252" i="8"/>
  <c r="R236" i="8"/>
  <c r="R220" i="8"/>
  <c r="R204" i="8"/>
  <c r="R188" i="8"/>
  <c r="R172" i="8"/>
  <c r="R156" i="8"/>
  <c r="R140" i="8"/>
  <c r="R124" i="8"/>
  <c r="R113" i="8"/>
  <c r="R109" i="8"/>
  <c r="R105" i="8"/>
  <c r="R101" i="8"/>
  <c r="R97" i="8"/>
  <c r="R93" i="8"/>
  <c r="R89" i="8"/>
  <c r="R85" i="8"/>
  <c r="R81" i="8"/>
  <c r="R77" i="8"/>
  <c r="R73" i="8"/>
  <c r="R69" i="8"/>
  <c r="R65" i="8"/>
  <c r="R61" i="8"/>
  <c r="R57" i="8"/>
  <c r="R53" i="8"/>
  <c r="R49" i="8"/>
  <c r="R45" i="8"/>
  <c r="R41" i="8"/>
  <c r="R37" i="8"/>
  <c r="R33" i="8"/>
  <c r="R29" i="8"/>
  <c r="R25" i="8"/>
  <c r="R21" i="8"/>
  <c r="R17" i="8"/>
  <c r="R13" i="8"/>
  <c r="R9" i="8"/>
  <c r="R892" i="8"/>
  <c r="R781" i="8"/>
  <c r="R749" i="8"/>
  <c r="R717" i="8"/>
  <c r="R685" i="8"/>
  <c r="R653" i="8"/>
  <c r="R632" i="8"/>
  <c r="R616" i="8"/>
  <c r="R600" i="8"/>
  <c r="R584" i="8"/>
  <c r="R568" i="8"/>
  <c r="R552" i="8"/>
  <c r="R536" i="8"/>
  <c r="R520" i="8"/>
  <c r="R504" i="8"/>
  <c r="R488" i="8"/>
  <c r="R472" i="8"/>
  <c r="R456" i="8"/>
  <c r="R440" i="8"/>
  <c r="R424" i="8"/>
  <c r="R408" i="8"/>
  <c r="R392" i="8"/>
  <c r="R376" i="8"/>
  <c r="R360" i="8"/>
  <c r="R344" i="8"/>
  <c r="R328" i="8"/>
  <c r="R312" i="8"/>
  <c r="R296" i="8"/>
  <c r="R280" i="8"/>
  <c r="R264" i="8"/>
  <c r="R248" i="8"/>
  <c r="R232" i="8"/>
  <c r="R216" i="8"/>
  <c r="R200" i="8"/>
  <c r="R184" i="8"/>
  <c r="R168" i="8"/>
  <c r="R152" i="8"/>
  <c r="R136" i="8"/>
  <c r="R120" i="8"/>
  <c r="R112" i="8"/>
  <c r="R108" i="8"/>
  <c r="R104" i="8"/>
  <c r="R100" i="8"/>
  <c r="R96" i="8"/>
  <c r="R92" i="8"/>
  <c r="R88" i="8"/>
  <c r="R84" i="8"/>
  <c r="R80" i="8"/>
  <c r="R76" i="8"/>
  <c r="R72" i="8"/>
  <c r="R68" i="8"/>
  <c r="R64" i="8"/>
  <c r="R60" i="8"/>
  <c r="R56" i="8"/>
  <c r="R52" i="8"/>
  <c r="R48" i="8"/>
  <c r="R44" i="8"/>
  <c r="R40" i="8"/>
  <c r="R36" i="8"/>
  <c r="R32" i="8"/>
  <c r="R28" i="8"/>
  <c r="R24" i="8"/>
  <c r="R20" i="8"/>
  <c r="R16" i="8"/>
  <c r="R12" i="8"/>
  <c r="R8" i="8"/>
  <c r="R988" i="8"/>
  <c r="R860" i="8"/>
  <c r="R773" i="8"/>
  <c r="R741" i="8"/>
  <c r="R709" i="8"/>
  <c r="R677" i="8"/>
  <c r="R648" i="8"/>
  <c r="R628" i="8"/>
  <c r="R612" i="8"/>
  <c r="R596" i="8"/>
  <c r="R580" i="8"/>
  <c r="R564" i="8"/>
  <c r="R548" i="8"/>
  <c r="R532" i="8"/>
  <c r="R516" i="8"/>
  <c r="R500" i="8"/>
  <c r="R484" i="8"/>
  <c r="R468" i="8"/>
  <c r="R452" i="8"/>
  <c r="R436" i="8"/>
  <c r="R420" i="8"/>
  <c r="R404" i="8"/>
  <c r="R388" i="8"/>
  <c r="R372" i="8"/>
  <c r="R356" i="8"/>
  <c r="R340" i="8"/>
  <c r="R324" i="8"/>
  <c r="R308" i="8"/>
  <c r="R292" i="8"/>
  <c r="R276" i="8"/>
  <c r="R260" i="8"/>
  <c r="R244" i="8"/>
  <c r="R228" i="8"/>
  <c r="R212" i="8"/>
  <c r="R196" i="8"/>
  <c r="R180" i="8"/>
  <c r="R164" i="8"/>
  <c r="R148" i="8"/>
  <c r="R132" i="8"/>
  <c r="R117" i="8"/>
  <c r="R111" i="8"/>
  <c r="R107" i="8"/>
  <c r="R103" i="8"/>
  <c r="R99" i="8"/>
  <c r="R95" i="8"/>
  <c r="R91" i="8"/>
  <c r="R87" i="8"/>
  <c r="R83" i="8"/>
  <c r="R79" i="8"/>
  <c r="R75" i="8"/>
  <c r="R71" i="8"/>
  <c r="R67" i="8"/>
  <c r="R63" i="8"/>
  <c r="R59" i="8"/>
  <c r="R55" i="8"/>
  <c r="R51" i="8"/>
  <c r="R47" i="8"/>
  <c r="R43" i="8"/>
  <c r="R39" i="8"/>
  <c r="R35" i="8"/>
  <c r="R31" i="8"/>
  <c r="R27" i="8"/>
  <c r="R23" i="8"/>
  <c r="R19" i="8"/>
  <c r="R15" i="8"/>
  <c r="R11" i="8"/>
  <c r="R828" i="8"/>
  <c r="R669" i="8"/>
  <c r="R592" i="8"/>
  <c r="R528" i="8"/>
  <c r="R464" i="8"/>
  <c r="R400" i="8"/>
  <c r="R336" i="8"/>
  <c r="R272" i="8"/>
  <c r="R208" i="8"/>
  <c r="R144" i="8"/>
  <c r="R106" i="8"/>
  <c r="R90" i="8"/>
  <c r="R74" i="8"/>
  <c r="R58" i="8"/>
  <c r="R42" i="8"/>
  <c r="R26" i="8"/>
  <c r="R10" i="8"/>
  <c r="R765" i="8"/>
  <c r="R643" i="8"/>
  <c r="R576" i="8"/>
  <c r="R512" i="8"/>
  <c r="R448" i="8"/>
  <c r="R384" i="8"/>
  <c r="R320" i="8"/>
  <c r="R256" i="8"/>
  <c r="R192" i="8"/>
  <c r="R128" i="8"/>
  <c r="R102" i="8"/>
  <c r="R86" i="8"/>
  <c r="R70" i="8"/>
  <c r="R54" i="8"/>
  <c r="R38" i="8"/>
  <c r="R22" i="8"/>
  <c r="R7" i="8"/>
  <c r="R624" i="8"/>
  <c r="R496" i="8"/>
  <c r="R368" i="8"/>
  <c r="R240" i="8"/>
  <c r="R116" i="8"/>
  <c r="R82" i="8"/>
  <c r="R50" i="8"/>
  <c r="R18" i="8"/>
  <c r="R956" i="8"/>
  <c r="R608" i="8"/>
  <c r="R480" i="8"/>
  <c r="R352" i="8"/>
  <c r="R224" i="8"/>
  <c r="R110" i="8"/>
  <c r="R78" i="8"/>
  <c r="R46" i="8"/>
  <c r="R14" i="8"/>
  <c r="R733" i="8"/>
  <c r="R432" i="8"/>
  <c r="R176" i="8"/>
  <c r="R66" i="8"/>
  <c r="R701" i="8"/>
  <c r="R416" i="8"/>
  <c r="R160" i="8"/>
  <c r="R62" i="8"/>
  <c r="R560" i="8"/>
  <c r="R304" i="8"/>
  <c r="R98" i="8"/>
  <c r="R34" i="8"/>
  <c r="R544" i="8"/>
  <c r="R288" i="8"/>
  <c r="R94" i="8"/>
  <c r="R30" i="8"/>
  <c r="J996" i="8"/>
  <c r="J992" i="8"/>
  <c r="J988" i="8"/>
  <c r="J984" i="8"/>
  <c r="J980" i="8"/>
  <c r="J976" i="8"/>
  <c r="J972" i="8"/>
  <c r="J968" i="8"/>
  <c r="J964" i="8"/>
  <c r="J960" i="8"/>
  <c r="J956" i="8"/>
  <c r="J952" i="8"/>
  <c r="J948" i="8"/>
  <c r="J944" i="8"/>
  <c r="J940" i="8"/>
  <c r="J936" i="8"/>
  <c r="J932" i="8"/>
  <c r="J928" i="8"/>
  <c r="J924" i="8"/>
  <c r="J920" i="8"/>
  <c r="J916" i="8"/>
  <c r="J912" i="8"/>
  <c r="J908" i="8"/>
  <c r="J904" i="8"/>
  <c r="J900" i="8"/>
  <c r="J896" i="8"/>
  <c r="J892" i="8"/>
  <c r="J888" i="8"/>
  <c r="J884" i="8"/>
  <c r="J880" i="8"/>
  <c r="J876" i="8"/>
  <c r="J872" i="8"/>
  <c r="J868" i="8"/>
  <c r="J864" i="8"/>
  <c r="J860" i="8"/>
  <c r="J856" i="8"/>
  <c r="J852" i="8"/>
  <c r="J848" i="8"/>
  <c r="J844" i="8"/>
  <c r="J840" i="8"/>
  <c r="J836" i="8"/>
  <c r="J832" i="8"/>
  <c r="J828" i="8"/>
  <c r="J824" i="8"/>
  <c r="J820" i="8"/>
  <c r="J816" i="8"/>
  <c r="J812" i="8"/>
  <c r="J808" i="8"/>
  <c r="J804" i="8"/>
  <c r="J800" i="8"/>
  <c r="J796" i="8"/>
  <c r="J792" i="8"/>
  <c r="J788" i="8"/>
  <c r="J784" i="8"/>
  <c r="J780" i="8"/>
  <c r="J776" i="8"/>
  <c r="J772" i="8"/>
  <c r="J768" i="8"/>
  <c r="J764" i="8"/>
  <c r="J760" i="8"/>
  <c r="J756" i="8"/>
  <c r="J752" i="8"/>
  <c r="J748" i="8"/>
  <c r="J744" i="8"/>
  <c r="J740" i="8"/>
  <c r="J736" i="8"/>
  <c r="J732" i="8"/>
  <c r="J728" i="8"/>
  <c r="J724" i="8"/>
  <c r="J720" i="8"/>
  <c r="J716" i="8"/>
  <c r="J712" i="8"/>
  <c r="J708" i="8"/>
  <c r="J704" i="8"/>
  <c r="J700" i="8"/>
  <c r="J696" i="8"/>
  <c r="J692" i="8"/>
  <c r="J688" i="8"/>
  <c r="J684" i="8"/>
  <c r="J680" i="8"/>
  <c r="J676" i="8"/>
  <c r="J672" i="8"/>
  <c r="J668" i="8"/>
  <c r="J664" i="8"/>
  <c r="J660" i="8"/>
  <c r="J656" i="8"/>
  <c r="J652" i="8"/>
  <c r="J648" i="8"/>
  <c r="J644" i="8"/>
  <c r="J640" i="8"/>
  <c r="J636" i="8"/>
  <c r="J632" i="8"/>
  <c r="J628" i="8"/>
  <c r="J624" i="8"/>
  <c r="J620" i="8"/>
  <c r="J616" i="8"/>
  <c r="J612" i="8"/>
  <c r="J608" i="8"/>
  <c r="J604" i="8"/>
  <c r="J600" i="8"/>
  <c r="J596" i="8"/>
  <c r="J592" i="8"/>
  <c r="J588" i="8"/>
  <c r="J584" i="8"/>
  <c r="J580" i="8"/>
  <c r="J576" i="8"/>
  <c r="J572" i="8"/>
  <c r="J568" i="8"/>
  <c r="J564" i="8"/>
  <c r="J560" i="8"/>
  <c r="J556" i="8"/>
  <c r="J552" i="8"/>
  <c r="J548" i="8"/>
  <c r="J544" i="8"/>
  <c r="J540" i="8"/>
  <c r="J536" i="8"/>
  <c r="J532" i="8"/>
  <c r="J528" i="8"/>
  <c r="J524" i="8"/>
  <c r="J520" i="8"/>
  <c r="J516" i="8"/>
  <c r="J512" i="8"/>
  <c r="J508" i="8"/>
  <c r="J504" i="8"/>
  <c r="J500" i="8"/>
  <c r="J496" i="8"/>
  <c r="J492" i="8"/>
  <c r="J488" i="8"/>
  <c r="J484" i="8"/>
  <c r="J480" i="8"/>
  <c r="J476" i="8"/>
  <c r="J472" i="8"/>
  <c r="J468" i="8"/>
  <c r="J464" i="8"/>
  <c r="J460" i="8"/>
  <c r="J456" i="8"/>
  <c r="J452" i="8"/>
  <c r="J448" i="8"/>
  <c r="J444" i="8"/>
  <c r="J440" i="8"/>
  <c r="J436" i="8"/>
  <c r="J432" i="8"/>
  <c r="J428" i="8"/>
  <c r="J424" i="8"/>
  <c r="J420" i="8"/>
  <c r="J416" i="8"/>
  <c r="J412" i="8"/>
  <c r="J408" i="8"/>
  <c r="J404" i="8"/>
  <c r="J400" i="8"/>
  <c r="J396" i="8"/>
  <c r="J392" i="8"/>
  <c r="J388" i="8"/>
  <c r="J384" i="8"/>
  <c r="J380" i="8"/>
  <c r="J376" i="8"/>
  <c r="J372" i="8"/>
  <c r="J368" i="8"/>
  <c r="J364" i="8"/>
  <c r="J360" i="8"/>
  <c r="J356" i="8"/>
  <c r="J352" i="8"/>
  <c r="J348" i="8"/>
  <c r="J344" i="8"/>
  <c r="J340" i="8"/>
  <c r="J336" i="8"/>
  <c r="J332" i="8"/>
  <c r="J328" i="8"/>
  <c r="J324" i="8"/>
  <c r="J320" i="8"/>
  <c r="J316" i="8"/>
  <c r="J312" i="8"/>
  <c r="J308" i="8"/>
  <c r="J304" i="8"/>
  <c r="J300" i="8"/>
  <c r="J296" i="8"/>
  <c r="J292" i="8"/>
  <c r="J288" i="8"/>
  <c r="J284" i="8"/>
  <c r="J280" i="8"/>
  <c r="J276" i="8"/>
  <c r="J272" i="8"/>
  <c r="J268" i="8"/>
  <c r="J264" i="8"/>
  <c r="J260" i="8"/>
  <c r="J256" i="8"/>
  <c r="J252" i="8"/>
  <c r="J248" i="8"/>
  <c r="J244" i="8"/>
  <c r="J240" i="8"/>
  <c r="J236" i="8"/>
  <c r="J232" i="8"/>
  <c r="J228" i="8"/>
  <c r="J224" i="8"/>
  <c r="J220" i="8"/>
  <c r="J216" i="8"/>
  <c r="J212" i="8"/>
  <c r="J208" i="8"/>
  <c r="J204" i="8"/>
  <c r="J200" i="8"/>
  <c r="J196" i="8"/>
  <c r="J192" i="8"/>
  <c r="J188" i="8"/>
  <c r="J184" i="8"/>
  <c r="J180" i="8"/>
  <c r="J176" i="8"/>
  <c r="J172" i="8"/>
  <c r="J168" i="8"/>
  <c r="J164" i="8"/>
  <c r="J160" i="8"/>
  <c r="J156" i="8"/>
  <c r="J152" i="8"/>
  <c r="J148" i="8"/>
  <c r="J144" i="8"/>
  <c r="J140" i="8"/>
  <c r="J136" i="8"/>
  <c r="J132" i="8"/>
  <c r="J128" i="8"/>
  <c r="J124" i="8"/>
  <c r="J120" i="8"/>
  <c r="J116" i="8"/>
  <c r="J112" i="8"/>
  <c r="J108" i="8"/>
  <c r="J104" i="8"/>
  <c r="J100" i="8"/>
  <c r="J96" i="8"/>
  <c r="J92" i="8"/>
  <c r="J88" i="8"/>
  <c r="J84" i="8"/>
  <c r="J80" i="8"/>
  <c r="J76" i="8"/>
  <c r="J72" i="8"/>
  <c r="J68" i="8"/>
  <c r="J64" i="8"/>
  <c r="J60" i="8"/>
  <c r="J56" i="8"/>
  <c r="J52" i="8"/>
  <c r="J48" i="8"/>
  <c r="J44" i="8"/>
  <c r="J40" i="8"/>
  <c r="J998" i="8"/>
  <c r="J994" i="8"/>
  <c r="J990" i="8"/>
  <c r="J986" i="8"/>
  <c r="J982" i="8"/>
  <c r="J978" i="8"/>
  <c r="J974" i="8"/>
  <c r="J970" i="8"/>
  <c r="J966" i="8"/>
  <c r="J962" i="8"/>
  <c r="J958" i="8"/>
  <c r="J954" i="8"/>
  <c r="J950" i="8"/>
  <c r="J946" i="8"/>
  <c r="J942" i="8"/>
  <c r="J938" i="8"/>
  <c r="J934" i="8"/>
  <c r="J930" i="8"/>
  <c r="J926" i="8"/>
  <c r="J922" i="8"/>
  <c r="J918" i="8"/>
  <c r="J914" i="8"/>
  <c r="J910" i="8"/>
  <c r="J906" i="8"/>
  <c r="J902" i="8"/>
  <c r="J898" i="8"/>
  <c r="J894" i="8"/>
  <c r="J890" i="8"/>
  <c r="J886" i="8"/>
  <c r="J882" i="8"/>
  <c r="J878" i="8"/>
  <c r="J874" i="8"/>
  <c r="J870" i="8"/>
  <c r="J866" i="8"/>
  <c r="J862" i="8"/>
  <c r="J858" i="8"/>
  <c r="J854" i="8"/>
  <c r="J850" i="8"/>
  <c r="J846" i="8"/>
  <c r="J842" i="8"/>
  <c r="J838" i="8"/>
  <c r="J834" i="8"/>
  <c r="J830" i="8"/>
  <c r="J826" i="8"/>
  <c r="J822" i="8"/>
  <c r="J818" i="8"/>
  <c r="J814" i="8"/>
  <c r="J810" i="8"/>
  <c r="J806" i="8"/>
  <c r="J802" i="8"/>
  <c r="J798" i="8"/>
  <c r="J794" i="8"/>
  <c r="J790" i="8"/>
  <c r="J786" i="8"/>
  <c r="J782" i="8"/>
  <c r="J778" i="8"/>
  <c r="J774" i="8"/>
  <c r="J770" i="8"/>
  <c r="J766" i="8"/>
  <c r="J762" i="8"/>
  <c r="J758" i="8"/>
  <c r="J754" i="8"/>
  <c r="J750" i="8"/>
  <c r="J746" i="8"/>
  <c r="J742" i="8"/>
  <c r="J738" i="8"/>
  <c r="J734" i="8"/>
  <c r="J730" i="8"/>
  <c r="J726" i="8"/>
  <c r="J722" i="8"/>
  <c r="J718" i="8"/>
  <c r="J714" i="8"/>
  <c r="J710" i="8"/>
  <c r="J706" i="8"/>
  <c r="J702" i="8"/>
  <c r="J698" i="8"/>
  <c r="J694" i="8"/>
  <c r="J690" i="8"/>
  <c r="J686" i="8"/>
  <c r="J682" i="8"/>
  <c r="J678" i="8"/>
  <c r="J674" i="8"/>
  <c r="J670" i="8"/>
  <c r="J666" i="8"/>
  <c r="J662" i="8"/>
  <c r="J658" i="8"/>
  <c r="J654" i="8"/>
  <c r="J650" i="8"/>
  <c r="J646" i="8"/>
  <c r="J642" i="8"/>
  <c r="J638" i="8"/>
  <c r="J634" i="8"/>
  <c r="J630" i="8"/>
  <c r="J626" i="8"/>
  <c r="J622" i="8"/>
  <c r="J618" i="8"/>
  <c r="J614" i="8"/>
  <c r="J610" i="8"/>
  <c r="J606" i="8"/>
  <c r="J602" i="8"/>
  <c r="J598" i="8"/>
  <c r="J594" i="8"/>
  <c r="J590" i="8"/>
  <c r="J586" i="8"/>
  <c r="J582" i="8"/>
  <c r="J578" i="8"/>
  <c r="J574" i="8"/>
  <c r="J570" i="8"/>
  <c r="J566" i="8"/>
  <c r="J562" i="8"/>
  <c r="J558" i="8"/>
  <c r="J554" i="8"/>
  <c r="J550" i="8"/>
  <c r="J546" i="8"/>
  <c r="J542" i="8"/>
  <c r="J538" i="8"/>
  <c r="J534" i="8"/>
  <c r="J530" i="8"/>
  <c r="J526" i="8"/>
  <c r="J522" i="8"/>
  <c r="J518" i="8"/>
  <c r="J514" i="8"/>
  <c r="J510" i="8"/>
  <c r="J506" i="8"/>
  <c r="J502" i="8"/>
  <c r="J498" i="8"/>
  <c r="J494" i="8"/>
  <c r="J490" i="8"/>
  <c r="J486" i="8"/>
  <c r="J482" i="8"/>
  <c r="J478" i="8"/>
  <c r="J474" i="8"/>
  <c r="J470" i="8"/>
  <c r="J466" i="8"/>
  <c r="J462" i="8"/>
  <c r="J458" i="8"/>
  <c r="J454" i="8"/>
  <c r="J450" i="8"/>
  <c r="J446" i="8"/>
  <c r="J442" i="8"/>
  <c r="J438" i="8"/>
  <c r="J434" i="8"/>
  <c r="J430" i="8"/>
  <c r="J426" i="8"/>
  <c r="J422" i="8"/>
  <c r="J418" i="8"/>
  <c r="J414" i="8"/>
  <c r="J410" i="8"/>
  <c r="J406" i="8"/>
  <c r="J402" i="8"/>
  <c r="J398" i="8"/>
  <c r="J394" i="8"/>
  <c r="J390" i="8"/>
  <c r="J386" i="8"/>
  <c r="J382" i="8"/>
  <c r="J378" i="8"/>
  <c r="J374" i="8"/>
  <c r="J370" i="8"/>
  <c r="J366" i="8"/>
  <c r="J362" i="8"/>
  <c r="J358" i="8"/>
  <c r="J354" i="8"/>
  <c r="J350" i="8"/>
  <c r="J346" i="8"/>
  <c r="J342" i="8"/>
  <c r="J338" i="8"/>
  <c r="J334" i="8"/>
  <c r="J330" i="8"/>
  <c r="J326" i="8"/>
  <c r="J322" i="8"/>
  <c r="J318" i="8"/>
  <c r="J314" i="8"/>
  <c r="J310" i="8"/>
  <c r="J306" i="8"/>
  <c r="J302" i="8"/>
  <c r="J298" i="8"/>
  <c r="J294" i="8"/>
  <c r="J290" i="8"/>
  <c r="J286" i="8"/>
  <c r="J282" i="8"/>
  <c r="J278" i="8"/>
  <c r="J274" i="8"/>
  <c r="J270" i="8"/>
  <c r="J266" i="8"/>
  <c r="J262" i="8"/>
  <c r="J258" i="8"/>
  <c r="J254" i="8"/>
  <c r="J250" i="8"/>
  <c r="J246" i="8"/>
  <c r="J242" i="8"/>
  <c r="J238" i="8"/>
  <c r="J234" i="8"/>
  <c r="J230" i="8"/>
  <c r="J226" i="8"/>
  <c r="J222" i="8"/>
  <c r="J218" i="8"/>
  <c r="J214" i="8"/>
  <c r="J210" i="8"/>
  <c r="J206" i="8"/>
  <c r="J202" i="8"/>
  <c r="J198" i="8"/>
  <c r="J194" i="8"/>
  <c r="J190" i="8"/>
  <c r="J186" i="8"/>
  <c r="J182" i="8"/>
  <c r="J178" i="8"/>
  <c r="J174" i="8"/>
  <c r="J170" i="8"/>
  <c r="J166" i="8"/>
  <c r="J162" i="8"/>
  <c r="J158" i="8"/>
  <c r="J154" i="8"/>
  <c r="J150" i="8"/>
  <c r="J146" i="8"/>
  <c r="J142" i="8"/>
  <c r="J138" i="8"/>
  <c r="J134" i="8"/>
  <c r="J130" i="8"/>
  <c r="J126" i="8"/>
  <c r="J999" i="8"/>
  <c r="J991" i="8"/>
  <c r="J983" i="8"/>
  <c r="J975" i="8"/>
  <c r="J967" i="8"/>
  <c r="J959" i="8"/>
  <c r="J951" i="8"/>
  <c r="J943" i="8"/>
  <c r="J935" i="8"/>
  <c r="J927" i="8"/>
  <c r="J919" i="8"/>
  <c r="J911" i="8"/>
  <c r="J903" i="8"/>
  <c r="J895" i="8"/>
  <c r="J887" i="8"/>
  <c r="J879" i="8"/>
  <c r="J871" i="8"/>
  <c r="J863" i="8"/>
  <c r="J855" i="8"/>
  <c r="J847" i="8"/>
  <c r="J839" i="8"/>
  <c r="J831" i="8"/>
  <c r="J823" i="8"/>
  <c r="J815" i="8"/>
  <c r="J807" i="8"/>
  <c r="J799" i="8"/>
  <c r="J791" i="8"/>
  <c r="J783" i="8"/>
  <c r="J775" i="8"/>
  <c r="J767" i="8"/>
  <c r="J759" i="8"/>
  <c r="J751" i="8"/>
  <c r="J743" i="8"/>
  <c r="J735" i="8"/>
  <c r="J727" i="8"/>
  <c r="J719" i="8"/>
  <c r="J711" i="8"/>
  <c r="J703" i="8"/>
  <c r="J695" i="8"/>
  <c r="J687" i="8"/>
  <c r="J679" i="8"/>
  <c r="J671" i="8"/>
  <c r="J663" i="8"/>
  <c r="J655" i="8"/>
  <c r="J647" i="8"/>
  <c r="J639" i="8"/>
  <c r="J631" i="8"/>
  <c r="J623" i="8"/>
  <c r="J615" i="8"/>
  <c r="J607" i="8"/>
  <c r="J599" i="8"/>
  <c r="J591" i="8"/>
  <c r="J583" i="8"/>
  <c r="J575" i="8"/>
  <c r="J567" i="8"/>
  <c r="J559" i="8"/>
  <c r="J551" i="8"/>
  <c r="J543" i="8"/>
  <c r="J535" i="8"/>
  <c r="J527" i="8"/>
  <c r="J519" i="8"/>
  <c r="J511" i="8"/>
  <c r="J503" i="8"/>
  <c r="J495" i="8"/>
  <c r="J487" i="8"/>
  <c r="J479" i="8"/>
  <c r="J471" i="8"/>
  <c r="J463" i="8"/>
  <c r="J455" i="8"/>
  <c r="J447" i="8"/>
  <c r="J439" i="8"/>
  <c r="J431" i="8"/>
  <c r="J423" i="8"/>
  <c r="J415" i="8"/>
  <c r="J407" i="8"/>
  <c r="J399" i="8"/>
  <c r="J391" i="8"/>
  <c r="J383" i="8"/>
  <c r="J375" i="8"/>
  <c r="J367" i="8"/>
  <c r="J359" i="8"/>
  <c r="J351" i="8"/>
  <c r="J343" i="8"/>
  <c r="J335" i="8"/>
  <c r="J327" i="8"/>
  <c r="J319" i="8"/>
  <c r="J311" i="8"/>
  <c r="J303" i="8"/>
  <c r="J295" i="8"/>
  <c r="J287" i="8"/>
  <c r="J279" i="8"/>
  <c r="J271" i="8"/>
  <c r="J263" i="8"/>
  <c r="J255" i="8"/>
  <c r="J247" i="8"/>
  <c r="J239" i="8"/>
  <c r="J231" i="8"/>
  <c r="J223" i="8"/>
  <c r="J215" i="8"/>
  <c r="J207" i="8"/>
  <c r="J199" i="8"/>
  <c r="J191" i="8"/>
  <c r="J183" i="8"/>
  <c r="J175" i="8"/>
  <c r="J167" i="8"/>
  <c r="J159" i="8"/>
  <c r="J151" i="8"/>
  <c r="J143" i="8"/>
  <c r="J135" i="8"/>
  <c r="J127" i="8"/>
  <c r="J121" i="8"/>
  <c r="J115" i="8"/>
  <c r="J110" i="8"/>
  <c r="J105" i="8"/>
  <c r="J99" i="8"/>
  <c r="J94" i="8"/>
  <c r="J89" i="8"/>
  <c r="J83" i="8"/>
  <c r="J78" i="8"/>
  <c r="J73" i="8"/>
  <c r="J67" i="8"/>
  <c r="J62" i="8"/>
  <c r="J57" i="8"/>
  <c r="J51" i="8"/>
  <c r="J46" i="8"/>
  <c r="J41" i="8"/>
  <c r="J36" i="8"/>
  <c r="J32" i="8"/>
  <c r="J28" i="8"/>
  <c r="J24" i="8"/>
  <c r="J20" i="8"/>
  <c r="J16" i="8"/>
  <c r="J12" i="8"/>
  <c r="J8" i="8"/>
  <c r="J997" i="8"/>
  <c r="J989" i="8"/>
  <c r="J981" i="8"/>
  <c r="J973" i="8"/>
  <c r="J965" i="8"/>
  <c r="J957" i="8"/>
  <c r="J949" i="8"/>
  <c r="J941" i="8"/>
  <c r="J933" i="8"/>
  <c r="J925" i="8"/>
  <c r="J917" i="8"/>
  <c r="J909" i="8"/>
  <c r="J901" i="8"/>
  <c r="J893" i="8"/>
  <c r="J885" i="8"/>
  <c r="J877" i="8"/>
  <c r="J869" i="8"/>
  <c r="J861" i="8"/>
  <c r="J853" i="8"/>
  <c r="J845" i="8"/>
  <c r="J837" i="8"/>
  <c r="J829" i="8"/>
  <c r="J821" i="8"/>
  <c r="J813" i="8"/>
  <c r="J805" i="8"/>
  <c r="J797" i="8"/>
  <c r="J789" i="8"/>
  <c r="J781" i="8"/>
  <c r="J773" i="8"/>
  <c r="J765" i="8"/>
  <c r="J757" i="8"/>
  <c r="J749" i="8"/>
  <c r="J741" i="8"/>
  <c r="J733" i="8"/>
  <c r="J725" i="8"/>
  <c r="J717" i="8"/>
  <c r="J709" i="8"/>
  <c r="J701" i="8"/>
  <c r="J693" i="8"/>
  <c r="J685" i="8"/>
  <c r="J677" i="8"/>
  <c r="J669" i="8"/>
  <c r="J661" i="8"/>
  <c r="J653" i="8"/>
  <c r="J645" i="8"/>
  <c r="J637" i="8"/>
  <c r="J629" i="8"/>
  <c r="J621" i="8"/>
  <c r="J613" i="8"/>
  <c r="J605" i="8"/>
  <c r="J597" i="8"/>
  <c r="J589" i="8"/>
  <c r="J581" i="8"/>
  <c r="J573" i="8"/>
  <c r="J565" i="8"/>
  <c r="J557" i="8"/>
  <c r="J549" i="8"/>
  <c r="J541" i="8"/>
  <c r="J533" i="8"/>
  <c r="J525" i="8"/>
  <c r="J517" i="8"/>
  <c r="J509" i="8"/>
  <c r="J501" i="8"/>
  <c r="J493" i="8"/>
  <c r="J485" i="8"/>
  <c r="J477" i="8"/>
  <c r="J469" i="8"/>
  <c r="J461" i="8"/>
  <c r="J453" i="8"/>
  <c r="J445" i="8"/>
  <c r="J437" i="8"/>
  <c r="J429" i="8"/>
  <c r="J421" i="8"/>
  <c r="J413" i="8"/>
  <c r="J405" i="8"/>
  <c r="J397" i="8"/>
  <c r="J389" i="8"/>
  <c r="J381" i="8"/>
  <c r="J373" i="8"/>
  <c r="J365" i="8"/>
  <c r="J357" i="8"/>
  <c r="J349" i="8"/>
  <c r="J341" i="8"/>
  <c r="J333" i="8"/>
  <c r="J325" i="8"/>
  <c r="J317" i="8"/>
  <c r="J309" i="8"/>
  <c r="J301" i="8"/>
  <c r="J293" i="8"/>
  <c r="J285" i="8"/>
  <c r="J277" i="8"/>
  <c r="J269" i="8"/>
  <c r="J261" i="8"/>
  <c r="J253" i="8"/>
  <c r="J245" i="8"/>
  <c r="J237" i="8"/>
  <c r="J229" i="8"/>
  <c r="J221" i="8"/>
  <c r="J213" i="8"/>
  <c r="J205" i="8"/>
  <c r="J197" i="8"/>
  <c r="J189" i="8"/>
  <c r="J181" i="8"/>
  <c r="J173" i="8"/>
  <c r="J165" i="8"/>
  <c r="J157" i="8"/>
  <c r="J149" i="8"/>
  <c r="J141" i="8"/>
  <c r="J133" i="8"/>
  <c r="J125" i="8"/>
  <c r="J119" i="8"/>
  <c r="J114" i="8"/>
  <c r="J109" i="8"/>
  <c r="J103" i="8"/>
  <c r="J98" i="8"/>
  <c r="J93" i="8"/>
  <c r="J87" i="8"/>
  <c r="J82" i="8"/>
  <c r="J77" i="8"/>
  <c r="J71" i="8"/>
  <c r="J66" i="8"/>
  <c r="J61" i="8"/>
  <c r="J55" i="8"/>
  <c r="J50" i="8"/>
  <c r="J45" i="8"/>
  <c r="J39" i="8"/>
  <c r="J35" i="8"/>
  <c r="J31" i="8"/>
  <c r="J27" i="8"/>
  <c r="J23" i="8"/>
  <c r="J19" i="8"/>
  <c r="J15" i="8"/>
  <c r="J11" i="8"/>
  <c r="J995" i="8"/>
  <c r="J987" i="8"/>
  <c r="J979" i="8"/>
  <c r="J971" i="8"/>
  <c r="J963" i="8"/>
  <c r="J955" i="8"/>
  <c r="J947" i="8"/>
  <c r="J939" i="8"/>
  <c r="J931" i="8"/>
  <c r="J923" i="8"/>
  <c r="J915" i="8"/>
  <c r="J907" i="8"/>
  <c r="J899" i="8"/>
  <c r="J891" i="8"/>
  <c r="J883" i="8"/>
  <c r="J875" i="8"/>
  <c r="J867" i="8"/>
  <c r="J859" i="8"/>
  <c r="J851" i="8"/>
  <c r="J843" i="8"/>
  <c r="J835" i="8"/>
  <c r="J827" i="8"/>
  <c r="J819" i="8"/>
  <c r="J811" i="8"/>
  <c r="J803" i="8"/>
  <c r="J795" i="8"/>
  <c r="J787" i="8"/>
  <c r="J779" i="8"/>
  <c r="J771" i="8"/>
  <c r="J763" i="8"/>
  <c r="J755" i="8"/>
  <c r="J747" i="8"/>
  <c r="J739" i="8"/>
  <c r="J731" i="8"/>
  <c r="J723" i="8"/>
  <c r="J715" i="8"/>
  <c r="J707" i="8"/>
  <c r="J699" i="8"/>
  <c r="J691" i="8"/>
  <c r="J683" i="8"/>
  <c r="J675" i="8"/>
  <c r="J667" i="8"/>
  <c r="J659" i="8"/>
  <c r="J651" i="8"/>
  <c r="J643" i="8"/>
  <c r="J635" i="8"/>
  <c r="J627" i="8"/>
  <c r="J619" i="8"/>
  <c r="J611" i="8"/>
  <c r="J603" i="8"/>
  <c r="J595" i="8"/>
  <c r="J587" i="8"/>
  <c r="J579" i="8"/>
  <c r="J571" i="8"/>
  <c r="J563" i="8"/>
  <c r="J555" i="8"/>
  <c r="J547" i="8"/>
  <c r="J539" i="8"/>
  <c r="J531" i="8"/>
  <c r="J523" i="8"/>
  <c r="J515" i="8"/>
  <c r="J507" i="8"/>
  <c r="J499" i="8"/>
  <c r="J491" i="8"/>
  <c r="J483" i="8"/>
  <c r="J475" i="8"/>
  <c r="J467" i="8"/>
  <c r="J459" i="8"/>
  <c r="J451" i="8"/>
  <c r="J443" i="8"/>
  <c r="J435" i="8"/>
  <c r="J427" i="8"/>
  <c r="J419" i="8"/>
  <c r="J411" i="8"/>
  <c r="J403" i="8"/>
  <c r="J395" i="8"/>
  <c r="J387" i="8"/>
  <c r="J379" i="8"/>
  <c r="J371" i="8"/>
  <c r="J363" i="8"/>
  <c r="J355" i="8"/>
  <c r="J347" i="8"/>
  <c r="J339" i="8"/>
  <c r="J331" i="8"/>
  <c r="J323" i="8"/>
  <c r="J315" i="8"/>
  <c r="J307" i="8"/>
  <c r="J299" i="8"/>
  <c r="J291" i="8"/>
  <c r="J283" i="8"/>
  <c r="J275" i="8"/>
  <c r="J267" i="8"/>
  <c r="J259" i="8"/>
  <c r="J251" i="8"/>
  <c r="J243" i="8"/>
  <c r="J235" i="8"/>
  <c r="J227" i="8"/>
  <c r="J219" i="8"/>
  <c r="J211" i="8"/>
  <c r="J203" i="8"/>
  <c r="J195" i="8"/>
  <c r="J187" i="8"/>
  <c r="J179" i="8"/>
  <c r="J171" i="8"/>
  <c r="J163" i="8"/>
  <c r="J155" i="8"/>
  <c r="J147" i="8"/>
  <c r="J139" i="8"/>
  <c r="J131" i="8"/>
  <c r="J123" i="8"/>
  <c r="J118" i="8"/>
  <c r="J113" i="8"/>
  <c r="J107" i="8"/>
  <c r="J102" i="8"/>
  <c r="J97" i="8"/>
  <c r="J91" i="8"/>
  <c r="J86" i="8"/>
  <c r="J81" i="8"/>
  <c r="J75" i="8"/>
  <c r="J70" i="8"/>
  <c r="J65" i="8"/>
  <c r="J59" i="8"/>
  <c r="J54" i="8"/>
  <c r="J49" i="8"/>
  <c r="J43" i="8"/>
  <c r="J38" i="8"/>
  <c r="J34" i="8"/>
  <c r="J30" i="8"/>
  <c r="J26" i="8"/>
  <c r="J22" i="8"/>
  <c r="J18" i="8"/>
  <c r="J14" i="8"/>
  <c r="J10" i="8"/>
  <c r="J7" i="8"/>
  <c r="J985" i="8"/>
  <c r="J953" i="8"/>
  <c r="J921" i="8"/>
  <c r="J889" i="8"/>
  <c r="J857" i="8"/>
  <c r="J825" i="8"/>
  <c r="J793" i="8"/>
  <c r="J761" i="8"/>
  <c r="J729" i="8"/>
  <c r="J697" i="8"/>
  <c r="J665" i="8"/>
  <c r="J633" i="8"/>
  <c r="J601" i="8"/>
  <c r="J569" i="8"/>
  <c r="J537" i="8"/>
  <c r="J505" i="8"/>
  <c r="J473" i="8"/>
  <c r="J441" i="8"/>
  <c r="J409" i="8"/>
  <c r="J377" i="8"/>
  <c r="J345" i="8"/>
  <c r="J313" i="8"/>
  <c r="J281" i="8"/>
  <c r="J249" i="8"/>
  <c r="J217" i="8"/>
  <c r="J185" i="8"/>
  <c r="J153" i="8"/>
  <c r="J122" i="8"/>
  <c r="J101" i="8"/>
  <c r="J79" i="8"/>
  <c r="J58" i="8"/>
  <c r="J37" i="8"/>
  <c r="J21" i="8"/>
  <c r="J977" i="8"/>
  <c r="J945" i="8"/>
  <c r="J913" i="8"/>
  <c r="J881" i="8"/>
  <c r="J849" i="8"/>
  <c r="J817" i="8"/>
  <c r="J785" i="8"/>
  <c r="J753" i="8"/>
  <c r="J721" i="8"/>
  <c r="J689" i="8"/>
  <c r="J657" i="8"/>
  <c r="J625" i="8"/>
  <c r="J593" i="8"/>
  <c r="J561" i="8"/>
  <c r="J529" i="8"/>
  <c r="J497" i="8"/>
  <c r="J465" i="8"/>
  <c r="J433" i="8"/>
  <c r="J401" i="8"/>
  <c r="J369" i="8"/>
  <c r="J337" i="8"/>
  <c r="J305" i="8"/>
  <c r="J273" i="8"/>
  <c r="J241" i="8"/>
  <c r="J209" i="8"/>
  <c r="J177" i="8"/>
  <c r="J145" i="8"/>
  <c r="J117" i="8"/>
  <c r="J95" i="8"/>
  <c r="J74" i="8"/>
  <c r="J53" i="8"/>
  <c r="J33" i="8"/>
  <c r="J17" i="8"/>
  <c r="J969" i="8"/>
  <c r="J937" i="8"/>
  <c r="J905" i="8"/>
  <c r="J873" i="8"/>
  <c r="J841" i="8"/>
  <c r="J809" i="8"/>
  <c r="J777" i="8"/>
  <c r="J745" i="8"/>
  <c r="J713" i="8"/>
  <c r="J681" i="8"/>
  <c r="J649" i="8"/>
  <c r="J617" i="8"/>
  <c r="J585" i="8"/>
  <c r="J553" i="8"/>
  <c r="J521" i="8"/>
  <c r="J489" i="8"/>
  <c r="J457" i="8"/>
  <c r="J425" i="8"/>
  <c r="J393" i="8"/>
  <c r="J361" i="8"/>
  <c r="J329" i="8"/>
  <c r="J297" i="8"/>
  <c r="J265" i="8"/>
  <c r="J233" i="8"/>
  <c r="J201" i="8"/>
  <c r="J169" i="8"/>
  <c r="J137" i="8"/>
  <c r="J111" i="8"/>
  <c r="J90" i="8"/>
  <c r="J69" i="8"/>
  <c r="J47" i="8"/>
  <c r="J29" i="8"/>
  <c r="J13" i="8"/>
  <c r="J961" i="8"/>
  <c r="J833" i="8"/>
  <c r="J705" i="8"/>
  <c r="J577" i="8"/>
  <c r="J449" i="8"/>
  <c r="J321" i="8"/>
  <c r="J193" i="8"/>
  <c r="J85" i="8"/>
  <c r="J9" i="8"/>
  <c r="J929" i="8"/>
  <c r="J801" i="8"/>
  <c r="J673" i="8"/>
  <c r="J545" i="8"/>
  <c r="J417" i="8"/>
  <c r="J289" i="8"/>
  <c r="J161" i="8"/>
  <c r="J63" i="8"/>
  <c r="J225" i="8"/>
  <c r="J897" i="8"/>
  <c r="J769" i="8"/>
  <c r="J641" i="8"/>
  <c r="J513" i="8"/>
  <c r="J385" i="8"/>
  <c r="J257" i="8"/>
  <c r="J129" i="8"/>
  <c r="J42" i="8"/>
  <c r="J993" i="8"/>
  <c r="J865" i="8"/>
  <c r="J737" i="8"/>
  <c r="J609" i="8"/>
  <c r="J481" i="8"/>
  <c r="J353" i="8"/>
  <c r="J106" i="8"/>
  <c r="J25" i="8"/>
  <c r="N996" i="8"/>
  <c r="N992" i="8"/>
  <c r="N988" i="8"/>
  <c r="N984" i="8"/>
  <c r="N980" i="8"/>
  <c r="N976" i="8"/>
  <c r="N972" i="8"/>
  <c r="N968" i="8"/>
  <c r="N964" i="8"/>
  <c r="N960" i="8"/>
  <c r="N956" i="8"/>
  <c r="N952" i="8"/>
  <c r="N948" i="8"/>
  <c r="N944" i="8"/>
  <c r="N940" i="8"/>
  <c r="N936" i="8"/>
  <c r="N932" i="8"/>
  <c r="N928" i="8"/>
  <c r="N924" i="8"/>
  <c r="N920" i="8"/>
  <c r="N916" i="8"/>
  <c r="N912" i="8"/>
  <c r="N908" i="8"/>
  <c r="N904" i="8"/>
  <c r="N900" i="8"/>
  <c r="N896" i="8"/>
  <c r="N892" i="8"/>
  <c r="N888" i="8"/>
  <c r="N884" i="8"/>
  <c r="N880" i="8"/>
  <c r="N876" i="8"/>
  <c r="N872" i="8"/>
  <c r="N868" i="8"/>
  <c r="N864" i="8"/>
  <c r="N860" i="8"/>
  <c r="N856" i="8"/>
  <c r="N852" i="8"/>
  <c r="N848" i="8"/>
  <c r="N844" i="8"/>
  <c r="N840" i="8"/>
  <c r="N836" i="8"/>
  <c r="N832" i="8"/>
  <c r="N828" i="8"/>
  <c r="N824" i="8"/>
  <c r="N820" i="8"/>
  <c r="N816" i="8"/>
  <c r="N812" i="8"/>
  <c r="N808" i="8"/>
  <c r="N804" i="8"/>
  <c r="N800" i="8"/>
  <c r="N796" i="8"/>
  <c r="N792" i="8"/>
  <c r="N788" i="8"/>
  <c r="N784" i="8"/>
  <c r="N780" i="8"/>
  <c r="N776" i="8"/>
  <c r="N772" i="8"/>
  <c r="N768" i="8"/>
  <c r="N764" i="8"/>
  <c r="N760" i="8"/>
  <c r="N756" i="8"/>
  <c r="N752" i="8"/>
  <c r="N748" i="8"/>
  <c r="N744" i="8"/>
  <c r="N740" i="8"/>
  <c r="N736" i="8"/>
  <c r="N732" i="8"/>
  <c r="N728" i="8"/>
  <c r="N724" i="8"/>
  <c r="N720" i="8"/>
  <c r="N716" i="8"/>
  <c r="N712" i="8"/>
  <c r="N708" i="8"/>
  <c r="N704" i="8"/>
  <c r="N700" i="8"/>
  <c r="N696" i="8"/>
  <c r="N692" i="8"/>
  <c r="N688" i="8"/>
  <c r="N684" i="8"/>
  <c r="N680" i="8"/>
  <c r="N676" i="8"/>
  <c r="N672" i="8"/>
  <c r="N668" i="8"/>
  <c r="N664" i="8"/>
  <c r="N660" i="8"/>
  <c r="N656" i="8"/>
  <c r="N652" i="8"/>
  <c r="N648" i="8"/>
  <c r="N644" i="8"/>
  <c r="N640" i="8"/>
  <c r="N636" i="8"/>
  <c r="N632" i="8"/>
  <c r="N628" i="8"/>
  <c r="N624" i="8"/>
  <c r="N620" i="8"/>
  <c r="N616" i="8"/>
  <c r="N612" i="8"/>
  <c r="N608" i="8"/>
  <c r="N604" i="8"/>
  <c r="N600" i="8"/>
  <c r="N596" i="8"/>
  <c r="N592" i="8"/>
  <c r="N588" i="8"/>
  <c r="N584" i="8"/>
  <c r="N580" i="8"/>
  <c r="N576" i="8"/>
  <c r="N572" i="8"/>
  <c r="N568" i="8"/>
  <c r="N564" i="8"/>
  <c r="N560" i="8"/>
  <c r="N556" i="8"/>
  <c r="N552" i="8"/>
  <c r="N548" i="8"/>
  <c r="N544" i="8"/>
  <c r="N540" i="8"/>
  <c r="N536" i="8"/>
  <c r="N532" i="8"/>
  <c r="N528" i="8"/>
  <c r="N524" i="8"/>
  <c r="N520" i="8"/>
  <c r="N516" i="8"/>
  <c r="N512" i="8"/>
  <c r="N508" i="8"/>
  <c r="N504" i="8"/>
  <c r="N500" i="8"/>
  <c r="N496" i="8"/>
  <c r="N492" i="8"/>
  <c r="N488" i="8"/>
  <c r="N484" i="8"/>
  <c r="N480" i="8"/>
  <c r="N476" i="8"/>
  <c r="N472" i="8"/>
  <c r="N468" i="8"/>
  <c r="N464" i="8"/>
  <c r="N460" i="8"/>
  <c r="N456" i="8"/>
  <c r="N452" i="8"/>
  <c r="N448" i="8"/>
  <c r="N444" i="8"/>
  <c r="N440" i="8"/>
  <c r="N436" i="8"/>
  <c r="N432" i="8"/>
  <c r="N428" i="8"/>
  <c r="N424" i="8"/>
  <c r="N420" i="8"/>
  <c r="N416" i="8"/>
  <c r="N412" i="8"/>
  <c r="N408" i="8"/>
  <c r="N404" i="8"/>
  <c r="N400" i="8"/>
  <c r="N396" i="8"/>
  <c r="N392" i="8"/>
  <c r="N388" i="8"/>
  <c r="N384" i="8"/>
  <c r="N380" i="8"/>
  <c r="N376" i="8"/>
  <c r="N372" i="8"/>
  <c r="N368" i="8"/>
  <c r="N364" i="8"/>
  <c r="N360" i="8"/>
  <c r="N356" i="8"/>
  <c r="N352" i="8"/>
  <c r="N348" i="8"/>
  <c r="N344" i="8"/>
  <c r="N340" i="8"/>
  <c r="N336" i="8"/>
  <c r="N332" i="8"/>
  <c r="N328" i="8"/>
  <c r="N324" i="8"/>
  <c r="N320" i="8"/>
  <c r="N316" i="8"/>
  <c r="N312" i="8"/>
  <c r="N308" i="8"/>
  <c r="N304" i="8"/>
  <c r="N300" i="8"/>
  <c r="N296" i="8"/>
  <c r="N292" i="8"/>
  <c r="N288" i="8"/>
  <c r="N284" i="8"/>
  <c r="N280" i="8"/>
  <c r="N995" i="8"/>
  <c r="N990" i="8"/>
  <c r="N985" i="8"/>
  <c r="N979" i="8"/>
  <c r="N974" i="8"/>
  <c r="N969" i="8"/>
  <c r="N963" i="8"/>
  <c r="N958" i="8"/>
  <c r="N953" i="8"/>
  <c r="N947" i="8"/>
  <c r="N942" i="8"/>
  <c r="N937" i="8"/>
  <c r="N931" i="8"/>
  <c r="N926" i="8"/>
  <c r="N921" i="8"/>
  <c r="N915" i="8"/>
  <c r="N910" i="8"/>
  <c r="N905" i="8"/>
  <c r="N899" i="8"/>
  <c r="N894" i="8"/>
  <c r="N889" i="8"/>
  <c r="N883" i="8"/>
  <c r="N878" i="8"/>
  <c r="N873" i="8"/>
  <c r="N867" i="8"/>
  <c r="N862" i="8"/>
  <c r="N857" i="8"/>
  <c r="N851" i="8"/>
  <c r="N846" i="8"/>
  <c r="N841" i="8"/>
  <c r="N835" i="8"/>
  <c r="N830" i="8"/>
  <c r="N825" i="8"/>
  <c r="N819" i="8"/>
  <c r="N814" i="8"/>
  <c r="N809" i="8"/>
  <c r="N803" i="8"/>
  <c r="N798" i="8"/>
  <c r="N793" i="8"/>
  <c r="N787" i="8"/>
  <c r="N782" i="8"/>
  <c r="N777" i="8"/>
  <c r="N771" i="8"/>
  <c r="N766" i="8"/>
  <c r="N761" i="8"/>
  <c r="N755" i="8"/>
  <c r="N750" i="8"/>
  <c r="N745" i="8"/>
  <c r="N739" i="8"/>
  <c r="N734" i="8"/>
  <c r="N729" i="8"/>
  <c r="N723" i="8"/>
  <c r="N718" i="8"/>
  <c r="N713" i="8"/>
  <c r="N707" i="8"/>
  <c r="N702" i="8"/>
  <c r="N697" i="8"/>
  <c r="N691" i="8"/>
  <c r="N686" i="8"/>
  <c r="N681" i="8"/>
  <c r="N675" i="8"/>
  <c r="N670" i="8"/>
  <c r="N665" i="8"/>
  <c r="N659" i="8"/>
  <c r="N654" i="8"/>
  <c r="N649" i="8"/>
  <c r="N643" i="8"/>
  <c r="N638" i="8"/>
  <c r="N633" i="8"/>
  <c r="N627" i="8"/>
  <c r="N622" i="8"/>
  <c r="N617" i="8"/>
  <c r="N611" i="8"/>
  <c r="N606" i="8"/>
  <c r="N601" i="8"/>
  <c r="N595" i="8"/>
  <c r="N590" i="8"/>
  <c r="N585" i="8"/>
  <c r="N579" i="8"/>
  <c r="N574" i="8"/>
  <c r="N569" i="8"/>
  <c r="N563" i="8"/>
  <c r="N558" i="8"/>
  <c r="N553" i="8"/>
  <c r="N547" i="8"/>
  <c r="N542" i="8"/>
  <c r="N537" i="8"/>
  <c r="N531" i="8"/>
  <c r="N526" i="8"/>
  <c r="N999" i="8"/>
  <c r="N994" i="8"/>
  <c r="N989" i="8"/>
  <c r="N983" i="8"/>
  <c r="N978" i="8"/>
  <c r="N973" i="8"/>
  <c r="N967" i="8"/>
  <c r="N962" i="8"/>
  <c r="N957" i="8"/>
  <c r="N951" i="8"/>
  <c r="N946" i="8"/>
  <c r="N941" i="8"/>
  <c r="N935" i="8"/>
  <c r="N930" i="8"/>
  <c r="N925" i="8"/>
  <c r="N919" i="8"/>
  <c r="N914" i="8"/>
  <c r="N909" i="8"/>
  <c r="N903" i="8"/>
  <c r="N898" i="8"/>
  <c r="N893" i="8"/>
  <c r="N887" i="8"/>
  <c r="N882" i="8"/>
  <c r="N877" i="8"/>
  <c r="N871" i="8"/>
  <c r="N866" i="8"/>
  <c r="N861" i="8"/>
  <c r="N855" i="8"/>
  <c r="N850" i="8"/>
  <c r="N845" i="8"/>
  <c r="N839" i="8"/>
  <c r="N834" i="8"/>
  <c r="N829" i="8"/>
  <c r="N823" i="8"/>
  <c r="N818" i="8"/>
  <c r="N813" i="8"/>
  <c r="N807" i="8"/>
  <c r="N802" i="8"/>
  <c r="N797" i="8"/>
  <c r="N791" i="8"/>
  <c r="N786" i="8"/>
  <c r="N781" i="8"/>
  <c r="N775" i="8"/>
  <c r="N770" i="8"/>
  <c r="N765" i="8"/>
  <c r="N759" i="8"/>
  <c r="N754" i="8"/>
  <c r="N749" i="8"/>
  <c r="N743" i="8"/>
  <c r="N738" i="8"/>
  <c r="N733" i="8"/>
  <c r="N727" i="8"/>
  <c r="N722" i="8"/>
  <c r="N717" i="8"/>
  <c r="N711" i="8"/>
  <c r="N706" i="8"/>
  <c r="N701" i="8"/>
  <c r="N695" i="8"/>
  <c r="N690" i="8"/>
  <c r="N685" i="8"/>
  <c r="N679" i="8"/>
  <c r="N674" i="8"/>
  <c r="N669" i="8"/>
  <c r="N663" i="8"/>
  <c r="N658" i="8"/>
  <c r="N653" i="8"/>
  <c r="N647" i="8"/>
  <c r="N642" i="8"/>
  <c r="N637" i="8"/>
  <c r="N631" i="8"/>
  <c r="N626" i="8"/>
  <c r="N621" i="8"/>
  <c r="N615" i="8"/>
  <c r="N610" i="8"/>
  <c r="N605" i="8"/>
  <c r="N599" i="8"/>
  <c r="N594" i="8"/>
  <c r="N589" i="8"/>
  <c r="N583" i="8"/>
  <c r="N578" i="8"/>
  <c r="N573" i="8"/>
  <c r="N567" i="8"/>
  <c r="N562" i="8"/>
  <c r="N557" i="8"/>
  <c r="N551" i="8"/>
  <c r="N546" i="8"/>
  <c r="N541" i="8"/>
  <c r="N535" i="8"/>
  <c r="N530" i="8"/>
  <c r="N525" i="8"/>
  <c r="N519" i="8"/>
  <c r="N998" i="8"/>
  <c r="N987" i="8"/>
  <c r="N977" i="8"/>
  <c r="N966" i="8"/>
  <c r="N955" i="8"/>
  <c r="N945" i="8"/>
  <c r="N934" i="8"/>
  <c r="N923" i="8"/>
  <c r="N913" i="8"/>
  <c r="N902" i="8"/>
  <c r="N891" i="8"/>
  <c r="N881" i="8"/>
  <c r="N870" i="8"/>
  <c r="N859" i="8"/>
  <c r="N849" i="8"/>
  <c r="N838" i="8"/>
  <c r="N827" i="8"/>
  <c r="N817" i="8"/>
  <c r="N806" i="8"/>
  <c r="N795" i="8"/>
  <c r="N785" i="8"/>
  <c r="N774" i="8"/>
  <c r="N763" i="8"/>
  <c r="N753" i="8"/>
  <c r="N742" i="8"/>
  <c r="N731" i="8"/>
  <c r="N721" i="8"/>
  <c r="N710" i="8"/>
  <c r="N699" i="8"/>
  <c r="N689" i="8"/>
  <c r="N678" i="8"/>
  <c r="N667" i="8"/>
  <c r="N657" i="8"/>
  <c r="N646" i="8"/>
  <c r="N635" i="8"/>
  <c r="N625" i="8"/>
  <c r="N614" i="8"/>
  <c r="N603" i="8"/>
  <c r="N593" i="8"/>
  <c r="N582" i="8"/>
  <c r="N571" i="8"/>
  <c r="N561" i="8"/>
  <c r="N550" i="8"/>
  <c r="N539" i="8"/>
  <c r="N529" i="8"/>
  <c r="N521" i="8"/>
  <c r="N514" i="8"/>
  <c r="N509" i="8"/>
  <c r="N503" i="8"/>
  <c r="N498" i="8"/>
  <c r="N493" i="8"/>
  <c r="N487" i="8"/>
  <c r="N482" i="8"/>
  <c r="N477" i="8"/>
  <c r="N471" i="8"/>
  <c r="N466" i="8"/>
  <c r="N461" i="8"/>
  <c r="N455" i="8"/>
  <c r="N450" i="8"/>
  <c r="N445" i="8"/>
  <c r="N439" i="8"/>
  <c r="N434" i="8"/>
  <c r="N429" i="8"/>
  <c r="N423" i="8"/>
  <c r="N418" i="8"/>
  <c r="N413" i="8"/>
  <c r="N407" i="8"/>
  <c r="N402" i="8"/>
  <c r="N397" i="8"/>
  <c r="N391" i="8"/>
  <c r="N386" i="8"/>
  <c r="N381" i="8"/>
  <c r="N375" i="8"/>
  <c r="N370" i="8"/>
  <c r="N365" i="8"/>
  <c r="N359" i="8"/>
  <c r="N354" i="8"/>
  <c r="N349" i="8"/>
  <c r="N343" i="8"/>
  <c r="N338" i="8"/>
  <c r="N333" i="8"/>
  <c r="N327" i="8"/>
  <c r="N322" i="8"/>
  <c r="N317" i="8"/>
  <c r="N311" i="8"/>
  <c r="N306" i="8"/>
  <c r="N301" i="8"/>
  <c r="N295" i="8"/>
  <c r="N290" i="8"/>
  <c r="N285" i="8"/>
  <c r="N279" i="8"/>
  <c r="N275" i="8"/>
  <c r="N271" i="8"/>
  <c r="N267" i="8"/>
  <c r="N263" i="8"/>
  <c r="N259" i="8"/>
  <c r="N255" i="8"/>
  <c r="N251" i="8"/>
  <c r="N247" i="8"/>
  <c r="N243" i="8"/>
  <c r="N239" i="8"/>
  <c r="N235" i="8"/>
  <c r="N231" i="8"/>
  <c r="N227" i="8"/>
  <c r="N223" i="8"/>
  <c r="N219" i="8"/>
  <c r="N215" i="8"/>
  <c r="N211" i="8"/>
  <c r="N207" i="8"/>
  <c r="N203" i="8"/>
  <c r="N199" i="8"/>
  <c r="N195" i="8"/>
  <c r="N191" i="8"/>
  <c r="N187" i="8"/>
  <c r="N183" i="8"/>
  <c r="N179" i="8"/>
  <c r="N175" i="8"/>
  <c r="N171" i="8"/>
  <c r="N167" i="8"/>
  <c r="N163" i="8"/>
  <c r="N159" i="8"/>
  <c r="N155" i="8"/>
  <c r="N151" i="8"/>
  <c r="N147" i="8"/>
  <c r="N143" i="8"/>
  <c r="N139" i="8"/>
  <c r="N135" i="8"/>
  <c r="N131" i="8"/>
  <c r="N127" i="8"/>
  <c r="N123" i="8"/>
  <c r="N119" i="8"/>
  <c r="N115" i="8"/>
  <c r="N111" i="8"/>
  <c r="N107" i="8"/>
  <c r="N103" i="8"/>
  <c r="N99" i="8"/>
  <c r="N95" i="8"/>
  <c r="N91" i="8"/>
  <c r="N87" i="8"/>
  <c r="N83" i="8"/>
  <c r="N79" i="8"/>
  <c r="N75" i="8"/>
  <c r="N71" i="8"/>
  <c r="N67" i="8"/>
  <c r="N63" i="8"/>
  <c r="N59" i="8"/>
  <c r="N55" i="8"/>
  <c r="N51" i="8"/>
  <c r="N47" i="8"/>
  <c r="N43" i="8"/>
  <c r="N39" i="8"/>
  <c r="N35" i="8"/>
  <c r="N31" i="8"/>
  <c r="N27" i="8"/>
  <c r="N23" i="8"/>
  <c r="N19" i="8"/>
  <c r="N15" i="8"/>
  <c r="N11" i="8"/>
  <c r="N997" i="8"/>
  <c r="N986" i="8"/>
  <c r="N975" i="8"/>
  <c r="N965" i="8"/>
  <c r="N954" i="8"/>
  <c r="N943" i="8"/>
  <c r="N933" i="8"/>
  <c r="N922" i="8"/>
  <c r="N911" i="8"/>
  <c r="N901" i="8"/>
  <c r="N890" i="8"/>
  <c r="N879" i="8"/>
  <c r="N869" i="8"/>
  <c r="N858" i="8"/>
  <c r="N847" i="8"/>
  <c r="N837" i="8"/>
  <c r="N826" i="8"/>
  <c r="N815" i="8"/>
  <c r="N805" i="8"/>
  <c r="N794" i="8"/>
  <c r="N783" i="8"/>
  <c r="N773" i="8"/>
  <c r="N762" i="8"/>
  <c r="N751" i="8"/>
  <c r="N741" i="8"/>
  <c r="N730" i="8"/>
  <c r="N719" i="8"/>
  <c r="N709" i="8"/>
  <c r="N698" i="8"/>
  <c r="N687" i="8"/>
  <c r="N677" i="8"/>
  <c r="N666" i="8"/>
  <c r="N655" i="8"/>
  <c r="N645" i="8"/>
  <c r="N634" i="8"/>
  <c r="N623" i="8"/>
  <c r="N613" i="8"/>
  <c r="N602" i="8"/>
  <c r="N591" i="8"/>
  <c r="N581" i="8"/>
  <c r="N570" i="8"/>
  <c r="N559" i="8"/>
  <c r="N549" i="8"/>
  <c r="N538" i="8"/>
  <c r="N527" i="8"/>
  <c r="N518" i="8"/>
  <c r="N513" i="8"/>
  <c r="N507" i="8"/>
  <c r="N502" i="8"/>
  <c r="N497" i="8"/>
  <c r="N491" i="8"/>
  <c r="N486" i="8"/>
  <c r="N481" i="8"/>
  <c r="N475" i="8"/>
  <c r="N470" i="8"/>
  <c r="N465" i="8"/>
  <c r="N459" i="8"/>
  <c r="N454" i="8"/>
  <c r="N449" i="8"/>
  <c r="N443" i="8"/>
  <c r="N438" i="8"/>
  <c r="N433" i="8"/>
  <c r="N427" i="8"/>
  <c r="N422" i="8"/>
  <c r="N417" i="8"/>
  <c r="N411" i="8"/>
  <c r="N406" i="8"/>
  <c r="N401" i="8"/>
  <c r="N395" i="8"/>
  <c r="N390" i="8"/>
  <c r="N385" i="8"/>
  <c r="N379" i="8"/>
  <c r="N374" i="8"/>
  <c r="N369" i="8"/>
  <c r="N363" i="8"/>
  <c r="N358" i="8"/>
  <c r="N353" i="8"/>
  <c r="N347" i="8"/>
  <c r="N342" i="8"/>
  <c r="N337" i="8"/>
  <c r="N331" i="8"/>
  <c r="N326" i="8"/>
  <c r="N321" i="8"/>
  <c r="N315" i="8"/>
  <c r="N310" i="8"/>
  <c r="N305" i="8"/>
  <c r="N299" i="8"/>
  <c r="N294" i="8"/>
  <c r="N289" i="8"/>
  <c r="N283" i="8"/>
  <c r="N278" i="8"/>
  <c r="N274" i="8"/>
  <c r="N270" i="8"/>
  <c r="N266" i="8"/>
  <c r="N262" i="8"/>
  <c r="N258" i="8"/>
  <c r="N254" i="8"/>
  <c r="N250" i="8"/>
  <c r="N246" i="8"/>
  <c r="N242" i="8"/>
  <c r="N238" i="8"/>
  <c r="N234" i="8"/>
  <c r="N230" i="8"/>
  <c r="N226" i="8"/>
  <c r="N222" i="8"/>
  <c r="N218" i="8"/>
  <c r="N214" i="8"/>
  <c r="N210" i="8"/>
  <c r="N206" i="8"/>
  <c r="N202" i="8"/>
  <c r="N198" i="8"/>
  <c r="N194" i="8"/>
  <c r="N190" i="8"/>
  <c r="N186" i="8"/>
  <c r="N182" i="8"/>
  <c r="N178" i="8"/>
  <c r="N174" i="8"/>
  <c r="N170" i="8"/>
  <c r="N166" i="8"/>
  <c r="N162" i="8"/>
  <c r="N158" i="8"/>
  <c r="N154" i="8"/>
  <c r="N150" i="8"/>
  <c r="N146" i="8"/>
  <c r="N142" i="8"/>
  <c r="N138" i="8"/>
  <c r="N134" i="8"/>
  <c r="N130" i="8"/>
  <c r="N126" i="8"/>
  <c r="N122" i="8"/>
  <c r="N118" i="8"/>
  <c r="N114" i="8"/>
  <c r="N110" i="8"/>
  <c r="N106" i="8"/>
  <c r="N102" i="8"/>
  <c r="N98" i="8"/>
  <c r="N94" i="8"/>
  <c r="N90" i="8"/>
  <c r="N86" i="8"/>
  <c r="N82" i="8"/>
  <c r="N78" i="8"/>
  <c r="N74" i="8"/>
  <c r="N70" i="8"/>
  <c r="N66" i="8"/>
  <c r="N62" i="8"/>
  <c r="N58" i="8"/>
  <c r="N54" i="8"/>
  <c r="N50" i="8"/>
  <c r="N46" i="8"/>
  <c r="N42" i="8"/>
  <c r="N38" i="8"/>
  <c r="N34" i="8"/>
  <c r="N30" i="8"/>
  <c r="N26" i="8"/>
  <c r="N22" i="8"/>
  <c r="N18" i="8"/>
  <c r="N14" i="8"/>
  <c r="N10" i="8"/>
  <c r="N7" i="8"/>
  <c r="N981" i="8"/>
  <c r="N959" i="8"/>
  <c r="N938" i="8"/>
  <c r="N917" i="8"/>
  <c r="N895" i="8"/>
  <c r="N874" i="8"/>
  <c r="N853" i="8"/>
  <c r="N831" i="8"/>
  <c r="N810" i="8"/>
  <c r="N789" i="8"/>
  <c r="N767" i="8"/>
  <c r="N746" i="8"/>
  <c r="N725" i="8"/>
  <c r="N703" i="8"/>
  <c r="N682" i="8"/>
  <c r="N661" i="8"/>
  <c r="N639" i="8"/>
  <c r="N618" i="8"/>
  <c r="N597" i="8"/>
  <c r="N575" i="8"/>
  <c r="N554" i="8"/>
  <c r="N533" i="8"/>
  <c r="N515" i="8"/>
  <c r="N505" i="8"/>
  <c r="N494" i="8"/>
  <c r="N483" i="8"/>
  <c r="N473" i="8"/>
  <c r="N462" i="8"/>
  <c r="N451" i="8"/>
  <c r="N441" i="8"/>
  <c r="N430" i="8"/>
  <c r="N419" i="8"/>
  <c r="N409" i="8"/>
  <c r="N398" i="8"/>
  <c r="N387" i="8"/>
  <c r="N377" i="8"/>
  <c r="N366" i="8"/>
  <c r="N355" i="8"/>
  <c r="N345" i="8"/>
  <c r="N334" i="8"/>
  <c r="N323" i="8"/>
  <c r="N313" i="8"/>
  <c r="N302" i="8"/>
  <c r="N291" i="8"/>
  <c r="N281" i="8"/>
  <c r="N272" i="8"/>
  <c r="N264" i="8"/>
  <c r="N256" i="8"/>
  <c r="N248" i="8"/>
  <c r="N240" i="8"/>
  <c r="N232" i="8"/>
  <c r="N224" i="8"/>
  <c r="N216" i="8"/>
  <c r="N208" i="8"/>
  <c r="N200" i="8"/>
  <c r="N192" i="8"/>
  <c r="N184" i="8"/>
  <c r="N176" i="8"/>
  <c r="N168" i="8"/>
  <c r="N160" i="8"/>
  <c r="N152" i="8"/>
  <c r="N144" i="8"/>
  <c r="N136" i="8"/>
  <c r="N128" i="8"/>
  <c r="N120" i="8"/>
  <c r="N112" i="8"/>
  <c r="N104" i="8"/>
  <c r="N96" i="8"/>
  <c r="N88" i="8"/>
  <c r="N80" i="8"/>
  <c r="N72" i="8"/>
  <c r="N64" i="8"/>
  <c r="N56" i="8"/>
  <c r="N48" i="8"/>
  <c r="N40" i="8"/>
  <c r="N32" i="8"/>
  <c r="N24" i="8"/>
  <c r="N16" i="8"/>
  <c r="N8" i="8"/>
  <c r="N993" i="8"/>
  <c r="N971" i="8"/>
  <c r="N950" i="8"/>
  <c r="N929" i="8"/>
  <c r="N907" i="8"/>
  <c r="N886" i="8"/>
  <c r="N865" i="8"/>
  <c r="N843" i="8"/>
  <c r="N822" i="8"/>
  <c r="N801" i="8"/>
  <c r="N779" i="8"/>
  <c r="N758" i="8"/>
  <c r="N737" i="8"/>
  <c r="N715" i="8"/>
  <c r="N694" i="8"/>
  <c r="N673" i="8"/>
  <c r="N651" i="8"/>
  <c r="N630" i="8"/>
  <c r="N609" i="8"/>
  <c r="N587" i="8"/>
  <c r="N566" i="8"/>
  <c r="N545" i="8"/>
  <c r="N523" i="8"/>
  <c r="N511" i="8"/>
  <c r="N501" i="8"/>
  <c r="N490" i="8"/>
  <c r="N479" i="8"/>
  <c r="N469" i="8"/>
  <c r="N458" i="8"/>
  <c r="N447" i="8"/>
  <c r="N437" i="8"/>
  <c r="N426" i="8"/>
  <c r="N415" i="8"/>
  <c r="N405" i="8"/>
  <c r="N394" i="8"/>
  <c r="N383" i="8"/>
  <c r="N373" i="8"/>
  <c r="N362" i="8"/>
  <c r="N351" i="8"/>
  <c r="N341" i="8"/>
  <c r="N330" i="8"/>
  <c r="N319" i="8"/>
  <c r="N309" i="8"/>
  <c r="N298" i="8"/>
  <c r="N287" i="8"/>
  <c r="N277" i="8"/>
  <c r="N269" i="8"/>
  <c r="N261" i="8"/>
  <c r="N253" i="8"/>
  <c r="N245" i="8"/>
  <c r="N237" i="8"/>
  <c r="N229" i="8"/>
  <c r="N221" i="8"/>
  <c r="N213" i="8"/>
  <c r="N205" i="8"/>
  <c r="N197" i="8"/>
  <c r="N189" i="8"/>
  <c r="N181" i="8"/>
  <c r="N173" i="8"/>
  <c r="N165" i="8"/>
  <c r="N157" i="8"/>
  <c r="N149" i="8"/>
  <c r="N141" i="8"/>
  <c r="N133" i="8"/>
  <c r="N125" i="8"/>
  <c r="N117" i="8"/>
  <c r="N109" i="8"/>
  <c r="N101" i="8"/>
  <c r="N93" i="8"/>
  <c r="N85" i="8"/>
  <c r="N77" i="8"/>
  <c r="N69" i="8"/>
  <c r="N61" i="8"/>
  <c r="N53" i="8"/>
  <c r="N45" i="8"/>
  <c r="N37" i="8"/>
  <c r="N29" i="8"/>
  <c r="N21" i="8"/>
  <c r="N13" i="8"/>
  <c r="N991" i="8"/>
  <c r="N970" i="8"/>
  <c r="N949" i="8"/>
  <c r="N927" i="8"/>
  <c r="N906" i="8"/>
  <c r="N885" i="8"/>
  <c r="N863" i="8"/>
  <c r="N842" i="8"/>
  <c r="N821" i="8"/>
  <c r="N799" i="8"/>
  <c r="N778" i="8"/>
  <c r="N757" i="8"/>
  <c r="N735" i="8"/>
  <c r="N714" i="8"/>
  <c r="N693" i="8"/>
  <c r="N671" i="8"/>
  <c r="N650" i="8"/>
  <c r="N629" i="8"/>
  <c r="N607" i="8"/>
  <c r="N586" i="8"/>
  <c r="N565" i="8"/>
  <c r="N543" i="8"/>
  <c r="N522" i="8"/>
  <c r="N510" i="8"/>
  <c r="N499" i="8"/>
  <c r="N489" i="8"/>
  <c r="N478" i="8"/>
  <c r="N467" i="8"/>
  <c r="N457" i="8"/>
  <c r="N446" i="8"/>
  <c r="N435" i="8"/>
  <c r="N425" i="8"/>
  <c r="N414" i="8"/>
  <c r="N403" i="8"/>
  <c r="N393" i="8"/>
  <c r="N382" i="8"/>
  <c r="N371" i="8"/>
  <c r="N361" i="8"/>
  <c r="N350" i="8"/>
  <c r="N339" i="8"/>
  <c r="N329" i="8"/>
  <c r="N318" i="8"/>
  <c r="N307" i="8"/>
  <c r="N297" i="8"/>
  <c r="N286" i="8"/>
  <c r="N276" i="8"/>
  <c r="N268" i="8"/>
  <c r="N260" i="8"/>
  <c r="N252" i="8"/>
  <c r="N244" i="8"/>
  <c r="N236" i="8"/>
  <c r="N228" i="8"/>
  <c r="N220" i="8"/>
  <c r="N212" i="8"/>
  <c r="N204" i="8"/>
  <c r="N196" i="8"/>
  <c r="N188" i="8"/>
  <c r="N180" i="8"/>
  <c r="N172" i="8"/>
  <c r="N164" i="8"/>
  <c r="N156" i="8"/>
  <c r="N148" i="8"/>
  <c r="N140" i="8"/>
  <c r="N132" i="8"/>
  <c r="N124" i="8"/>
  <c r="N116" i="8"/>
  <c r="N108" i="8"/>
  <c r="N100" i="8"/>
  <c r="N92" i="8"/>
  <c r="N84" i="8"/>
  <c r="N76" i="8"/>
  <c r="N68" i="8"/>
  <c r="N60" i="8"/>
  <c r="N52" i="8"/>
  <c r="N44" i="8"/>
  <c r="N36" i="8"/>
  <c r="N28" i="8"/>
  <c r="N20" i="8"/>
  <c r="N12" i="8"/>
  <c r="N982" i="8"/>
  <c r="N961" i="8"/>
  <c r="N939" i="8"/>
  <c r="N918" i="8"/>
  <c r="N897" i="8"/>
  <c r="N875" i="8"/>
  <c r="N854" i="8"/>
  <c r="N833" i="8"/>
  <c r="N811" i="8"/>
  <c r="N790" i="8"/>
  <c r="N769" i="8"/>
  <c r="N747" i="8"/>
  <c r="N726" i="8"/>
  <c r="N705" i="8"/>
  <c r="N683" i="8"/>
  <c r="N662" i="8"/>
  <c r="N641" i="8"/>
  <c r="N619" i="8"/>
  <c r="N598" i="8"/>
  <c r="N577" i="8"/>
  <c r="N555" i="8"/>
  <c r="N534" i="8"/>
  <c r="N517" i="8"/>
  <c r="N506" i="8"/>
  <c r="N495" i="8"/>
  <c r="N485" i="8"/>
  <c r="N474" i="8"/>
  <c r="N463" i="8"/>
  <c r="N453" i="8"/>
  <c r="N442" i="8"/>
  <c r="N431" i="8"/>
  <c r="N421" i="8"/>
  <c r="N410" i="8"/>
  <c r="N399" i="8"/>
  <c r="N389" i="8"/>
  <c r="N378" i="8"/>
  <c r="N367" i="8"/>
  <c r="N357" i="8"/>
  <c r="N346" i="8"/>
  <c r="N335" i="8"/>
  <c r="N325" i="8"/>
  <c r="N314" i="8"/>
  <c r="N293" i="8"/>
  <c r="N257" i="8"/>
  <c r="N225" i="8"/>
  <c r="N193" i="8"/>
  <c r="N161" i="8"/>
  <c r="N129" i="8"/>
  <c r="N97" i="8"/>
  <c r="N65" i="8"/>
  <c r="N33" i="8"/>
  <c r="N282" i="8"/>
  <c r="N249" i="8"/>
  <c r="N217" i="8"/>
  <c r="N185" i="8"/>
  <c r="N153" i="8"/>
  <c r="N121" i="8"/>
  <c r="N89" i="8"/>
  <c r="N57" i="8"/>
  <c r="N25" i="8"/>
  <c r="N273" i="8"/>
  <c r="N241" i="8"/>
  <c r="N209" i="8"/>
  <c r="N177" i="8"/>
  <c r="N145" i="8"/>
  <c r="N113" i="8"/>
  <c r="N81" i="8"/>
  <c r="N49" i="8"/>
  <c r="N17" i="8"/>
  <c r="N303" i="8"/>
  <c r="N265" i="8"/>
  <c r="N233" i="8"/>
  <c r="N201" i="8"/>
  <c r="N169" i="8"/>
  <c r="N137" i="8"/>
  <c r="N105" i="8"/>
  <c r="N73" i="8"/>
  <c r="N41" i="8"/>
  <c r="N9" i="8"/>
  <c r="Q999" i="8"/>
  <c r="Q995" i="8"/>
  <c r="Q991" i="8"/>
  <c r="Q987" i="8"/>
  <c r="Q983" i="8"/>
  <c r="Q979" i="8"/>
  <c r="Q975" i="8"/>
  <c r="Q971" i="8"/>
  <c r="Q967" i="8"/>
  <c r="Q963" i="8"/>
  <c r="Q959" i="8"/>
  <c r="Q955" i="8"/>
  <c r="Q951" i="8"/>
  <c r="Q947" i="8"/>
  <c r="Q943" i="8"/>
  <c r="Q939" i="8"/>
  <c r="Q935" i="8"/>
  <c r="Q931" i="8"/>
  <c r="Q927" i="8"/>
  <c r="Q923" i="8"/>
  <c r="Q919" i="8"/>
  <c r="Q915" i="8"/>
  <c r="Q911" i="8"/>
  <c r="Q907" i="8"/>
  <c r="Q903" i="8"/>
  <c r="Q899" i="8"/>
  <c r="Q895" i="8"/>
  <c r="Q891" i="8"/>
  <c r="Q887" i="8"/>
  <c r="Q883" i="8"/>
  <c r="Q879" i="8"/>
  <c r="Q875" i="8"/>
  <c r="Q871" i="8"/>
  <c r="Q867" i="8"/>
  <c r="Q863" i="8"/>
  <c r="Q859" i="8"/>
  <c r="Q855" i="8"/>
  <c r="Q851" i="8"/>
  <c r="Q847" i="8"/>
  <c r="Q843" i="8"/>
  <c r="Q839" i="8"/>
  <c r="Q835" i="8"/>
  <c r="Q831" i="8"/>
  <c r="Q827" i="8"/>
  <c r="Q823" i="8"/>
  <c r="Q819" i="8"/>
  <c r="Q815" i="8"/>
  <c r="Q811" i="8"/>
  <c r="Q807" i="8"/>
  <c r="Q803" i="8"/>
  <c r="Q799" i="8"/>
  <c r="Q795" i="8"/>
  <c r="Q791" i="8"/>
  <c r="Q787" i="8"/>
  <c r="Q783" i="8"/>
  <c r="Q779" i="8"/>
  <c r="Q775" i="8"/>
  <c r="Q771" i="8"/>
  <c r="Q767" i="8"/>
  <c r="Q763" i="8"/>
  <c r="Q759" i="8"/>
  <c r="Q755" i="8"/>
  <c r="Q751" i="8"/>
  <c r="Q747" i="8"/>
  <c r="Q743" i="8"/>
  <c r="Q739" i="8"/>
  <c r="Q735" i="8"/>
  <c r="Q731" i="8"/>
  <c r="Q727" i="8"/>
  <c r="Q723" i="8"/>
  <c r="Q719" i="8"/>
  <c r="Q715" i="8"/>
  <c r="Q711" i="8"/>
  <c r="Q707" i="8"/>
  <c r="Q703" i="8"/>
  <c r="Q699" i="8"/>
  <c r="Q695" i="8"/>
  <c r="Q691" i="8"/>
  <c r="Q687" i="8"/>
  <c r="Q683" i="8"/>
  <c r="Q679" i="8"/>
  <c r="Q675" i="8"/>
  <c r="Q671" i="8"/>
  <c r="Q667" i="8"/>
  <c r="Q663" i="8"/>
  <c r="Q659" i="8"/>
  <c r="Q655" i="8"/>
  <c r="Q651" i="8"/>
  <c r="Q647" i="8"/>
  <c r="Q643" i="8"/>
  <c r="Q639" i="8"/>
  <c r="Q635" i="8"/>
  <c r="Q631" i="8"/>
  <c r="Q627" i="8"/>
  <c r="Q623" i="8"/>
  <c r="Q619" i="8"/>
  <c r="Q615" i="8"/>
  <c r="Q611" i="8"/>
  <c r="Q607" i="8"/>
  <c r="Q603" i="8"/>
  <c r="Q599" i="8"/>
  <c r="Q595" i="8"/>
  <c r="Q591" i="8"/>
  <c r="Q587" i="8"/>
  <c r="Q583" i="8"/>
  <c r="Q579" i="8"/>
  <c r="Q575" i="8"/>
  <c r="Q571" i="8"/>
  <c r="Q567" i="8"/>
  <c r="Q563" i="8"/>
  <c r="Q559" i="8"/>
  <c r="Q555" i="8"/>
  <c r="Q551" i="8"/>
  <c r="Q547" i="8"/>
  <c r="Q543" i="8"/>
  <c r="Q539" i="8"/>
  <c r="Q535" i="8"/>
  <c r="Q531" i="8"/>
  <c r="Q527" i="8"/>
  <c r="Q523" i="8"/>
  <c r="Q519" i="8"/>
  <c r="Q515" i="8"/>
  <c r="Q511" i="8"/>
  <c r="Q507" i="8"/>
  <c r="Q503" i="8"/>
  <c r="Q499" i="8"/>
  <c r="Q495" i="8"/>
  <c r="Q491" i="8"/>
  <c r="Q487" i="8"/>
  <c r="Q483" i="8"/>
  <c r="Q479" i="8"/>
  <c r="Q475" i="8"/>
  <c r="Q471" i="8"/>
  <c r="Q467" i="8"/>
  <c r="Q463" i="8"/>
  <c r="Q459" i="8"/>
  <c r="Q455" i="8"/>
  <c r="Q451" i="8"/>
  <c r="Q447" i="8"/>
  <c r="Q443" i="8"/>
  <c r="Q439" i="8"/>
  <c r="Q435" i="8"/>
  <c r="Q431" i="8"/>
  <c r="Q427" i="8"/>
  <c r="Q423" i="8"/>
  <c r="Q419" i="8"/>
  <c r="Q415" i="8"/>
  <c r="Q411" i="8"/>
  <c r="Q407" i="8"/>
  <c r="Q403" i="8"/>
  <c r="Q399" i="8"/>
  <c r="Q395" i="8"/>
  <c r="Q391" i="8"/>
  <c r="Q387" i="8"/>
  <c r="Q383" i="8"/>
  <c r="Q379" i="8"/>
  <c r="Q375" i="8"/>
  <c r="Q371" i="8"/>
  <c r="Q367" i="8"/>
  <c r="Q363" i="8"/>
  <c r="Q359" i="8"/>
  <c r="Q355" i="8"/>
  <c r="Q351" i="8"/>
  <c r="Q347" i="8"/>
  <c r="Q343" i="8"/>
  <c r="Q339" i="8"/>
  <c r="Q335" i="8"/>
  <c r="Q331" i="8"/>
  <c r="Q327" i="8"/>
  <c r="Q323" i="8"/>
  <c r="Q319" i="8"/>
  <c r="Q315" i="8"/>
  <c r="Q311" i="8"/>
  <c r="Q307" i="8"/>
  <c r="Q303" i="8"/>
  <c r="Q299" i="8"/>
  <c r="Q295" i="8"/>
  <c r="Q291" i="8"/>
  <c r="Q287" i="8"/>
  <c r="Q283" i="8"/>
  <c r="Q279" i="8"/>
  <c r="Q275" i="8"/>
  <c r="Q271" i="8"/>
  <c r="Q267" i="8"/>
  <c r="Q263" i="8"/>
  <c r="Q259" i="8"/>
  <c r="Q255" i="8"/>
  <c r="Q251" i="8"/>
  <c r="Q247" i="8"/>
  <c r="Q243" i="8"/>
  <c r="Q239" i="8"/>
  <c r="Q235" i="8"/>
  <c r="Q231" i="8"/>
  <c r="Q227" i="8"/>
  <c r="Q223" i="8"/>
  <c r="Q219" i="8"/>
  <c r="Q215" i="8"/>
  <c r="Q211" i="8"/>
  <c r="Q207" i="8"/>
  <c r="Q203" i="8"/>
  <c r="Q199" i="8"/>
  <c r="Q195" i="8"/>
  <c r="Q191" i="8"/>
  <c r="Q187" i="8"/>
  <c r="Q183" i="8"/>
  <c r="Q179" i="8"/>
  <c r="Q175" i="8"/>
  <c r="Q171" i="8"/>
  <c r="Q167" i="8"/>
  <c r="Q163" i="8"/>
  <c r="Q159" i="8"/>
  <c r="Q155" i="8"/>
  <c r="Q151" i="8"/>
  <c r="Q147" i="8"/>
  <c r="Q143" i="8"/>
  <c r="Q139" i="8"/>
  <c r="Q135" i="8"/>
  <c r="Q131" i="8"/>
  <c r="Q127" i="8"/>
  <c r="Q123" i="8"/>
  <c r="Q119" i="8"/>
  <c r="Q115" i="8"/>
  <c r="Q111" i="8"/>
  <c r="Q107" i="8"/>
  <c r="Q103" i="8"/>
  <c r="Q99" i="8"/>
  <c r="Q95" i="8"/>
  <c r="Q91" i="8"/>
  <c r="Q87" i="8"/>
  <c r="Q83" i="8"/>
  <c r="Q79" i="8"/>
  <c r="Q75" i="8"/>
  <c r="Q71" i="8"/>
  <c r="Q67" i="8"/>
  <c r="Q63" i="8"/>
  <c r="Q59" i="8"/>
  <c r="Q55" i="8"/>
  <c r="Q51" i="8"/>
  <c r="Q47" i="8"/>
  <c r="Q43" i="8"/>
  <c r="Q39" i="8"/>
  <c r="Q35" i="8"/>
  <c r="Q31" i="8"/>
  <c r="Q27" i="8"/>
  <c r="Q23" i="8"/>
  <c r="Q19" i="8"/>
  <c r="Q15" i="8"/>
  <c r="Q11" i="8"/>
  <c r="Q998" i="8"/>
  <c r="Q994" i="8"/>
  <c r="Q990" i="8"/>
  <c r="Q986" i="8"/>
  <c r="Q982" i="8"/>
  <c r="Q978" i="8"/>
  <c r="Q974" i="8"/>
  <c r="Q970" i="8"/>
  <c r="Q966" i="8"/>
  <c r="Q962" i="8"/>
  <c r="Q958" i="8"/>
  <c r="Q954" i="8"/>
  <c r="Q950" i="8"/>
  <c r="Q946" i="8"/>
  <c r="Q942" i="8"/>
  <c r="Q938" i="8"/>
  <c r="Q934" i="8"/>
  <c r="Q930" i="8"/>
  <c r="Q926" i="8"/>
  <c r="Q922" i="8"/>
  <c r="Q918" i="8"/>
  <c r="Q914" i="8"/>
  <c r="Q910" i="8"/>
  <c r="Q906" i="8"/>
  <c r="Q902" i="8"/>
  <c r="Q898" i="8"/>
  <c r="Q894" i="8"/>
  <c r="Q890" i="8"/>
  <c r="Q886" i="8"/>
  <c r="Q882" i="8"/>
  <c r="Q878" i="8"/>
  <c r="Q874" i="8"/>
  <c r="Q870" i="8"/>
  <c r="Q866" i="8"/>
  <c r="Q862" i="8"/>
  <c r="Q858" i="8"/>
  <c r="Q854" i="8"/>
  <c r="Q850" i="8"/>
  <c r="Q846" i="8"/>
  <c r="Q842" i="8"/>
  <c r="Q838" i="8"/>
  <c r="Q834" i="8"/>
  <c r="Q830" i="8"/>
  <c r="Q826" i="8"/>
  <c r="Q822" i="8"/>
  <c r="Q818" i="8"/>
  <c r="Q814" i="8"/>
  <c r="Q810" i="8"/>
  <c r="Q806" i="8"/>
  <c r="Q802" i="8"/>
  <c r="Q798" i="8"/>
  <c r="Q794" i="8"/>
  <c r="Q790" i="8"/>
  <c r="Q786" i="8"/>
  <c r="Q782" i="8"/>
  <c r="Q778" i="8"/>
  <c r="Q774" i="8"/>
  <c r="Q770" i="8"/>
  <c r="Q766" i="8"/>
  <c r="Q762" i="8"/>
  <c r="Q758" i="8"/>
  <c r="Q754" i="8"/>
  <c r="Q750" i="8"/>
  <c r="Q746" i="8"/>
  <c r="Q742" i="8"/>
  <c r="Q738" i="8"/>
  <c r="Q734" i="8"/>
  <c r="Q730" i="8"/>
  <c r="Q726" i="8"/>
  <c r="Q722" i="8"/>
  <c r="Q718" i="8"/>
  <c r="Q714" i="8"/>
  <c r="Q710" i="8"/>
  <c r="Q706" i="8"/>
  <c r="Q702" i="8"/>
  <c r="Q698" i="8"/>
  <c r="Q694" i="8"/>
  <c r="Q690" i="8"/>
  <c r="Q686" i="8"/>
  <c r="Q682" i="8"/>
  <c r="Q678" i="8"/>
  <c r="Q674" i="8"/>
  <c r="Q670" i="8"/>
  <c r="Q666" i="8"/>
  <c r="Q662" i="8"/>
  <c r="Q658" i="8"/>
  <c r="Q654" i="8"/>
  <c r="Q650" i="8"/>
  <c r="Q646" i="8"/>
  <c r="Q642" i="8"/>
  <c r="Q638" i="8"/>
  <c r="Q634" i="8"/>
  <c r="Q630" i="8"/>
  <c r="Q626" i="8"/>
  <c r="Q622" i="8"/>
  <c r="Q618" i="8"/>
  <c r="Q614" i="8"/>
  <c r="Q610" i="8"/>
  <c r="Q606" i="8"/>
  <c r="Q602" i="8"/>
  <c r="Q598" i="8"/>
  <c r="Q594" i="8"/>
  <c r="Q590" i="8"/>
  <c r="Q586" i="8"/>
  <c r="Q582" i="8"/>
  <c r="Q578" i="8"/>
  <c r="Q574" i="8"/>
  <c r="Q570" i="8"/>
  <c r="Q566" i="8"/>
  <c r="Q562" i="8"/>
  <c r="Q558" i="8"/>
  <c r="Q554" i="8"/>
  <c r="Q550" i="8"/>
  <c r="Q546" i="8"/>
  <c r="Q542" i="8"/>
  <c r="Q538" i="8"/>
  <c r="Q534" i="8"/>
  <c r="Q530" i="8"/>
  <c r="Q526" i="8"/>
  <c r="Q522" i="8"/>
  <c r="Q518" i="8"/>
  <c r="Q514" i="8"/>
  <c r="Q510" i="8"/>
  <c r="Q506" i="8"/>
  <c r="Q502" i="8"/>
  <c r="Q498" i="8"/>
  <c r="Q494" i="8"/>
  <c r="Q490" i="8"/>
  <c r="Q486" i="8"/>
  <c r="Q482" i="8"/>
  <c r="Q478" i="8"/>
  <c r="Q474" i="8"/>
  <c r="Q470" i="8"/>
  <c r="Q466" i="8"/>
  <c r="Q462" i="8"/>
  <c r="Q458" i="8"/>
  <c r="Q454" i="8"/>
  <c r="Q450" i="8"/>
  <c r="Q446" i="8"/>
  <c r="Q442" i="8"/>
  <c r="Q438" i="8"/>
  <c r="Q434" i="8"/>
  <c r="Q430" i="8"/>
  <c r="Q426" i="8"/>
  <c r="Q422" i="8"/>
  <c r="Q418" i="8"/>
  <c r="Q414" i="8"/>
  <c r="Q410" i="8"/>
  <c r="Q406" i="8"/>
  <c r="Q402" i="8"/>
  <c r="Q398" i="8"/>
  <c r="Q394" i="8"/>
  <c r="Q390" i="8"/>
  <c r="Q386" i="8"/>
  <c r="Q382" i="8"/>
  <c r="Q378" i="8"/>
  <c r="Q374" i="8"/>
  <c r="Q370" i="8"/>
  <c r="Q366" i="8"/>
  <c r="Q362" i="8"/>
  <c r="Q358" i="8"/>
  <c r="Q354" i="8"/>
  <c r="Q350" i="8"/>
  <c r="Q346" i="8"/>
  <c r="Q342" i="8"/>
  <c r="Q338" i="8"/>
  <c r="Q334" i="8"/>
  <c r="Q330" i="8"/>
  <c r="Q326" i="8"/>
  <c r="Q322" i="8"/>
  <c r="Q318" i="8"/>
  <c r="Q314" i="8"/>
  <c r="Q310" i="8"/>
  <c r="Q306" i="8"/>
  <c r="Q302" i="8"/>
  <c r="Q298" i="8"/>
  <c r="Q294" i="8"/>
  <c r="Q290" i="8"/>
  <c r="Q286" i="8"/>
  <c r="Q282" i="8"/>
  <c r="Q278" i="8"/>
  <c r="Q274" i="8"/>
  <c r="Q270" i="8"/>
  <c r="Q266" i="8"/>
  <c r="Q262" i="8"/>
  <c r="Q258" i="8"/>
  <c r="Q254" i="8"/>
  <c r="Q250" i="8"/>
  <c r="Q246" i="8"/>
  <c r="Q242" i="8"/>
  <c r="Q238" i="8"/>
  <c r="Q234" i="8"/>
  <c r="Q230" i="8"/>
  <c r="Q226" i="8"/>
  <c r="Q222" i="8"/>
  <c r="Q218" i="8"/>
  <c r="Q214" i="8"/>
  <c r="Q210" i="8"/>
  <c r="Q206" i="8"/>
  <c r="Q202" i="8"/>
  <c r="Q198" i="8"/>
  <c r="Q194" i="8"/>
  <c r="Q190" i="8"/>
  <c r="Q186" i="8"/>
  <c r="Q182" i="8"/>
  <c r="Q178" i="8"/>
  <c r="Q174" i="8"/>
  <c r="Q170" i="8"/>
  <c r="Q166" i="8"/>
  <c r="Q162" i="8"/>
  <c r="Q158" i="8"/>
  <c r="Q154" i="8"/>
  <c r="Q150" i="8"/>
  <c r="Q146" i="8"/>
  <c r="Q142" i="8"/>
  <c r="Q138" i="8"/>
  <c r="Q134" i="8"/>
  <c r="Q130" i="8"/>
  <c r="Q126" i="8"/>
  <c r="Q122" i="8"/>
  <c r="Q118" i="8"/>
  <c r="Q114" i="8"/>
  <c r="Q110" i="8"/>
  <c r="Q106" i="8"/>
  <c r="Q102" i="8"/>
  <c r="Q98" i="8"/>
  <c r="Q94" i="8"/>
  <c r="Q90" i="8"/>
  <c r="Q86" i="8"/>
  <c r="Q82" i="8"/>
  <c r="Q78" i="8"/>
  <c r="Q74" i="8"/>
  <c r="Q70" i="8"/>
  <c r="Q66" i="8"/>
  <c r="Q62" i="8"/>
  <c r="Q58" i="8"/>
  <c r="Q54" i="8"/>
  <c r="Q50" i="8"/>
  <c r="Q46" i="8"/>
  <c r="Q42" i="8"/>
  <c r="Q38" i="8"/>
  <c r="Q34" i="8"/>
  <c r="Q30" i="8"/>
  <c r="Q26" i="8"/>
  <c r="Q22" i="8"/>
  <c r="Q18" i="8"/>
  <c r="Q14" i="8"/>
  <c r="Q10" i="8"/>
  <c r="Q7" i="8"/>
  <c r="Q993" i="8"/>
  <c r="Q985" i="8"/>
  <c r="Q977" i="8"/>
  <c r="Q969" i="8"/>
  <c r="Q961" i="8"/>
  <c r="Q953" i="8"/>
  <c r="Q945" i="8"/>
  <c r="Q937" i="8"/>
  <c r="Q929" i="8"/>
  <c r="Q921" i="8"/>
  <c r="Q913" i="8"/>
  <c r="Q905" i="8"/>
  <c r="Q897" i="8"/>
  <c r="Q889" i="8"/>
  <c r="Q881" i="8"/>
  <c r="Q873" i="8"/>
  <c r="Q865" i="8"/>
  <c r="Q857" i="8"/>
  <c r="Q849" i="8"/>
  <c r="Q841" i="8"/>
  <c r="Q833" i="8"/>
  <c r="Q825" i="8"/>
  <c r="Q817" i="8"/>
  <c r="Q809" i="8"/>
  <c r="Q801" i="8"/>
  <c r="Q793" i="8"/>
  <c r="Q785" i="8"/>
  <c r="Q777" i="8"/>
  <c r="Q769" i="8"/>
  <c r="Q761" i="8"/>
  <c r="Q753" i="8"/>
  <c r="Q745" i="8"/>
  <c r="Q737" i="8"/>
  <c r="Q729" i="8"/>
  <c r="Q721" i="8"/>
  <c r="Q713" i="8"/>
  <c r="Q705" i="8"/>
  <c r="Q697" i="8"/>
  <c r="Q689" i="8"/>
  <c r="Q681" i="8"/>
  <c r="Q673" i="8"/>
  <c r="Q665" i="8"/>
  <c r="Q657" i="8"/>
  <c r="Q649" i="8"/>
  <c r="Q641" i="8"/>
  <c r="Q633" i="8"/>
  <c r="Q625" i="8"/>
  <c r="Q617" i="8"/>
  <c r="Q609" i="8"/>
  <c r="Q601" i="8"/>
  <c r="Q593" i="8"/>
  <c r="Q585" i="8"/>
  <c r="Q577" i="8"/>
  <c r="Q569" i="8"/>
  <c r="Q561" i="8"/>
  <c r="Q553" i="8"/>
  <c r="Q545" i="8"/>
  <c r="Q537" i="8"/>
  <c r="Q529" i="8"/>
  <c r="Q521" i="8"/>
  <c r="Q513" i="8"/>
  <c r="Q505" i="8"/>
  <c r="Q497" i="8"/>
  <c r="Q489" i="8"/>
  <c r="Q481" i="8"/>
  <c r="Q473" i="8"/>
  <c r="Q465" i="8"/>
  <c r="Q457" i="8"/>
  <c r="Q449" i="8"/>
  <c r="Q441" i="8"/>
  <c r="Q433" i="8"/>
  <c r="Q425" i="8"/>
  <c r="Q417" i="8"/>
  <c r="Q409" i="8"/>
  <c r="Q401" i="8"/>
  <c r="Q393" i="8"/>
  <c r="Q385" i="8"/>
  <c r="Q377" i="8"/>
  <c r="Q369" i="8"/>
  <c r="Q361" i="8"/>
  <c r="Q353" i="8"/>
  <c r="Q345" i="8"/>
  <c r="Q337" i="8"/>
  <c r="Q329" i="8"/>
  <c r="Q321" i="8"/>
  <c r="Q313" i="8"/>
  <c r="Q305" i="8"/>
  <c r="Q297" i="8"/>
  <c r="Q289" i="8"/>
  <c r="Q281" i="8"/>
  <c r="Q273" i="8"/>
  <c r="Q265" i="8"/>
  <c r="Q257" i="8"/>
  <c r="Q249" i="8"/>
  <c r="Q241" i="8"/>
  <c r="Q233" i="8"/>
  <c r="Q225" i="8"/>
  <c r="Q217" i="8"/>
  <c r="Q209" i="8"/>
  <c r="Q201" i="8"/>
  <c r="Q193" i="8"/>
  <c r="Q185" i="8"/>
  <c r="Q177" i="8"/>
  <c r="Q169" i="8"/>
  <c r="Q161" i="8"/>
  <c r="Q153" i="8"/>
  <c r="Q145" i="8"/>
  <c r="Q137" i="8"/>
  <c r="Q129" i="8"/>
  <c r="Q121" i="8"/>
  <c r="Q113" i="8"/>
  <c r="Q105" i="8"/>
  <c r="Q97" i="8"/>
  <c r="Q89" i="8"/>
  <c r="Q81" i="8"/>
  <c r="Q73" i="8"/>
  <c r="Q65" i="8"/>
  <c r="Q57" i="8"/>
  <c r="Q49" i="8"/>
  <c r="Q41" i="8"/>
  <c r="Q33" i="8"/>
  <c r="Q25" i="8"/>
  <c r="Q17" i="8"/>
  <c r="Q9" i="8"/>
  <c r="Q992" i="8"/>
  <c r="Q984" i="8"/>
  <c r="Q976" i="8"/>
  <c r="Q968" i="8"/>
  <c r="Q960" i="8"/>
  <c r="Q952" i="8"/>
  <c r="Q944" i="8"/>
  <c r="Q936" i="8"/>
  <c r="Q928" i="8"/>
  <c r="Q920" i="8"/>
  <c r="Q912" i="8"/>
  <c r="Q904" i="8"/>
  <c r="Q896" i="8"/>
  <c r="Q888" i="8"/>
  <c r="Q880" i="8"/>
  <c r="Q872" i="8"/>
  <c r="Q864" i="8"/>
  <c r="Q856" i="8"/>
  <c r="Q848" i="8"/>
  <c r="Q840" i="8"/>
  <c r="Q832" i="8"/>
  <c r="Q824" i="8"/>
  <c r="Q816" i="8"/>
  <c r="Q808" i="8"/>
  <c r="Q800" i="8"/>
  <c r="Q792" i="8"/>
  <c r="Q784" i="8"/>
  <c r="Q776" i="8"/>
  <c r="Q768" i="8"/>
  <c r="Q760" i="8"/>
  <c r="Q752" i="8"/>
  <c r="Q744" i="8"/>
  <c r="Q736" i="8"/>
  <c r="Q728" i="8"/>
  <c r="Q720" i="8"/>
  <c r="Q712" i="8"/>
  <c r="Q704" i="8"/>
  <c r="Q696" i="8"/>
  <c r="Q688" i="8"/>
  <c r="Q680" i="8"/>
  <c r="Q672" i="8"/>
  <c r="Q664" i="8"/>
  <c r="Q656" i="8"/>
  <c r="Q648" i="8"/>
  <c r="Q640" i="8"/>
  <c r="Q632" i="8"/>
  <c r="Q624" i="8"/>
  <c r="Q616" i="8"/>
  <c r="Q608" i="8"/>
  <c r="Q600" i="8"/>
  <c r="Q592" i="8"/>
  <c r="Q584" i="8"/>
  <c r="Q576" i="8"/>
  <c r="Q568" i="8"/>
  <c r="Q560" i="8"/>
  <c r="Q552" i="8"/>
  <c r="Q544" i="8"/>
  <c r="Q536" i="8"/>
  <c r="Q528" i="8"/>
  <c r="Q520" i="8"/>
  <c r="Q512" i="8"/>
  <c r="Q504" i="8"/>
  <c r="Q496" i="8"/>
  <c r="Q488" i="8"/>
  <c r="Q480" i="8"/>
  <c r="Q472" i="8"/>
  <c r="Q464" i="8"/>
  <c r="Q456" i="8"/>
  <c r="Q448" i="8"/>
  <c r="Q440" i="8"/>
  <c r="Q432" i="8"/>
  <c r="Q424" i="8"/>
  <c r="Q416" i="8"/>
  <c r="Q408" i="8"/>
  <c r="Q400" i="8"/>
  <c r="Q392" i="8"/>
  <c r="Q384" i="8"/>
  <c r="Q376" i="8"/>
  <c r="Q368" i="8"/>
  <c r="Q360" i="8"/>
  <c r="Q352" i="8"/>
  <c r="Q344" i="8"/>
  <c r="Q336" i="8"/>
  <c r="Q328" i="8"/>
  <c r="Q320" i="8"/>
  <c r="Q312" i="8"/>
  <c r="Q304" i="8"/>
  <c r="Q296" i="8"/>
  <c r="Q288" i="8"/>
  <c r="Q280" i="8"/>
  <c r="Q272" i="8"/>
  <c r="Q264" i="8"/>
  <c r="Q256" i="8"/>
  <c r="Q248" i="8"/>
  <c r="Q240" i="8"/>
  <c r="Q232" i="8"/>
  <c r="Q224" i="8"/>
  <c r="Q216" i="8"/>
  <c r="Q208" i="8"/>
  <c r="Q200" i="8"/>
  <c r="Q192" i="8"/>
  <c r="Q184" i="8"/>
  <c r="Q176" i="8"/>
  <c r="Q168" i="8"/>
  <c r="Q160" i="8"/>
  <c r="Q152" i="8"/>
  <c r="Q144" i="8"/>
  <c r="Q136" i="8"/>
  <c r="Q128" i="8"/>
  <c r="Q120" i="8"/>
  <c r="Q112" i="8"/>
  <c r="Q104" i="8"/>
  <c r="Q96" i="8"/>
  <c r="Q88" i="8"/>
  <c r="Q80" i="8"/>
  <c r="Q72" i="8"/>
  <c r="Q64" i="8"/>
  <c r="Q56" i="8"/>
  <c r="Q48" i="8"/>
  <c r="Q40" i="8"/>
  <c r="Q32" i="8"/>
  <c r="Q24" i="8"/>
  <c r="Q16" i="8"/>
  <c r="Q8" i="8"/>
  <c r="Q989" i="8"/>
  <c r="Q973" i="8"/>
  <c r="Q957" i="8"/>
  <c r="Q941" i="8"/>
  <c r="Q925" i="8"/>
  <c r="Q909" i="8"/>
  <c r="Q893" i="8"/>
  <c r="Q877" i="8"/>
  <c r="Q861" i="8"/>
  <c r="Q845" i="8"/>
  <c r="Q829" i="8"/>
  <c r="Q813" i="8"/>
  <c r="Q797" i="8"/>
  <c r="Q781" i="8"/>
  <c r="Q765" i="8"/>
  <c r="Q749" i="8"/>
  <c r="Q733" i="8"/>
  <c r="Q717" i="8"/>
  <c r="Q701" i="8"/>
  <c r="Q685" i="8"/>
  <c r="Q669" i="8"/>
  <c r="Q653" i="8"/>
  <c r="Q637" i="8"/>
  <c r="Q621" i="8"/>
  <c r="Q605" i="8"/>
  <c r="Q589" i="8"/>
  <c r="Q573" i="8"/>
  <c r="Q557" i="8"/>
  <c r="Q541" i="8"/>
  <c r="Q525" i="8"/>
  <c r="Q509" i="8"/>
  <c r="Q493" i="8"/>
  <c r="Q477" i="8"/>
  <c r="Q461" i="8"/>
  <c r="Q445" i="8"/>
  <c r="Q429" i="8"/>
  <c r="Q413" i="8"/>
  <c r="Q397" i="8"/>
  <c r="Q381" i="8"/>
  <c r="Q365" i="8"/>
  <c r="Q349" i="8"/>
  <c r="Q333" i="8"/>
  <c r="Q317" i="8"/>
  <c r="Q301" i="8"/>
  <c r="Q285" i="8"/>
  <c r="Q269" i="8"/>
  <c r="Q253" i="8"/>
  <c r="Q237" i="8"/>
  <c r="Q221" i="8"/>
  <c r="Q205" i="8"/>
  <c r="Q189" i="8"/>
  <c r="Q173" i="8"/>
  <c r="Q157" i="8"/>
  <c r="Q141" i="8"/>
  <c r="Q125" i="8"/>
  <c r="Q109" i="8"/>
  <c r="Q93" i="8"/>
  <c r="Q77" i="8"/>
  <c r="Q61" i="8"/>
  <c r="Q45" i="8"/>
  <c r="Q29" i="8"/>
  <c r="Q13" i="8"/>
  <c r="Q988" i="8"/>
  <c r="Q972" i="8"/>
  <c r="Q956" i="8"/>
  <c r="Q940" i="8"/>
  <c r="Q924" i="8"/>
  <c r="Q908" i="8"/>
  <c r="Q892" i="8"/>
  <c r="Q876" i="8"/>
  <c r="Q860" i="8"/>
  <c r="Q844" i="8"/>
  <c r="Q828" i="8"/>
  <c r="Q812" i="8"/>
  <c r="Q796" i="8"/>
  <c r="Q780" i="8"/>
  <c r="Q764" i="8"/>
  <c r="Q748" i="8"/>
  <c r="Q732" i="8"/>
  <c r="Q716" i="8"/>
  <c r="Q700" i="8"/>
  <c r="Q684" i="8"/>
  <c r="Q668" i="8"/>
  <c r="Q652" i="8"/>
  <c r="Q636" i="8"/>
  <c r="Q620" i="8"/>
  <c r="Q604" i="8"/>
  <c r="Q588" i="8"/>
  <c r="Q572" i="8"/>
  <c r="Q556" i="8"/>
  <c r="Q540" i="8"/>
  <c r="Q524" i="8"/>
  <c r="Q508" i="8"/>
  <c r="Q492" i="8"/>
  <c r="Q476" i="8"/>
  <c r="Q460" i="8"/>
  <c r="Q444" i="8"/>
  <c r="Q428" i="8"/>
  <c r="Q412" i="8"/>
  <c r="Q396" i="8"/>
  <c r="Q380" i="8"/>
  <c r="Q364" i="8"/>
  <c r="Q348" i="8"/>
  <c r="Q332" i="8"/>
  <c r="Q316" i="8"/>
  <c r="Q300" i="8"/>
  <c r="Q284" i="8"/>
  <c r="Q268" i="8"/>
  <c r="Q252" i="8"/>
  <c r="Q236" i="8"/>
  <c r="Q220" i="8"/>
  <c r="Q204" i="8"/>
  <c r="Q188" i="8"/>
  <c r="Q172" i="8"/>
  <c r="Q156" i="8"/>
  <c r="Q140" i="8"/>
  <c r="Q124" i="8"/>
  <c r="Q108" i="8"/>
  <c r="Q92" i="8"/>
  <c r="Q76" i="8"/>
  <c r="Q60" i="8"/>
  <c r="Q44" i="8"/>
  <c r="Q28" i="8"/>
  <c r="Q12" i="8"/>
  <c r="Q997" i="8"/>
  <c r="Q965" i="8"/>
  <c r="Q933" i="8"/>
  <c r="Q901" i="8"/>
  <c r="Q869" i="8"/>
  <c r="Q837" i="8"/>
  <c r="Q805" i="8"/>
  <c r="Q773" i="8"/>
  <c r="Q741" i="8"/>
  <c r="Q709" i="8"/>
  <c r="Q677" i="8"/>
  <c r="Q645" i="8"/>
  <c r="Q613" i="8"/>
  <c r="Q581" i="8"/>
  <c r="Q549" i="8"/>
  <c r="Q517" i="8"/>
  <c r="Q485" i="8"/>
  <c r="Q453" i="8"/>
  <c r="Q421" i="8"/>
  <c r="Q389" i="8"/>
  <c r="Q357" i="8"/>
  <c r="Q325" i="8"/>
  <c r="Q293" i="8"/>
  <c r="Q261" i="8"/>
  <c r="Q229" i="8"/>
  <c r="Q197" i="8"/>
  <c r="Q165" i="8"/>
  <c r="Q133" i="8"/>
  <c r="Q101" i="8"/>
  <c r="Q69" i="8"/>
  <c r="Q37" i="8"/>
  <c r="Q996" i="8"/>
  <c r="Q964" i="8"/>
  <c r="Q932" i="8"/>
  <c r="Q900" i="8"/>
  <c r="Q868" i="8"/>
  <c r="Q836" i="8"/>
  <c r="Q804" i="8"/>
  <c r="Q772" i="8"/>
  <c r="Q740" i="8"/>
  <c r="Q708" i="8"/>
  <c r="Q676" i="8"/>
  <c r="Q644" i="8"/>
  <c r="Q612" i="8"/>
  <c r="Q580" i="8"/>
  <c r="Q548" i="8"/>
  <c r="Q516" i="8"/>
  <c r="Q484" i="8"/>
  <c r="Q452" i="8"/>
  <c r="Q420" i="8"/>
  <c r="Q388" i="8"/>
  <c r="Q356" i="8"/>
  <c r="Q324" i="8"/>
  <c r="Q292" i="8"/>
  <c r="Q260" i="8"/>
  <c r="Q228" i="8"/>
  <c r="Q196" i="8"/>
  <c r="Q164" i="8"/>
  <c r="Q132" i="8"/>
  <c r="Q100" i="8"/>
  <c r="Q68" i="8"/>
  <c r="Q36" i="8"/>
  <c r="Q981" i="8"/>
  <c r="Q949" i="8"/>
  <c r="Q917" i="8"/>
  <c r="Q885" i="8"/>
  <c r="Q853" i="8"/>
  <c r="Q821" i="8"/>
  <c r="Q789" i="8"/>
  <c r="Q757" i="8"/>
  <c r="Q725" i="8"/>
  <c r="Q693" i="8"/>
  <c r="Q661" i="8"/>
  <c r="Q629" i="8"/>
  <c r="Q597" i="8"/>
  <c r="Q565" i="8"/>
  <c r="Q533" i="8"/>
  <c r="Q501" i="8"/>
  <c r="Q469" i="8"/>
  <c r="Q437" i="8"/>
  <c r="Q405" i="8"/>
  <c r="Q373" i="8"/>
  <c r="Q341" i="8"/>
  <c r="Q309" i="8"/>
  <c r="Q277" i="8"/>
  <c r="Q245" i="8"/>
  <c r="Q213" i="8"/>
  <c r="Q181" i="8"/>
  <c r="Q149" i="8"/>
  <c r="Q117" i="8"/>
  <c r="Q85" i="8"/>
  <c r="Q53" i="8"/>
  <c r="Q21" i="8"/>
  <c r="Q980" i="8"/>
  <c r="Q852" i="8"/>
  <c r="Q724" i="8"/>
  <c r="Q596" i="8"/>
  <c r="Q468" i="8"/>
  <c r="Q340" i="8"/>
  <c r="Q212" i="8"/>
  <c r="Q84" i="8"/>
  <c r="Q948" i="8"/>
  <c r="Q820" i="8"/>
  <c r="Q692" i="8"/>
  <c r="Q564" i="8"/>
  <c r="Q436" i="8"/>
  <c r="Q308" i="8"/>
  <c r="Q180" i="8"/>
  <c r="Q52" i="8"/>
  <c r="Q916" i="8"/>
  <c r="Q788" i="8"/>
  <c r="Q660" i="8"/>
  <c r="Q532" i="8"/>
  <c r="Q404" i="8"/>
  <c r="Q276" i="8"/>
  <c r="Q148" i="8"/>
  <c r="Q20" i="8"/>
  <c r="Q500" i="8"/>
  <c r="Q884" i="8"/>
  <c r="Q372" i="8"/>
  <c r="Q756" i="8"/>
  <c r="Q244" i="8"/>
  <c r="Q628" i="8"/>
  <c r="Q116" i="8"/>
  <c r="O999" i="8" l="1"/>
  <c r="O692" i="8"/>
  <c r="O756" i="8"/>
  <c r="O820" i="8"/>
  <c r="O884" i="8"/>
  <c r="O948" i="8"/>
  <c r="O13" i="8"/>
  <c r="O45" i="8"/>
  <c r="O77" i="8"/>
  <c r="O109" i="8"/>
  <c r="O141" i="8"/>
  <c r="O173" i="8"/>
  <c r="O205" i="8"/>
  <c r="O237" i="8"/>
  <c r="O269" i="8"/>
  <c r="O301" i="8"/>
  <c r="O333" i="8"/>
  <c r="O365" i="8"/>
  <c r="O397" i="8"/>
  <c r="O429" i="8"/>
  <c r="O461" i="8"/>
  <c r="O493" i="8"/>
  <c r="O525" i="8"/>
  <c r="O573" i="8"/>
  <c r="O613" i="8"/>
  <c r="O653" i="8"/>
  <c r="O701" i="8"/>
  <c r="O741" i="8"/>
  <c r="O781" i="8"/>
  <c r="O829" i="8"/>
  <c r="O869" i="8"/>
  <c r="O909" i="8"/>
  <c r="O957" i="8"/>
  <c r="O997" i="8"/>
  <c r="O40" i="8"/>
  <c r="O88" i="8"/>
  <c r="O128" i="8"/>
  <c r="O168" i="8"/>
  <c r="O224" i="8"/>
  <c r="O272" i="8"/>
  <c r="O328" i="8"/>
  <c r="O392" i="8"/>
  <c r="O448" i="8"/>
  <c r="O496" i="8"/>
  <c r="O560" i="8"/>
  <c r="O616" i="8"/>
  <c r="O672" i="8"/>
  <c r="O736" i="8"/>
  <c r="O784" i="8"/>
  <c r="O840" i="8"/>
  <c r="O912" i="8"/>
  <c r="O984" i="8"/>
  <c r="O30" i="8"/>
  <c r="O74" i="8"/>
  <c r="O110" i="8"/>
  <c r="O150" i="8"/>
  <c r="O190" i="8"/>
  <c r="O222" i="8"/>
  <c r="O262" i="8"/>
  <c r="O306" i="8"/>
  <c r="O362" i="8"/>
  <c r="O402" i="8"/>
  <c r="O458" i="8"/>
  <c r="O510" i="8"/>
  <c r="O558" i="8"/>
  <c r="O618" i="8"/>
  <c r="O670" i="8"/>
  <c r="O734" i="8"/>
  <c r="O814" i="8"/>
  <c r="O878" i="8"/>
  <c r="O934" i="8"/>
  <c r="O19" i="8"/>
  <c r="O83" i="8"/>
  <c r="O147" i="8"/>
  <c r="O227" i="8"/>
  <c r="O287" i="8"/>
  <c r="O351" i="8"/>
  <c r="O423" i="8"/>
  <c r="O487" i="8"/>
  <c r="O547" i="8"/>
  <c r="O627" i="8"/>
  <c r="O691" i="8"/>
  <c r="O759" i="8"/>
  <c r="O831" i="8"/>
  <c r="O887" i="8"/>
  <c r="O959" i="8"/>
  <c r="O533" i="8"/>
  <c r="O565" i="8"/>
  <c r="O597" i="8"/>
  <c r="O629" i="8"/>
  <c r="O661" i="8"/>
  <c r="O693" i="8"/>
  <c r="O725" i="8"/>
  <c r="O757" i="8"/>
  <c r="O789" i="8"/>
  <c r="O821" i="8"/>
  <c r="O853" i="8"/>
  <c r="O885" i="8"/>
  <c r="O917" i="8"/>
  <c r="O949" i="8"/>
  <c r="O981" i="8"/>
  <c r="O16" i="8"/>
  <c r="O48" i="8"/>
  <c r="O80" i="8"/>
  <c r="O112" i="8"/>
  <c r="O144" i="8"/>
  <c r="O176" i="8"/>
  <c r="O208" i="8"/>
  <c r="O256" i="8"/>
  <c r="O296" i="8"/>
  <c r="O336" i="8"/>
  <c r="O384" i="8"/>
  <c r="O424" i="8"/>
  <c r="O464" i="8"/>
  <c r="O512" i="8"/>
  <c r="O552" i="8"/>
  <c r="O592" i="8"/>
  <c r="O640" i="8"/>
  <c r="O680" i="8"/>
  <c r="O720" i="8"/>
  <c r="O768" i="8"/>
  <c r="O808" i="8"/>
  <c r="O848" i="8"/>
  <c r="O904" i="8"/>
  <c r="O952" i="8"/>
  <c r="O10" i="8"/>
  <c r="O42" i="8"/>
  <c r="O70" i="8"/>
  <c r="O94" i="8"/>
  <c r="O126" i="8"/>
  <c r="O154" i="8"/>
  <c r="O182" i="8"/>
  <c r="O214" i="8"/>
  <c r="O238" i="8"/>
  <c r="O266" i="8"/>
  <c r="O302" i="8"/>
  <c r="O338" i="8"/>
  <c r="O370" i="8"/>
  <c r="O414" i="8"/>
  <c r="O450" i="8"/>
  <c r="O490" i="8"/>
  <c r="O530" i="8"/>
  <c r="O562" i="8"/>
  <c r="O602" i="8"/>
  <c r="O646" i="8"/>
  <c r="O702" i="8"/>
  <c r="O742" i="8"/>
  <c r="O798" i="8"/>
  <c r="O850" i="8"/>
  <c r="O898" i="8"/>
  <c r="O958" i="8"/>
  <c r="O998" i="8"/>
  <c r="O55" i="8"/>
  <c r="O115" i="8"/>
  <c r="O163" i="8"/>
  <c r="O207" i="8"/>
  <c r="O263" i="8"/>
  <c r="O311" i="8"/>
  <c r="O359" i="8"/>
  <c r="O419" i="8"/>
  <c r="O463" i="8"/>
  <c r="O511" i="8"/>
  <c r="O567" i="8"/>
  <c r="O615" i="8"/>
  <c r="O659" i="8"/>
  <c r="O719" i="8"/>
  <c r="O767" i="8"/>
  <c r="O819" i="8"/>
  <c r="O871" i="8"/>
  <c r="O915" i="8"/>
  <c r="O967" i="8"/>
  <c r="O216" i="8"/>
  <c r="O248" i="8"/>
  <c r="O280" i="8"/>
  <c r="O312" i="8"/>
  <c r="O344" i="8"/>
  <c r="O376" i="8"/>
  <c r="O408" i="8"/>
  <c r="O440" i="8"/>
  <c r="O472" i="8"/>
  <c r="O504" i="8"/>
  <c r="O536" i="8"/>
  <c r="O568" i="8"/>
  <c r="O600" i="8"/>
  <c r="O632" i="8"/>
  <c r="O664" i="8"/>
  <c r="O696" i="8"/>
  <c r="O728" i="8"/>
  <c r="O760" i="8"/>
  <c r="O792" i="8"/>
  <c r="O824" i="8"/>
  <c r="O856" i="8"/>
  <c r="O888" i="8"/>
  <c r="O936" i="8"/>
  <c r="O976" i="8"/>
  <c r="O14" i="8"/>
  <c r="O38" i="8"/>
  <c r="O58" i="8"/>
  <c r="O78" i="8"/>
  <c r="O102" i="8"/>
  <c r="O122" i="8"/>
  <c r="O142" i="8"/>
  <c r="O166" i="8"/>
  <c r="O186" i="8"/>
  <c r="O206" i="8"/>
  <c r="O230" i="8"/>
  <c r="O250" i="8"/>
  <c r="O270" i="8"/>
  <c r="O298" i="8"/>
  <c r="O322" i="8"/>
  <c r="O350" i="8"/>
  <c r="O382" i="8"/>
  <c r="O410" i="8"/>
  <c r="O434" i="8"/>
  <c r="O466" i="8"/>
  <c r="O494" i="8"/>
  <c r="O522" i="8"/>
  <c r="O554" i="8"/>
  <c r="O578" i="8"/>
  <c r="O606" i="8"/>
  <c r="O642" i="8"/>
  <c r="O678" i="8"/>
  <c r="O710" i="8"/>
  <c r="O754" i="8"/>
  <c r="O790" i="8"/>
  <c r="O830" i="8"/>
  <c r="O870" i="8"/>
  <c r="O902" i="8"/>
  <c r="O942" i="8"/>
  <c r="O982" i="8"/>
  <c r="O31" i="8"/>
  <c r="O63" i="8"/>
  <c r="O103" i="8"/>
  <c r="O143" i="8"/>
  <c r="O179" i="8"/>
  <c r="O223" i="8"/>
  <c r="O255" i="8"/>
  <c r="O291" i="8"/>
  <c r="O335" i="8"/>
  <c r="O371" i="8"/>
  <c r="O403" i="8"/>
  <c r="O447" i="8"/>
  <c r="O483" i="8"/>
  <c r="O519" i="8"/>
  <c r="O563" i="8"/>
  <c r="O595" i="8"/>
  <c r="O631" i="8"/>
  <c r="O675" i="8"/>
  <c r="O711" i="8"/>
  <c r="O743" i="8"/>
  <c r="O787" i="8"/>
  <c r="O823" i="8"/>
  <c r="O863" i="8"/>
  <c r="O903" i="8"/>
  <c r="O935" i="8"/>
  <c r="O975" i="8"/>
  <c r="O896" i="8"/>
  <c r="O928" i="8"/>
  <c r="O960" i="8"/>
  <c r="O992" i="8"/>
  <c r="O18" i="8"/>
  <c r="O34" i="8"/>
  <c r="O50" i="8"/>
  <c r="O66" i="8"/>
  <c r="O82" i="8"/>
  <c r="O98" i="8"/>
  <c r="O114" i="8"/>
  <c r="O130" i="8"/>
  <c r="O146" i="8"/>
  <c r="O162" i="8"/>
  <c r="O178" i="8"/>
  <c r="O194" i="8"/>
  <c r="O210" i="8"/>
  <c r="O226" i="8"/>
  <c r="O242" i="8"/>
  <c r="O258" i="8"/>
  <c r="O274" i="8"/>
  <c r="O290" i="8"/>
  <c r="O314" i="8"/>
  <c r="O334" i="8"/>
  <c r="O354" i="8"/>
  <c r="O378" i="8"/>
  <c r="O398" i="8"/>
  <c r="O418" i="8"/>
  <c r="O442" i="8"/>
  <c r="O462" i="8"/>
  <c r="O482" i="8"/>
  <c r="O506" i="8"/>
  <c r="O526" i="8"/>
  <c r="O546" i="8"/>
  <c r="O570" i="8"/>
  <c r="O590" i="8"/>
  <c r="O610" i="8"/>
  <c r="O638" i="8"/>
  <c r="O662" i="8"/>
  <c r="O690" i="8"/>
  <c r="O722" i="8"/>
  <c r="O750" i="8"/>
  <c r="O774" i="8"/>
  <c r="O806" i="8"/>
  <c r="O834" i="8"/>
  <c r="O862" i="8"/>
  <c r="O894" i="8"/>
  <c r="O918" i="8"/>
  <c r="O946" i="8"/>
  <c r="O978" i="8"/>
  <c r="O15" i="8"/>
  <c r="O39" i="8"/>
  <c r="O71" i="8"/>
  <c r="O99" i="8"/>
  <c r="O127" i="8"/>
  <c r="O159" i="8"/>
  <c r="O183" i="8"/>
  <c r="O211" i="8"/>
  <c r="O243" i="8"/>
  <c r="O271" i="8"/>
  <c r="O295" i="8"/>
  <c r="O327" i="8"/>
  <c r="O355" i="8"/>
  <c r="O383" i="8"/>
  <c r="O415" i="8"/>
  <c r="O439" i="8"/>
  <c r="O467" i="8"/>
  <c r="O499" i="8"/>
  <c r="O527" i="8"/>
  <c r="O551" i="8"/>
  <c r="O583" i="8"/>
  <c r="O611" i="8"/>
  <c r="O639" i="8"/>
  <c r="O671" i="8"/>
  <c r="O695" i="8"/>
  <c r="O723" i="8"/>
  <c r="O755" i="8"/>
  <c r="O783" i="8"/>
  <c r="O807" i="8"/>
  <c r="O839" i="8"/>
  <c r="O867" i="8"/>
  <c r="O895" i="8"/>
  <c r="O927" i="8"/>
  <c r="O951" i="8"/>
  <c r="O979" i="8"/>
  <c r="R423" i="8"/>
  <c r="R439" i="8"/>
  <c r="R455" i="8"/>
  <c r="R471" i="8"/>
  <c r="R487" i="8"/>
  <c r="R503" i="8"/>
  <c r="R519" i="8"/>
  <c r="R535" i="8"/>
  <c r="R551" i="8"/>
  <c r="R567" i="8"/>
  <c r="R583" i="8"/>
  <c r="R599" i="8"/>
  <c r="R615" i="8"/>
  <c r="R631" i="8"/>
  <c r="R652" i="8"/>
  <c r="R684" i="8"/>
  <c r="R716" i="8"/>
  <c r="R748" i="8"/>
  <c r="R780" i="8"/>
  <c r="R884" i="8"/>
  <c r="R789" i="8"/>
  <c r="R821" i="8"/>
  <c r="R853" i="8"/>
  <c r="R885" i="8"/>
  <c r="R917" i="8"/>
  <c r="R949" i="8"/>
  <c r="R981" i="8"/>
  <c r="R638" i="8"/>
  <c r="R654" i="8"/>
  <c r="R670" i="8"/>
  <c r="R686" i="8"/>
  <c r="R702" i="8"/>
  <c r="R718" i="8"/>
  <c r="R734" i="8"/>
  <c r="R750" i="8"/>
  <c r="R766" i="8"/>
  <c r="R782" i="8"/>
  <c r="R808" i="8"/>
  <c r="R840" i="8"/>
  <c r="R872" i="8"/>
  <c r="R904" i="8"/>
  <c r="R936" i="8"/>
  <c r="R968" i="8"/>
  <c r="R655" i="8"/>
  <c r="R671" i="8"/>
  <c r="R687" i="8"/>
  <c r="R703" i="8"/>
  <c r="R719" i="8"/>
  <c r="R735" i="8"/>
  <c r="R751" i="8"/>
  <c r="R767" i="8"/>
  <c r="R783" i="8"/>
  <c r="R809" i="8"/>
  <c r="R841" i="8"/>
  <c r="R873" i="8"/>
  <c r="R905" i="8"/>
  <c r="R937" i="8"/>
  <c r="R969" i="8"/>
  <c r="R790" i="8"/>
  <c r="R806" i="8"/>
  <c r="R822" i="8"/>
  <c r="R838" i="8"/>
  <c r="R854" i="8"/>
  <c r="R870" i="8"/>
  <c r="R886" i="8"/>
  <c r="R902" i="8"/>
  <c r="R918" i="8"/>
  <c r="R934" i="8"/>
  <c r="R950" i="8"/>
  <c r="R966" i="8"/>
  <c r="R982" i="8"/>
  <c r="R998" i="8"/>
  <c r="R803" i="8"/>
  <c r="R819" i="8"/>
  <c r="R835" i="8"/>
  <c r="R851" i="8"/>
  <c r="R867" i="8"/>
  <c r="R883" i="8"/>
  <c r="R899" i="8"/>
  <c r="R915" i="8"/>
  <c r="R931" i="8"/>
  <c r="R947" i="8"/>
  <c r="R963" i="8"/>
  <c r="R979" i="8"/>
  <c r="R995" i="8"/>
  <c r="R427" i="8"/>
  <c r="R443" i="8"/>
  <c r="R459" i="8"/>
  <c r="R475" i="8"/>
  <c r="R491" i="8"/>
  <c r="R507" i="8"/>
  <c r="R523" i="8"/>
  <c r="R539" i="8"/>
  <c r="R555" i="8"/>
  <c r="R571" i="8"/>
  <c r="R587" i="8"/>
  <c r="R603" i="8"/>
  <c r="R619" i="8"/>
  <c r="R636" i="8"/>
  <c r="R660" i="8"/>
  <c r="R692" i="8"/>
  <c r="R724" i="8"/>
  <c r="R756" i="8"/>
  <c r="R788" i="8"/>
  <c r="R916" i="8"/>
  <c r="R797" i="8"/>
  <c r="R829" i="8"/>
  <c r="R861" i="8"/>
  <c r="R893" i="8"/>
  <c r="R925" i="8"/>
  <c r="R957" i="8"/>
  <c r="R989" i="8"/>
  <c r="R642" i="8"/>
  <c r="R658" i="8"/>
  <c r="R674" i="8"/>
  <c r="R690" i="8"/>
  <c r="R706" i="8"/>
  <c r="R722" i="8"/>
  <c r="R738" i="8"/>
  <c r="R754" i="8"/>
  <c r="R770" i="8"/>
  <c r="R786" i="8"/>
  <c r="R816" i="8"/>
  <c r="R848" i="8"/>
  <c r="R880" i="8"/>
  <c r="R912" i="8"/>
  <c r="R944" i="8"/>
  <c r="R976" i="8"/>
  <c r="R659" i="8"/>
  <c r="R675" i="8"/>
  <c r="R691" i="8"/>
  <c r="R707" i="8"/>
  <c r="R723" i="8"/>
  <c r="R739" i="8"/>
  <c r="R755" i="8"/>
  <c r="R771" i="8"/>
  <c r="R787" i="8"/>
  <c r="R817" i="8"/>
  <c r="R849" i="8"/>
  <c r="R881" i="8"/>
  <c r="R913" i="8"/>
  <c r="R945" i="8"/>
  <c r="R977" i="8"/>
  <c r="R794" i="8"/>
  <c r="R810" i="8"/>
  <c r="R826" i="8"/>
  <c r="R842" i="8"/>
  <c r="R858" i="8"/>
  <c r="R874" i="8"/>
  <c r="R890" i="8"/>
  <c r="R906" i="8"/>
  <c r="R922" i="8"/>
  <c r="R938" i="8"/>
  <c r="R954" i="8"/>
  <c r="R970" i="8"/>
  <c r="R986" i="8"/>
  <c r="R791" i="8"/>
  <c r="R807" i="8"/>
  <c r="R823" i="8"/>
  <c r="R839" i="8"/>
  <c r="R855" i="8"/>
  <c r="R871" i="8"/>
  <c r="R887" i="8"/>
  <c r="R903" i="8"/>
  <c r="R919" i="8"/>
  <c r="R935" i="8"/>
  <c r="R951" i="8"/>
  <c r="R967" i="8"/>
  <c r="R983" i="8"/>
  <c r="O294" i="8"/>
  <c r="O310" i="8"/>
  <c r="O326" i="8"/>
  <c r="O342" i="8"/>
  <c r="O358" i="8"/>
  <c r="O374" i="8"/>
  <c r="O390" i="8"/>
  <c r="O406" i="8"/>
  <c r="O422" i="8"/>
  <c r="O438" i="8"/>
  <c r="O454" i="8"/>
  <c r="O470" i="8"/>
  <c r="O486" i="8"/>
  <c r="O502" i="8"/>
  <c r="O518" i="8"/>
  <c r="O534" i="8"/>
  <c r="O550" i="8"/>
  <c r="O566" i="8"/>
  <c r="O582" i="8"/>
  <c r="O598" i="8"/>
  <c r="O614" i="8"/>
  <c r="O630" i="8"/>
  <c r="O654" i="8"/>
  <c r="O674" i="8"/>
  <c r="O694" i="8"/>
  <c r="O718" i="8"/>
  <c r="O738" i="8"/>
  <c r="O758" i="8"/>
  <c r="O782" i="8"/>
  <c r="O802" i="8"/>
  <c r="O822" i="8"/>
  <c r="O846" i="8"/>
  <c r="O866" i="8"/>
  <c r="O886" i="8"/>
  <c r="O910" i="8"/>
  <c r="O930" i="8"/>
  <c r="O950" i="8"/>
  <c r="O974" i="8"/>
  <c r="O994" i="8"/>
  <c r="O23" i="8"/>
  <c r="O47" i="8"/>
  <c r="O67" i="8"/>
  <c r="O87" i="8"/>
  <c r="O111" i="8"/>
  <c r="O131" i="8"/>
  <c r="O151" i="8"/>
  <c r="O175" i="8"/>
  <c r="O195" i="8"/>
  <c r="O215" i="8"/>
  <c r="O239" i="8"/>
  <c r="O259" i="8"/>
  <c r="O279" i="8"/>
  <c r="O303" i="8"/>
  <c r="O323" i="8"/>
  <c r="O343" i="8"/>
  <c r="O367" i="8"/>
  <c r="O387" i="8"/>
  <c r="O407" i="8"/>
  <c r="O431" i="8"/>
  <c r="O451" i="8"/>
  <c r="O471" i="8"/>
  <c r="O495" i="8"/>
  <c r="O515" i="8"/>
  <c r="O535" i="8"/>
  <c r="O559" i="8"/>
  <c r="O579" i="8"/>
  <c r="O599" i="8"/>
  <c r="O623" i="8"/>
  <c r="O643" i="8"/>
  <c r="O663" i="8"/>
  <c r="O687" i="8"/>
  <c r="O707" i="8"/>
  <c r="O727" i="8"/>
  <c r="O751" i="8"/>
  <c r="O771" i="8"/>
  <c r="O791" i="8"/>
  <c r="O815" i="8"/>
  <c r="O835" i="8"/>
  <c r="O855" i="8"/>
  <c r="O879" i="8"/>
  <c r="O899" i="8"/>
  <c r="O919" i="8"/>
  <c r="O943" i="8"/>
  <c r="O963" i="8"/>
  <c r="O983" i="8"/>
  <c r="O634" i="8"/>
  <c r="O650" i="8"/>
  <c r="O666" i="8"/>
  <c r="O682" i="8"/>
  <c r="O698" i="8"/>
  <c r="O714" i="8"/>
  <c r="O730" i="8"/>
  <c r="O746" i="8"/>
  <c r="O762" i="8"/>
  <c r="O778" i="8"/>
  <c r="O794" i="8"/>
  <c r="O810" i="8"/>
  <c r="O826" i="8"/>
  <c r="O842" i="8"/>
  <c r="O858" i="8"/>
  <c r="O874" i="8"/>
  <c r="O890" i="8"/>
  <c r="O906" i="8"/>
  <c r="O922" i="8"/>
  <c r="O938" i="8"/>
  <c r="O954" i="8"/>
  <c r="O970" i="8"/>
  <c r="O986" i="8"/>
  <c r="O11" i="8"/>
  <c r="O27" i="8"/>
  <c r="O43" i="8"/>
  <c r="O59" i="8"/>
  <c r="O75" i="8"/>
  <c r="O91" i="8"/>
  <c r="O107" i="8"/>
  <c r="O123" i="8"/>
  <c r="O139" i="8"/>
  <c r="O155" i="8"/>
  <c r="O171" i="8"/>
  <c r="O187" i="8"/>
  <c r="O203" i="8"/>
  <c r="O219" i="8"/>
  <c r="O235" i="8"/>
  <c r="O251" i="8"/>
  <c r="O267" i="8"/>
  <c r="O283" i="8"/>
  <c r="O299" i="8"/>
  <c r="O315" i="8"/>
  <c r="O331" i="8"/>
  <c r="O347" i="8"/>
  <c r="O363" i="8"/>
  <c r="O379" i="8"/>
  <c r="O395" i="8"/>
  <c r="O411" i="8"/>
  <c r="O427" i="8"/>
  <c r="O443" i="8"/>
  <c r="O459" i="8"/>
  <c r="O475" i="8"/>
  <c r="O491" i="8"/>
  <c r="O507" i="8"/>
  <c r="O523" i="8"/>
  <c r="O539" i="8"/>
  <c r="O555" i="8"/>
  <c r="O571" i="8"/>
  <c r="O587" i="8"/>
  <c r="O603" i="8"/>
  <c r="O619" i="8"/>
  <c r="O635" i="8"/>
  <c r="O651" i="8"/>
  <c r="O667" i="8"/>
  <c r="O683" i="8"/>
  <c r="O699" i="8"/>
  <c r="O715" i="8"/>
  <c r="O731" i="8"/>
  <c r="O747" i="8"/>
  <c r="O763" i="8"/>
  <c r="O779" i="8"/>
  <c r="O795" i="8"/>
  <c r="O811" i="8"/>
  <c r="O827" i="8"/>
  <c r="O843" i="8"/>
  <c r="O859" i="8"/>
  <c r="O875" i="8"/>
  <c r="O891" i="8"/>
  <c r="O907" i="8"/>
  <c r="O923" i="8"/>
  <c r="O939" i="8"/>
  <c r="O955" i="8"/>
  <c r="O971" i="8"/>
  <c r="K997" i="4"/>
  <c r="K993" i="4"/>
  <c r="K989" i="4"/>
  <c r="K985" i="4"/>
  <c r="K981" i="4"/>
  <c r="K977" i="4"/>
  <c r="K973" i="4"/>
  <c r="K969" i="4"/>
  <c r="K965" i="4"/>
  <c r="K961" i="4"/>
  <c r="K957" i="4"/>
  <c r="K953" i="4"/>
  <c r="K949" i="4"/>
  <c r="K945" i="4"/>
  <c r="K941" i="4"/>
  <c r="K937" i="4"/>
  <c r="K933" i="4"/>
  <c r="K929" i="4"/>
  <c r="K925" i="4"/>
  <c r="K921" i="4"/>
  <c r="K917" i="4"/>
  <c r="K913" i="4"/>
  <c r="K909" i="4"/>
  <c r="K905" i="4"/>
  <c r="K901" i="4"/>
  <c r="K897" i="4"/>
  <c r="K893" i="4"/>
  <c r="K889" i="4"/>
  <c r="K885" i="4"/>
  <c r="K881" i="4"/>
  <c r="K877" i="4"/>
  <c r="K873" i="4"/>
  <c r="K869" i="4"/>
  <c r="K865" i="4"/>
  <c r="K861" i="4"/>
  <c r="K857" i="4"/>
  <c r="K853" i="4"/>
  <c r="K849" i="4"/>
  <c r="K1000" i="4"/>
  <c r="K995" i="4"/>
  <c r="K990" i="4"/>
  <c r="K984" i="4"/>
  <c r="K979" i="4"/>
  <c r="K974" i="4"/>
  <c r="K968" i="4"/>
  <c r="K963" i="4"/>
  <c r="K958" i="4"/>
  <c r="K952" i="4"/>
  <c r="K947" i="4"/>
  <c r="K942" i="4"/>
  <c r="K936" i="4"/>
  <c r="K931" i="4"/>
  <c r="K926" i="4"/>
  <c r="K920" i="4"/>
  <c r="K915" i="4"/>
  <c r="K910" i="4"/>
  <c r="K904" i="4"/>
  <c r="K899" i="4"/>
  <c r="K894" i="4"/>
  <c r="K888" i="4"/>
  <c r="K883" i="4"/>
  <c r="K878" i="4"/>
  <c r="K872" i="4"/>
  <c r="K867" i="4"/>
  <c r="K862" i="4"/>
  <c r="K856" i="4"/>
  <c r="K851" i="4"/>
  <c r="K846" i="4"/>
  <c r="K842" i="4"/>
  <c r="K838" i="4"/>
  <c r="K834" i="4"/>
  <c r="K830" i="4"/>
  <c r="K826" i="4"/>
  <c r="K822" i="4"/>
  <c r="K818" i="4"/>
  <c r="K814" i="4"/>
  <c r="K810" i="4"/>
  <c r="K806" i="4"/>
  <c r="K802" i="4"/>
  <c r="K798" i="4"/>
  <c r="K794" i="4"/>
  <c r="K790" i="4"/>
  <c r="K786" i="4"/>
  <c r="K782" i="4"/>
  <c r="K778" i="4"/>
  <c r="K774" i="4"/>
  <c r="K770" i="4"/>
  <c r="K766" i="4"/>
  <c r="K762" i="4"/>
  <c r="K758" i="4"/>
  <c r="K754" i="4"/>
  <c r="K750" i="4"/>
  <c r="K746" i="4"/>
  <c r="K742" i="4"/>
  <c r="K738" i="4"/>
  <c r="K734" i="4"/>
  <c r="K730" i="4"/>
  <c r="K726" i="4"/>
  <c r="K722" i="4"/>
  <c r="K718" i="4"/>
  <c r="K714" i="4"/>
  <c r="K710" i="4"/>
  <c r="K706" i="4"/>
  <c r="K702" i="4"/>
  <c r="K698" i="4"/>
  <c r="K694" i="4"/>
  <c r="K690" i="4"/>
  <c r="K686" i="4"/>
  <c r="K682" i="4"/>
  <c r="K678" i="4"/>
  <c r="K674" i="4"/>
  <c r="K670" i="4"/>
  <c r="K666" i="4"/>
  <c r="K662" i="4"/>
  <c r="K658" i="4"/>
  <c r="K654" i="4"/>
  <c r="K650" i="4"/>
  <c r="K646" i="4"/>
  <c r="K642" i="4"/>
  <c r="K638" i="4"/>
  <c r="K634" i="4"/>
  <c r="K630" i="4"/>
  <c r="K626" i="4"/>
  <c r="K622" i="4"/>
  <c r="K618" i="4"/>
  <c r="K614" i="4"/>
  <c r="K610" i="4"/>
  <c r="K606" i="4"/>
  <c r="K602" i="4"/>
  <c r="K598" i="4"/>
  <c r="K594" i="4"/>
  <c r="K590" i="4"/>
  <c r="K586" i="4"/>
  <c r="K582" i="4"/>
  <c r="K578" i="4"/>
  <c r="K574" i="4"/>
  <c r="K570" i="4"/>
  <c r="K566" i="4"/>
  <c r="K562" i="4"/>
  <c r="K558" i="4"/>
  <c r="K554" i="4"/>
  <c r="K550" i="4"/>
  <c r="K546" i="4"/>
  <c r="K542" i="4"/>
  <c r="K538" i="4"/>
  <c r="K534" i="4"/>
  <c r="K530" i="4"/>
  <c r="K526" i="4"/>
  <c r="K522" i="4"/>
  <c r="K518" i="4"/>
  <c r="K514" i="4"/>
  <c r="K510" i="4"/>
  <c r="K506" i="4"/>
  <c r="K502" i="4"/>
  <c r="K498" i="4"/>
  <c r="K494" i="4"/>
  <c r="K490" i="4"/>
  <c r="K486" i="4"/>
  <c r="K482" i="4"/>
  <c r="K478" i="4"/>
  <c r="K474" i="4"/>
  <c r="K470" i="4"/>
  <c r="K466" i="4"/>
  <c r="K462" i="4"/>
  <c r="K458" i="4"/>
  <c r="K454" i="4"/>
  <c r="K450" i="4"/>
  <c r="K446" i="4"/>
  <c r="K442" i="4"/>
  <c r="K438" i="4"/>
  <c r="K434" i="4"/>
  <c r="K430" i="4"/>
  <c r="K426" i="4"/>
  <c r="K422" i="4"/>
  <c r="K418" i="4"/>
  <c r="K414" i="4"/>
  <c r="K410" i="4"/>
  <c r="K406" i="4"/>
  <c r="K402" i="4"/>
  <c r="K398" i="4"/>
  <c r="K394" i="4"/>
  <c r="K390" i="4"/>
  <c r="K386" i="4"/>
  <c r="K382" i="4"/>
  <c r="K378" i="4"/>
  <c r="K374" i="4"/>
  <c r="K370" i="4"/>
  <c r="K366" i="4"/>
  <c r="K362" i="4"/>
  <c r="K358" i="4"/>
  <c r="K354" i="4"/>
  <c r="K350" i="4"/>
  <c r="K346" i="4"/>
  <c r="K342" i="4"/>
  <c r="K338" i="4"/>
  <c r="K334" i="4"/>
  <c r="K330" i="4"/>
  <c r="K326" i="4"/>
  <c r="K322" i="4"/>
  <c r="K318" i="4"/>
  <c r="K314" i="4"/>
  <c r="K310" i="4"/>
  <c r="K306" i="4"/>
  <c r="K302" i="4"/>
  <c r="K298" i="4"/>
  <c r="K294" i="4"/>
  <c r="K290" i="4"/>
  <c r="K286" i="4"/>
  <c r="K282" i="4"/>
  <c r="K278" i="4"/>
  <c r="K274" i="4"/>
  <c r="K270" i="4"/>
  <c r="K266" i="4"/>
  <c r="K262" i="4"/>
  <c r="K258" i="4"/>
  <c r="K254" i="4"/>
  <c r="K250" i="4"/>
  <c r="K246" i="4"/>
  <c r="K242" i="4"/>
  <c r="K238" i="4"/>
  <c r="K234" i="4"/>
  <c r="K230" i="4"/>
  <c r="K226" i="4"/>
  <c r="K222" i="4"/>
  <c r="K218" i="4"/>
  <c r="K214" i="4"/>
  <c r="K210" i="4"/>
  <c r="K206" i="4"/>
  <c r="K202" i="4"/>
  <c r="K198" i="4"/>
  <c r="K194" i="4"/>
  <c r="K190" i="4"/>
  <c r="K186" i="4"/>
  <c r="K182" i="4"/>
  <c r="K178" i="4"/>
  <c r="K174" i="4"/>
  <c r="K170" i="4"/>
  <c r="K166" i="4"/>
  <c r="K162" i="4"/>
  <c r="K158" i="4"/>
  <c r="K154" i="4"/>
  <c r="K150" i="4"/>
  <c r="K146" i="4"/>
  <c r="K142" i="4"/>
  <c r="K138" i="4"/>
  <c r="K134" i="4"/>
  <c r="K130" i="4"/>
  <c r="K126" i="4"/>
  <c r="K122" i="4"/>
  <c r="K118" i="4"/>
  <c r="K114" i="4"/>
  <c r="K110" i="4"/>
  <c r="K106" i="4"/>
  <c r="K102" i="4"/>
  <c r="K98" i="4"/>
  <c r="K94" i="4"/>
  <c r="K90" i="4"/>
  <c r="K86" i="4"/>
  <c r="K82" i="4"/>
  <c r="K78" i="4"/>
  <c r="K74" i="4"/>
  <c r="K70" i="4"/>
  <c r="K66" i="4"/>
  <c r="K62" i="4"/>
  <c r="K58" i="4"/>
  <c r="K54" i="4"/>
  <c r="K50" i="4"/>
  <c r="K46" i="4"/>
  <c r="K42" i="4"/>
  <c r="K38" i="4"/>
  <c r="K34" i="4"/>
  <c r="K30" i="4"/>
  <c r="K26" i="4"/>
  <c r="K22" i="4"/>
  <c r="K18" i="4"/>
  <c r="K14" i="4"/>
  <c r="K10" i="4"/>
  <c r="K991" i="4"/>
  <c r="K975" i="4"/>
  <c r="K964" i="4"/>
  <c r="K954" i="4"/>
  <c r="K932" i="4"/>
  <c r="K916" i="4"/>
  <c r="K900" i="4"/>
  <c r="K879" i="4"/>
  <c r="K868" i="4"/>
  <c r="K852" i="4"/>
  <c r="K843" i="4"/>
  <c r="K831" i="4"/>
  <c r="K823" i="4"/>
  <c r="K811" i="4"/>
  <c r="K803" i="4"/>
  <c r="K791" i="4"/>
  <c r="K783" i="4"/>
  <c r="K771" i="4"/>
  <c r="K763" i="4"/>
  <c r="K755" i="4"/>
  <c r="K743" i="4"/>
  <c r="K731" i="4"/>
  <c r="K719" i="4"/>
  <c r="K707" i="4"/>
  <c r="K699" i="4"/>
  <c r="K687" i="4"/>
  <c r="K671" i="4"/>
  <c r="K663" i="4"/>
  <c r="K655" i="4"/>
  <c r="K647" i="4"/>
  <c r="K639" i="4"/>
  <c r="K631" i="4"/>
  <c r="K623" i="4"/>
  <c r="K615" i="4"/>
  <c r="K607" i="4"/>
  <c r="K599" i="4"/>
  <c r="K591" i="4"/>
  <c r="K583" i="4"/>
  <c r="K575" i="4"/>
  <c r="K567" i="4"/>
  <c r="K559" i="4"/>
  <c r="K551" i="4"/>
  <c r="K543" i="4"/>
  <c r="K535" i="4"/>
  <c r="K527" i="4"/>
  <c r="K519" i="4"/>
  <c r="K511" i="4"/>
  <c r="K503" i="4"/>
  <c r="K495" i="4"/>
  <c r="K487" i="4"/>
  <c r="K479" i="4"/>
  <c r="K471" i="4"/>
  <c r="K463" i="4"/>
  <c r="K455" i="4"/>
  <c r="K447" i="4"/>
  <c r="K439" i="4"/>
  <c r="K431" i="4"/>
  <c r="K423" i="4"/>
  <c r="K415" i="4"/>
  <c r="K407" i="4"/>
  <c r="K399" i="4"/>
  <c r="K387" i="4"/>
  <c r="K379" i="4"/>
  <c r="K371" i="4"/>
  <c r="K363" i="4"/>
  <c r="K355" i="4"/>
  <c r="K347" i="4"/>
  <c r="K339" i="4"/>
  <c r="K331" i="4"/>
  <c r="K323" i="4"/>
  <c r="K315" i="4"/>
  <c r="K307" i="4"/>
  <c r="K299" i="4"/>
  <c r="K291" i="4"/>
  <c r="K283" i="4"/>
  <c r="K275" i="4"/>
  <c r="K267" i="4"/>
  <c r="K259" i="4"/>
  <c r="K251" i="4"/>
  <c r="K243" i="4"/>
  <c r="K235" i="4"/>
  <c r="K227" i="4"/>
  <c r="K219" i="4"/>
  <c r="K211" i="4"/>
  <c r="K203" i="4"/>
  <c r="K195" i="4"/>
  <c r="K187" i="4"/>
  <c r="K179" i="4"/>
  <c r="K171" i="4"/>
  <c r="K163" i="4"/>
  <c r="K155" i="4"/>
  <c r="K147" i="4"/>
  <c r="K139" i="4"/>
  <c r="K131" i="4"/>
  <c r="K123" i="4"/>
  <c r="K115" i="4"/>
  <c r="K107" i="4"/>
  <c r="K99" i="4"/>
  <c r="K91" i="4"/>
  <c r="K83" i="4"/>
  <c r="K75" i="4"/>
  <c r="K67" i="4"/>
  <c r="K59" i="4"/>
  <c r="K51" i="4"/>
  <c r="K43" i="4"/>
  <c r="K35" i="4"/>
  <c r="K27" i="4"/>
  <c r="K19" i="4"/>
  <c r="K11" i="4"/>
  <c r="K999" i="4"/>
  <c r="K994" i="4"/>
  <c r="K988" i="4"/>
  <c r="K983" i="4"/>
  <c r="K978" i="4"/>
  <c r="K972" i="4"/>
  <c r="K967" i="4"/>
  <c r="K962" i="4"/>
  <c r="K956" i="4"/>
  <c r="K951" i="4"/>
  <c r="K946" i="4"/>
  <c r="K940" i="4"/>
  <c r="K935" i="4"/>
  <c r="K930" i="4"/>
  <c r="K924" i="4"/>
  <c r="K919" i="4"/>
  <c r="K914" i="4"/>
  <c r="K908" i="4"/>
  <c r="K903" i="4"/>
  <c r="K898" i="4"/>
  <c r="K892" i="4"/>
  <c r="K887" i="4"/>
  <c r="K882" i="4"/>
  <c r="K876" i="4"/>
  <c r="K871" i="4"/>
  <c r="K866" i="4"/>
  <c r="K860" i="4"/>
  <c r="K855" i="4"/>
  <c r="K850" i="4"/>
  <c r="K845" i="4"/>
  <c r="K841" i="4"/>
  <c r="K837" i="4"/>
  <c r="K833" i="4"/>
  <c r="K829" i="4"/>
  <c r="K825" i="4"/>
  <c r="K821" i="4"/>
  <c r="K817" i="4"/>
  <c r="K813" i="4"/>
  <c r="K809" i="4"/>
  <c r="K805" i="4"/>
  <c r="K801" i="4"/>
  <c r="K797" i="4"/>
  <c r="K793" i="4"/>
  <c r="K789" i="4"/>
  <c r="K785" i="4"/>
  <c r="K781" i="4"/>
  <c r="K777" i="4"/>
  <c r="K773" i="4"/>
  <c r="K769" i="4"/>
  <c r="K765" i="4"/>
  <c r="K761" i="4"/>
  <c r="K757" i="4"/>
  <c r="K753" i="4"/>
  <c r="K749" i="4"/>
  <c r="K745" i="4"/>
  <c r="K741" i="4"/>
  <c r="K737" i="4"/>
  <c r="K733" i="4"/>
  <c r="K729" i="4"/>
  <c r="K725" i="4"/>
  <c r="K721" i="4"/>
  <c r="K717" i="4"/>
  <c r="K713" i="4"/>
  <c r="K709" i="4"/>
  <c r="K705" i="4"/>
  <c r="K701" i="4"/>
  <c r="K697" i="4"/>
  <c r="K693" i="4"/>
  <c r="K689" i="4"/>
  <c r="K685" i="4"/>
  <c r="K681" i="4"/>
  <c r="K677" i="4"/>
  <c r="K673" i="4"/>
  <c r="K669" i="4"/>
  <c r="K665" i="4"/>
  <c r="K661" i="4"/>
  <c r="K657" i="4"/>
  <c r="K653" i="4"/>
  <c r="K649" i="4"/>
  <c r="K645" i="4"/>
  <c r="K641" i="4"/>
  <c r="K637" i="4"/>
  <c r="K633" i="4"/>
  <c r="K629" i="4"/>
  <c r="K625" i="4"/>
  <c r="K621" i="4"/>
  <c r="K617" i="4"/>
  <c r="K613" i="4"/>
  <c r="K609" i="4"/>
  <c r="K605" i="4"/>
  <c r="K601" i="4"/>
  <c r="K597" i="4"/>
  <c r="K593" i="4"/>
  <c r="K589" i="4"/>
  <c r="K585" i="4"/>
  <c r="K581" i="4"/>
  <c r="K577" i="4"/>
  <c r="K573" i="4"/>
  <c r="K569" i="4"/>
  <c r="K565" i="4"/>
  <c r="K561" i="4"/>
  <c r="K557" i="4"/>
  <c r="K553" i="4"/>
  <c r="K549" i="4"/>
  <c r="K545" i="4"/>
  <c r="K541" i="4"/>
  <c r="K537" i="4"/>
  <c r="K533" i="4"/>
  <c r="K529" i="4"/>
  <c r="K525" i="4"/>
  <c r="K521" i="4"/>
  <c r="K517" i="4"/>
  <c r="K513" i="4"/>
  <c r="K509" i="4"/>
  <c r="K505" i="4"/>
  <c r="K501" i="4"/>
  <c r="K497" i="4"/>
  <c r="K493" i="4"/>
  <c r="K489" i="4"/>
  <c r="K485" i="4"/>
  <c r="K481" i="4"/>
  <c r="K477" i="4"/>
  <c r="K473" i="4"/>
  <c r="K469" i="4"/>
  <c r="K465" i="4"/>
  <c r="K461" i="4"/>
  <c r="K457" i="4"/>
  <c r="K453" i="4"/>
  <c r="K449" i="4"/>
  <c r="K445" i="4"/>
  <c r="K441" i="4"/>
  <c r="K437" i="4"/>
  <c r="K433" i="4"/>
  <c r="K429" i="4"/>
  <c r="K425" i="4"/>
  <c r="K421" i="4"/>
  <c r="K417" i="4"/>
  <c r="K413" i="4"/>
  <c r="K409" i="4"/>
  <c r="K405" i="4"/>
  <c r="K401" i="4"/>
  <c r="K397" i="4"/>
  <c r="K393" i="4"/>
  <c r="K389" i="4"/>
  <c r="K385" i="4"/>
  <c r="K381" i="4"/>
  <c r="K377" i="4"/>
  <c r="K373" i="4"/>
  <c r="K369" i="4"/>
  <c r="K365" i="4"/>
  <c r="K361" i="4"/>
  <c r="K357" i="4"/>
  <c r="K353" i="4"/>
  <c r="K349" i="4"/>
  <c r="K345" i="4"/>
  <c r="K341" i="4"/>
  <c r="K337" i="4"/>
  <c r="K333" i="4"/>
  <c r="K329" i="4"/>
  <c r="K325" i="4"/>
  <c r="K321" i="4"/>
  <c r="K317" i="4"/>
  <c r="K313" i="4"/>
  <c r="K309" i="4"/>
  <c r="K305" i="4"/>
  <c r="K301" i="4"/>
  <c r="K297" i="4"/>
  <c r="K293" i="4"/>
  <c r="K289" i="4"/>
  <c r="K285" i="4"/>
  <c r="K281" i="4"/>
  <c r="K277" i="4"/>
  <c r="K273" i="4"/>
  <c r="K269" i="4"/>
  <c r="K265" i="4"/>
  <c r="K261" i="4"/>
  <c r="K257" i="4"/>
  <c r="K253" i="4"/>
  <c r="K249" i="4"/>
  <c r="K245" i="4"/>
  <c r="K241" i="4"/>
  <c r="K237" i="4"/>
  <c r="K233" i="4"/>
  <c r="K229" i="4"/>
  <c r="K225" i="4"/>
  <c r="K221" i="4"/>
  <c r="K217" i="4"/>
  <c r="K213" i="4"/>
  <c r="K209" i="4"/>
  <c r="K205" i="4"/>
  <c r="K201" i="4"/>
  <c r="K197" i="4"/>
  <c r="K193" i="4"/>
  <c r="K189" i="4"/>
  <c r="K185" i="4"/>
  <c r="K181" i="4"/>
  <c r="K177" i="4"/>
  <c r="K173" i="4"/>
  <c r="K169" i="4"/>
  <c r="K165" i="4"/>
  <c r="K161" i="4"/>
  <c r="K157" i="4"/>
  <c r="K153" i="4"/>
  <c r="K149" i="4"/>
  <c r="K145" i="4"/>
  <c r="K141" i="4"/>
  <c r="K137" i="4"/>
  <c r="K133" i="4"/>
  <c r="K129" i="4"/>
  <c r="K125" i="4"/>
  <c r="K121" i="4"/>
  <c r="K117" i="4"/>
  <c r="K113" i="4"/>
  <c r="K109" i="4"/>
  <c r="K105" i="4"/>
  <c r="K101" i="4"/>
  <c r="K97" i="4"/>
  <c r="K93" i="4"/>
  <c r="K89" i="4"/>
  <c r="K85" i="4"/>
  <c r="K81" i="4"/>
  <c r="K77" i="4"/>
  <c r="K73" i="4"/>
  <c r="K69" i="4"/>
  <c r="K65" i="4"/>
  <c r="K61" i="4"/>
  <c r="K57" i="4"/>
  <c r="K53" i="4"/>
  <c r="K49" i="4"/>
  <c r="K45" i="4"/>
  <c r="K41" i="4"/>
  <c r="K37" i="4"/>
  <c r="K33" i="4"/>
  <c r="K29" i="4"/>
  <c r="K25" i="4"/>
  <c r="K21" i="4"/>
  <c r="K17" i="4"/>
  <c r="K13" i="4"/>
  <c r="K9" i="4"/>
  <c r="K996" i="4"/>
  <c r="K980" i="4"/>
  <c r="K970" i="4"/>
  <c r="K959" i="4"/>
  <c r="K948" i="4"/>
  <c r="K938" i="4"/>
  <c r="K927" i="4"/>
  <c r="K922" i="4"/>
  <c r="K906" i="4"/>
  <c r="K895" i="4"/>
  <c r="K884" i="4"/>
  <c r="K874" i="4"/>
  <c r="K863" i="4"/>
  <c r="K847" i="4"/>
  <c r="K835" i="4"/>
  <c r="K827" i="4"/>
  <c r="K819" i="4"/>
  <c r="K807" i="4"/>
  <c r="K799" i="4"/>
  <c r="K787" i="4"/>
  <c r="K779" i="4"/>
  <c r="K767" i="4"/>
  <c r="K751" i="4"/>
  <c r="K739" i="4"/>
  <c r="K727" i="4"/>
  <c r="K715" i="4"/>
  <c r="K703" i="4"/>
  <c r="K695" i="4"/>
  <c r="K683" i="4"/>
  <c r="K675" i="4"/>
  <c r="K667" i="4"/>
  <c r="K659" i="4"/>
  <c r="K651" i="4"/>
  <c r="K643" i="4"/>
  <c r="K635" i="4"/>
  <c r="K627" i="4"/>
  <c r="K619" i="4"/>
  <c r="K611" i="4"/>
  <c r="K603" i="4"/>
  <c r="K595" i="4"/>
  <c r="K587" i="4"/>
  <c r="K579" i="4"/>
  <c r="K571" i="4"/>
  <c r="K563" i="4"/>
  <c r="K555" i="4"/>
  <c r="K547" i="4"/>
  <c r="K539" i="4"/>
  <c r="K531" i="4"/>
  <c r="K523" i="4"/>
  <c r="K515" i="4"/>
  <c r="K507" i="4"/>
  <c r="K499" i="4"/>
  <c r="K491" i="4"/>
  <c r="K483" i="4"/>
  <c r="K475" i="4"/>
  <c r="K467" i="4"/>
  <c r="K459" i="4"/>
  <c r="K451" i="4"/>
  <c r="K443" i="4"/>
  <c r="K435" i="4"/>
  <c r="K427" i="4"/>
  <c r="K419" i="4"/>
  <c r="K411" i="4"/>
  <c r="K403" i="4"/>
  <c r="K395" i="4"/>
  <c r="K391" i="4"/>
  <c r="K383" i="4"/>
  <c r="K375" i="4"/>
  <c r="K367" i="4"/>
  <c r="K359" i="4"/>
  <c r="K351" i="4"/>
  <c r="K343" i="4"/>
  <c r="K335" i="4"/>
  <c r="K327" i="4"/>
  <c r="K319" i="4"/>
  <c r="K311" i="4"/>
  <c r="K303" i="4"/>
  <c r="K295" i="4"/>
  <c r="K287" i="4"/>
  <c r="K279" i="4"/>
  <c r="K271" i="4"/>
  <c r="K263" i="4"/>
  <c r="K255" i="4"/>
  <c r="K247" i="4"/>
  <c r="K239" i="4"/>
  <c r="K231" i="4"/>
  <c r="K223" i="4"/>
  <c r="K215" i="4"/>
  <c r="K207" i="4"/>
  <c r="K199" i="4"/>
  <c r="K191" i="4"/>
  <c r="K183" i="4"/>
  <c r="K175" i="4"/>
  <c r="K167" i="4"/>
  <c r="K159" i="4"/>
  <c r="K151" i="4"/>
  <c r="K143" i="4"/>
  <c r="K135" i="4"/>
  <c r="K127" i="4"/>
  <c r="K119" i="4"/>
  <c r="K111" i="4"/>
  <c r="K103" i="4"/>
  <c r="K95" i="4"/>
  <c r="K87" i="4"/>
  <c r="K79" i="4"/>
  <c r="K71" i="4"/>
  <c r="K63" i="4"/>
  <c r="K55" i="4"/>
  <c r="K47" i="4"/>
  <c r="K39" i="4"/>
  <c r="K31" i="4"/>
  <c r="K23" i="4"/>
  <c r="K15" i="4"/>
  <c r="K8" i="4"/>
  <c r="K998" i="4"/>
  <c r="K992" i="4"/>
  <c r="K987" i="4"/>
  <c r="K982" i="4"/>
  <c r="K976" i="4"/>
  <c r="K971" i="4"/>
  <c r="K966" i="4"/>
  <c r="K960" i="4"/>
  <c r="K955" i="4"/>
  <c r="K950" i="4"/>
  <c r="K944" i="4"/>
  <c r="K939" i="4"/>
  <c r="K934" i="4"/>
  <c r="K928" i="4"/>
  <c r="K923" i="4"/>
  <c r="K918" i="4"/>
  <c r="K912" i="4"/>
  <c r="K907" i="4"/>
  <c r="K902" i="4"/>
  <c r="K896" i="4"/>
  <c r="K891" i="4"/>
  <c r="K886" i="4"/>
  <c r="K880" i="4"/>
  <c r="K875" i="4"/>
  <c r="K870" i="4"/>
  <c r="K864" i="4"/>
  <c r="K859" i="4"/>
  <c r="K854" i="4"/>
  <c r="K848" i="4"/>
  <c r="K844" i="4"/>
  <c r="K840" i="4"/>
  <c r="K836" i="4"/>
  <c r="K832" i="4"/>
  <c r="K828" i="4"/>
  <c r="K824" i="4"/>
  <c r="K820" i="4"/>
  <c r="K816" i="4"/>
  <c r="K812" i="4"/>
  <c r="K808" i="4"/>
  <c r="K804" i="4"/>
  <c r="K800" i="4"/>
  <c r="K796" i="4"/>
  <c r="K792" i="4"/>
  <c r="K788" i="4"/>
  <c r="K784" i="4"/>
  <c r="K780" i="4"/>
  <c r="K776" i="4"/>
  <c r="K772" i="4"/>
  <c r="K768" i="4"/>
  <c r="K764" i="4"/>
  <c r="K760" i="4"/>
  <c r="K756" i="4"/>
  <c r="K752" i="4"/>
  <c r="K748" i="4"/>
  <c r="K744" i="4"/>
  <c r="K740" i="4"/>
  <c r="K736" i="4"/>
  <c r="K732" i="4"/>
  <c r="K728" i="4"/>
  <c r="K724" i="4"/>
  <c r="K720" i="4"/>
  <c r="K716" i="4"/>
  <c r="K712" i="4"/>
  <c r="K708" i="4"/>
  <c r="K704" i="4"/>
  <c r="K700" i="4"/>
  <c r="K696" i="4"/>
  <c r="K692" i="4"/>
  <c r="K688" i="4"/>
  <c r="K684" i="4"/>
  <c r="K680" i="4"/>
  <c r="K676" i="4"/>
  <c r="K672" i="4"/>
  <c r="K668" i="4"/>
  <c r="K664" i="4"/>
  <c r="K660" i="4"/>
  <c r="K656" i="4"/>
  <c r="K652" i="4"/>
  <c r="K648" i="4"/>
  <c r="K644" i="4"/>
  <c r="K640" i="4"/>
  <c r="K636" i="4"/>
  <c r="K632" i="4"/>
  <c r="K628" i="4"/>
  <c r="K624" i="4"/>
  <c r="K620" i="4"/>
  <c r="K616" i="4"/>
  <c r="K612" i="4"/>
  <c r="K608" i="4"/>
  <c r="K604" i="4"/>
  <c r="K600" i="4"/>
  <c r="K596" i="4"/>
  <c r="K592" i="4"/>
  <c r="K588" i="4"/>
  <c r="K584" i="4"/>
  <c r="K580" i="4"/>
  <c r="K576" i="4"/>
  <c r="K572" i="4"/>
  <c r="K568" i="4"/>
  <c r="K564" i="4"/>
  <c r="K560" i="4"/>
  <c r="K556" i="4"/>
  <c r="K552" i="4"/>
  <c r="K548" i="4"/>
  <c r="K544" i="4"/>
  <c r="K540" i="4"/>
  <c r="K536" i="4"/>
  <c r="K532" i="4"/>
  <c r="K528" i="4"/>
  <c r="K524" i="4"/>
  <c r="K520" i="4"/>
  <c r="K516" i="4"/>
  <c r="K512" i="4"/>
  <c r="K508" i="4"/>
  <c r="K504" i="4"/>
  <c r="K500" i="4"/>
  <c r="K496" i="4"/>
  <c r="K492" i="4"/>
  <c r="K488" i="4"/>
  <c r="K484" i="4"/>
  <c r="K480" i="4"/>
  <c r="K476" i="4"/>
  <c r="K472" i="4"/>
  <c r="K468" i="4"/>
  <c r="K464" i="4"/>
  <c r="K460" i="4"/>
  <c r="K456" i="4"/>
  <c r="K452" i="4"/>
  <c r="K448" i="4"/>
  <c r="K444" i="4"/>
  <c r="K440" i="4"/>
  <c r="K436" i="4"/>
  <c r="K432" i="4"/>
  <c r="K428" i="4"/>
  <c r="K424" i="4"/>
  <c r="K420" i="4"/>
  <c r="K416" i="4"/>
  <c r="K412" i="4"/>
  <c r="K408" i="4"/>
  <c r="K404" i="4"/>
  <c r="K400" i="4"/>
  <c r="K396" i="4"/>
  <c r="K392" i="4"/>
  <c r="K388" i="4"/>
  <c r="K384" i="4"/>
  <c r="K380" i="4"/>
  <c r="K376" i="4"/>
  <c r="K372" i="4"/>
  <c r="K368" i="4"/>
  <c r="K364" i="4"/>
  <c r="K360" i="4"/>
  <c r="K356" i="4"/>
  <c r="K352" i="4"/>
  <c r="K348" i="4"/>
  <c r="K344" i="4"/>
  <c r="K340" i="4"/>
  <c r="K336" i="4"/>
  <c r="K332" i="4"/>
  <c r="K328" i="4"/>
  <c r="K324" i="4"/>
  <c r="K320" i="4"/>
  <c r="K316" i="4"/>
  <c r="K312" i="4"/>
  <c r="K308" i="4"/>
  <c r="K304" i="4"/>
  <c r="K300" i="4"/>
  <c r="K296" i="4"/>
  <c r="K292" i="4"/>
  <c r="K288" i="4"/>
  <c r="K284" i="4"/>
  <c r="K280" i="4"/>
  <c r="K276" i="4"/>
  <c r="K272" i="4"/>
  <c r="K268" i="4"/>
  <c r="K264" i="4"/>
  <c r="K260" i="4"/>
  <c r="K256" i="4"/>
  <c r="K252" i="4"/>
  <c r="K248" i="4"/>
  <c r="K244" i="4"/>
  <c r="K240" i="4"/>
  <c r="K236" i="4"/>
  <c r="K232" i="4"/>
  <c r="K228" i="4"/>
  <c r="K224" i="4"/>
  <c r="K220" i="4"/>
  <c r="K216" i="4"/>
  <c r="K212" i="4"/>
  <c r="K208" i="4"/>
  <c r="K204" i="4"/>
  <c r="K200" i="4"/>
  <c r="K196" i="4"/>
  <c r="K192" i="4"/>
  <c r="K188" i="4"/>
  <c r="K184" i="4"/>
  <c r="K180" i="4"/>
  <c r="K176" i="4"/>
  <c r="K172" i="4"/>
  <c r="K168" i="4"/>
  <c r="K164" i="4"/>
  <c r="K160" i="4"/>
  <c r="K156" i="4"/>
  <c r="K152" i="4"/>
  <c r="K148" i="4"/>
  <c r="K144" i="4"/>
  <c r="K140" i="4"/>
  <c r="K136" i="4"/>
  <c r="K132" i="4"/>
  <c r="K128" i="4"/>
  <c r="K124" i="4"/>
  <c r="K120" i="4"/>
  <c r="K116" i="4"/>
  <c r="K112" i="4"/>
  <c r="K108" i="4"/>
  <c r="K104" i="4"/>
  <c r="K100" i="4"/>
  <c r="K96" i="4"/>
  <c r="K92" i="4"/>
  <c r="K88" i="4"/>
  <c r="K84" i="4"/>
  <c r="K80" i="4"/>
  <c r="K76" i="4"/>
  <c r="K72" i="4"/>
  <c r="K68" i="4"/>
  <c r="K64" i="4"/>
  <c r="K60" i="4"/>
  <c r="K56" i="4"/>
  <c r="K52" i="4"/>
  <c r="K48" i="4"/>
  <c r="K44" i="4"/>
  <c r="K40" i="4"/>
  <c r="K36" i="4"/>
  <c r="K32" i="4"/>
  <c r="K28" i="4"/>
  <c r="K24" i="4"/>
  <c r="K20" i="4"/>
  <c r="K16" i="4"/>
  <c r="K12" i="4"/>
  <c r="K986" i="4"/>
  <c r="K943" i="4"/>
  <c r="K911" i="4"/>
  <c r="K890" i="4"/>
  <c r="K858" i="4"/>
  <c r="K839" i="4"/>
  <c r="K815" i="4"/>
  <c r="K795" i="4"/>
  <c r="K775" i="4"/>
  <c r="K759" i="4"/>
  <c r="K747" i="4"/>
  <c r="K735" i="4"/>
  <c r="K723" i="4"/>
  <c r="K711" i="4"/>
  <c r="K691" i="4"/>
  <c r="K679" i="4"/>
  <c r="W998" i="7"/>
  <c r="W994" i="7"/>
  <c r="W990" i="7"/>
  <c r="W986" i="7"/>
  <c r="W982" i="7"/>
  <c r="W978" i="7"/>
  <c r="W974" i="7"/>
  <c r="W970" i="7"/>
  <c r="W966" i="7"/>
  <c r="W962" i="7"/>
  <c r="W958" i="7"/>
  <c r="W954" i="7"/>
  <c r="W950" i="7"/>
  <c r="W946" i="7"/>
  <c r="W942" i="7"/>
  <c r="W938" i="7"/>
  <c r="W934" i="7"/>
  <c r="W930" i="7"/>
  <c r="W926" i="7"/>
  <c r="W922" i="7"/>
  <c r="W918" i="7"/>
  <c r="W914" i="7"/>
  <c r="W910" i="7"/>
  <c r="W906" i="7"/>
  <c r="W902" i="7"/>
  <c r="W898" i="7"/>
  <c r="W894" i="7"/>
  <c r="W890" i="7"/>
  <c r="W886" i="7"/>
  <c r="W882" i="7"/>
  <c r="W878" i="7"/>
  <c r="W874" i="7"/>
  <c r="W870" i="7"/>
  <c r="W866" i="7"/>
  <c r="W862" i="7"/>
  <c r="W858" i="7"/>
  <c r="W854" i="7"/>
  <c r="W850" i="7"/>
  <c r="W846" i="7"/>
  <c r="W842" i="7"/>
  <c r="W838" i="7"/>
  <c r="W834" i="7"/>
  <c r="W830" i="7"/>
  <c r="W826" i="7"/>
  <c r="W822" i="7"/>
  <c r="W818" i="7"/>
  <c r="W814" i="7"/>
  <c r="W810" i="7"/>
  <c r="W806" i="7"/>
  <c r="W802" i="7"/>
  <c r="W798" i="7"/>
  <c r="W794" i="7"/>
  <c r="W790" i="7"/>
  <c r="W786" i="7"/>
  <c r="W782" i="7"/>
  <c r="W778" i="7"/>
  <c r="W774" i="7"/>
  <c r="W770" i="7"/>
  <c r="W766" i="7"/>
  <c r="W762" i="7"/>
  <c r="W758" i="7"/>
  <c r="W754" i="7"/>
  <c r="W750" i="7"/>
  <c r="W746" i="7"/>
  <c r="W742" i="7"/>
  <c r="W738" i="7"/>
  <c r="W734" i="7"/>
  <c r="W730" i="7"/>
  <c r="W726" i="7"/>
  <c r="W722" i="7"/>
  <c r="W718" i="7"/>
  <c r="W714" i="7"/>
  <c r="W710" i="7"/>
  <c r="W706" i="7"/>
  <c r="W702" i="7"/>
  <c r="W698" i="7"/>
  <c r="W694" i="7"/>
  <c r="W690" i="7"/>
  <c r="W686" i="7"/>
  <c r="W682" i="7"/>
  <c r="W678" i="7"/>
  <c r="W674" i="7"/>
  <c r="W670" i="7"/>
  <c r="W666" i="7"/>
  <c r="W662" i="7"/>
  <c r="W658" i="7"/>
  <c r="W654" i="7"/>
  <c r="W650" i="7"/>
  <c r="W646" i="7"/>
  <c r="W642" i="7"/>
  <c r="W638" i="7"/>
  <c r="W634" i="7"/>
  <c r="W630" i="7"/>
  <c r="W626" i="7"/>
  <c r="W622" i="7"/>
  <c r="W618" i="7"/>
  <c r="W614" i="7"/>
  <c r="W610" i="7"/>
  <c r="W606" i="7"/>
  <c r="W602" i="7"/>
  <c r="W598" i="7"/>
  <c r="W594" i="7"/>
  <c r="W590" i="7"/>
  <c r="W586" i="7"/>
  <c r="W582" i="7"/>
  <c r="W578" i="7"/>
  <c r="W574" i="7"/>
  <c r="W570" i="7"/>
  <c r="W566" i="7"/>
  <c r="W562" i="7"/>
  <c r="W558" i="7"/>
  <c r="W554" i="7"/>
  <c r="W550" i="7"/>
  <c r="W546" i="7"/>
  <c r="W542" i="7"/>
  <c r="W538" i="7"/>
  <c r="W534" i="7"/>
  <c r="W530" i="7"/>
  <c r="W526" i="7"/>
  <c r="W522" i="7"/>
  <c r="W518" i="7"/>
  <c r="W514" i="7"/>
  <c r="W510" i="7"/>
  <c r="W506" i="7"/>
  <c r="W502" i="7"/>
  <c r="W498" i="7"/>
  <c r="W494" i="7"/>
  <c r="W490" i="7"/>
  <c r="W486" i="7"/>
  <c r="W482" i="7"/>
  <c r="W478" i="7"/>
  <c r="W474" i="7"/>
  <c r="W470" i="7"/>
  <c r="W466" i="7"/>
  <c r="W462" i="7"/>
  <c r="W458" i="7"/>
  <c r="W454" i="7"/>
  <c r="W450" i="7"/>
  <c r="W446" i="7"/>
  <c r="W442" i="7"/>
  <c r="W438" i="7"/>
  <c r="W434" i="7"/>
  <c r="W430" i="7"/>
  <c r="W426" i="7"/>
  <c r="W422" i="7"/>
  <c r="W418" i="7"/>
  <c r="W414" i="7"/>
  <c r="W410" i="7"/>
  <c r="W406" i="7"/>
  <c r="W402" i="7"/>
  <c r="W398" i="7"/>
  <c r="W394" i="7"/>
  <c r="W390" i="7"/>
  <c r="W386" i="7"/>
  <c r="W382" i="7"/>
  <c r="W378" i="7"/>
  <c r="W374" i="7"/>
  <c r="W370" i="7"/>
  <c r="W366" i="7"/>
  <c r="W362" i="7"/>
  <c r="W358" i="7"/>
  <c r="W354" i="7"/>
  <c r="W350" i="7"/>
  <c r="W346" i="7"/>
  <c r="W342" i="7"/>
  <c r="W338" i="7"/>
  <c r="W334" i="7"/>
  <c r="W330" i="7"/>
  <c r="W326" i="7"/>
  <c r="W322" i="7"/>
  <c r="W318" i="7"/>
  <c r="W314" i="7"/>
  <c r="W310" i="7"/>
  <c r="W306" i="7"/>
  <c r="W302" i="7"/>
  <c r="W298" i="7"/>
  <c r="W294" i="7"/>
  <c r="W290" i="7"/>
  <c r="W286" i="7"/>
  <c r="W282" i="7"/>
  <c r="W278" i="7"/>
  <c r="W274" i="7"/>
  <c r="W270" i="7"/>
  <c r="W266" i="7"/>
  <c r="W262" i="7"/>
  <c r="W258" i="7"/>
  <c r="W254" i="7"/>
  <c r="W250" i="7"/>
  <c r="W246" i="7"/>
  <c r="W242" i="7"/>
  <c r="W238" i="7"/>
  <c r="W234" i="7"/>
  <c r="W230" i="7"/>
  <c r="W226" i="7"/>
  <c r="W222" i="7"/>
  <c r="W218" i="7"/>
  <c r="W214" i="7"/>
  <c r="W210" i="7"/>
  <c r="W206" i="7"/>
  <c r="W202" i="7"/>
  <c r="W198" i="7"/>
  <c r="W194" i="7"/>
  <c r="W190" i="7"/>
  <c r="W186" i="7"/>
  <c r="W182" i="7"/>
  <c r="W178" i="7"/>
  <c r="W174" i="7"/>
  <c r="W170" i="7"/>
  <c r="W166" i="7"/>
  <c r="W162" i="7"/>
  <c r="W158" i="7"/>
  <c r="W154" i="7"/>
  <c r="W150" i="7"/>
  <c r="W146" i="7"/>
  <c r="W142" i="7"/>
  <c r="W138" i="7"/>
  <c r="W134" i="7"/>
  <c r="W130" i="7"/>
  <c r="W126" i="7"/>
  <c r="W122" i="7"/>
  <c r="W118" i="7"/>
  <c r="W114" i="7"/>
  <c r="W110" i="7"/>
  <c r="W106" i="7"/>
  <c r="W102" i="7"/>
  <c r="W98" i="7"/>
  <c r="W94" i="7"/>
  <c r="W90" i="7"/>
  <c r="W86" i="7"/>
  <c r="W82" i="7"/>
  <c r="W78" i="7"/>
  <c r="W74" i="7"/>
  <c r="W70" i="7"/>
  <c r="W66" i="7"/>
  <c r="W62" i="7"/>
  <c r="W58" i="7"/>
  <c r="W54" i="7"/>
  <c r="W50" i="7"/>
  <c r="W46" i="7"/>
  <c r="W42" i="7"/>
  <c r="W38" i="7"/>
  <c r="W34" i="7"/>
  <c r="W30" i="7"/>
  <c r="W26" i="7"/>
  <c r="W22" i="7"/>
  <c r="W18" i="7"/>
  <c r="W14" i="7"/>
  <c r="W10" i="7"/>
  <c r="W7" i="7"/>
  <c r="W997" i="7"/>
  <c r="W993" i="7"/>
  <c r="W989" i="7"/>
  <c r="W985" i="7"/>
  <c r="W981" i="7"/>
  <c r="W977" i="7"/>
  <c r="W973" i="7"/>
  <c r="W969" i="7"/>
  <c r="W965" i="7"/>
  <c r="W961" i="7"/>
  <c r="W957" i="7"/>
  <c r="W953" i="7"/>
  <c r="W949" i="7"/>
  <c r="W945" i="7"/>
  <c r="W941" i="7"/>
  <c r="W937" i="7"/>
  <c r="W933" i="7"/>
  <c r="W929" i="7"/>
  <c r="W925" i="7"/>
  <c r="W921" i="7"/>
  <c r="W917" i="7"/>
  <c r="W913" i="7"/>
  <c r="W909" i="7"/>
  <c r="W905" i="7"/>
  <c r="W901" i="7"/>
  <c r="W897" i="7"/>
  <c r="W893" i="7"/>
  <c r="W889" i="7"/>
  <c r="W885" i="7"/>
  <c r="W881" i="7"/>
  <c r="W877" i="7"/>
  <c r="W873" i="7"/>
  <c r="W869" i="7"/>
  <c r="W865" i="7"/>
  <c r="W861" i="7"/>
  <c r="W857" i="7"/>
  <c r="W853" i="7"/>
  <c r="W849" i="7"/>
  <c r="W845" i="7"/>
  <c r="W841" i="7"/>
  <c r="W837" i="7"/>
  <c r="W833" i="7"/>
  <c r="W829" i="7"/>
  <c r="W825" i="7"/>
  <c r="W821" i="7"/>
  <c r="W817" i="7"/>
  <c r="W813" i="7"/>
  <c r="W809" i="7"/>
  <c r="W805" i="7"/>
  <c r="W801" i="7"/>
  <c r="W797" i="7"/>
  <c r="W793" i="7"/>
  <c r="W789" i="7"/>
  <c r="W785" i="7"/>
  <c r="W781" i="7"/>
  <c r="W777" i="7"/>
  <c r="W773" i="7"/>
  <c r="W769" i="7"/>
  <c r="W765" i="7"/>
  <c r="W761" i="7"/>
  <c r="W757" i="7"/>
  <c r="W753" i="7"/>
  <c r="W749" i="7"/>
  <c r="W745" i="7"/>
  <c r="W741" i="7"/>
  <c r="W737" i="7"/>
  <c r="W733" i="7"/>
  <c r="W729" i="7"/>
  <c r="W725" i="7"/>
  <c r="W721" i="7"/>
  <c r="W717" i="7"/>
  <c r="W713" i="7"/>
  <c r="W709" i="7"/>
  <c r="W705" i="7"/>
  <c r="W701" i="7"/>
  <c r="W697" i="7"/>
  <c r="W693" i="7"/>
  <c r="W689" i="7"/>
  <c r="W685" i="7"/>
  <c r="W681" i="7"/>
  <c r="W677" i="7"/>
  <c r="W673" i="7"/>
  <c r="W669" i="7"/>
  <c r="W665" i="7"/>
  <c r="W661" i="7"/>
  <c r="W657" i="7"/>
  <c r="W653" i="7"/>
  <c r="W649" i="7"/>
  <c r="W645" i="7"/>
  <c r="W641" i="7"/>
  <c r="W637" i="7"/>
  <c r="W633" i="7"/>
  <c r="W629" i="7"/>
  <c r="W625" i="7"/>
  <c r="W621" i="7"/>
  <c r="W617" i="7"/>
  <c r="W613" i="7"/>
  <c r="W609" i="7"/>
  <c r="W605" i="7"/>
  <c r="W601" i="7"/>
  <c r="W597" i="7"/>
  <c r="W593" i="7"/>
  <c r="W589" i="7"/>
  <c r="W585" i="7"/>
  <c r="W581" i="7"/>
  <c r="W577" i="7"/>
  <c r="W573" i="7"/>
  <c r="W569" i="7"/>
  <c r="W565" i="7"/>
  <c r="W561" i="7"/>
  <c r="W557" i="7"/>
  <c r="W553" i="7"/>
  <c r="W549" i="7"/>
  <c r="W545" i="7"/>
  <c r="W541" i="7"/>
  <c r="W537" i="7"/>
  <c r="W533" i="7"/>
  <c r="W529" i="7"/>
  <c r="W525" i="7"/>
  <c r="W521" i="7"/>
  <c r="W517" i="7"/>
  <c r="W513" i="7"/>
  <c r="W509" i="7"/>
  <c r="W505" i="7"/>
  <c r="W501" i="7"/>
  <c r="W497" i="7"/>
  <c r="W493" i="7"/>
  <c r="W489" i="7"/>
  <c r="W485" i="7"/>
  <c r="W481" i="7"/>
  <c r="W477" i="7"/>
  <c r="W473" i="7"/>
  <c r="W469" i="7"/>
  <c r="W465" i="7"/>
  <c r="W461" i="7"/>
  <c r="W457" i="7"/>
  <c r="W453" i="7"/>
  <c r="W449" i="7"/>
  <c r="W445" i="7"/>
  <c r="W441" i="7"/>
  <c r="W437" i="7"/>
  <c r="W433" i="7"/>
  <c r="W429" i="7"/>
  <c r="W425" i="7"/>
  <c r="W421" i="7"/>
  <c r="W417" i="7"/>
  <c r="W413" i="7"/>
  <c r="W409" i="7"/>
  <c r="W405" i="7"/>
  <c r="W401" i="7"/>
  <c r="W397" i="7"/>
  <c r="W393" i="7"/>
  <c r="W389" i="7"/>
  <c r="W385" i="7"/>
  <c r="W381" i="7"/>
  <c r="W377" i="7"/>
  <c r="W373" i="7"/>
  <c r="W369" i="7"/>
  <c r="W365" i="7"/>
  <c r="W361" i="7"/>
  <c r="W357" i="7"/>
  <c r="W353" i="7"/>
  <c r="W349" i="7"/>
  <c r="W345" i="7"/>
  <c r="W341" i="7"/>
  <c r="W337" i="7"/>
  <c r="W333" i="7"/>
  <c r="W329" i="7"/>
  <c r="W325" i="7"/>
  <c r="W321" i="7"/>
  <c r="W317" i="7"/>
  <c r="W313" i="7"/>
  <c r="W309" i="7"/>
  <c r="W305" i="7"/>
  <c r="W301" i="7"/>
  <c r="W297" i="7"/>
  <c r="W293" i="7"/>
  <c r="W289" i="7"/>
  <c r="W285" i="7"/>
  <c r="W281" i="7"/>
  <c r="W277" i="7"/>
  <c r="W273" i="7"/>
  <c r="W269" i="7"/>
  <c r="W265" i="7"/>
  <c r="W261" i="7"/>
  <c r="W257" i="7"/>
  <c r="W253" i="7"/>
  <c r="W249" i="7"/>
  <c r="W245" i="7"/>
  <c r="W241" i="7"/>
  <c r="W237" i="7"/>
  <c r="W233" i="7"/>
  <c r="W229" i="7"/>
  <c r="W225" i="7"/>
  <c r="W221" i="7"/>
  <c r="W217" i="7"/>
  <c r="W213" i="7"/>
  <c r="W209" i="7"/>
  <c r="W205" i="7"/>
  <c r="W201" i="7"/>
  <c r="W197" i="7"/>
  <c r="W193" i="7"/>
  <c r="W189" i="7"/>
  <c r="W185" i="7"/>
  <c r="W181" i="7"/>
  <c r="W177" i="7"/>
  <c r="W173" i="7"/>
  <c r="W169" i="7"/>
  <c r="W165" i="7"/>
  <c r="W161" i="7"/>
  <c r="W157" i="7"/>
  <c r="W153" i="7"/>
  <c r="W149" i="7"/>
  <c r="W145" i="7"/>
  <c r="W141" i="7"/>
  <c r="W137" i="7"/>
  <c r="W133" i="7"/>
  <c r="W129" i="7"/>
  <c r="W125" i="7"/>
  <c r="W121" i="7"/>
  <c r="W117" i="7"/>
  <c r="W113" i="7"/>
  <c r="W109" i="7"/>
  <c r="W105" i="7"/>
  <c r="W101" i="7"/>
  <c r="W97" i="7"/>
  <c r="W93" i="7"/>
  <c r="W89" i="7"/>
  <c r="W85" i="7"/>
  <c r="W81" i="7"/>
  <c r="W77" i="7"/>
  <c r="W73" i="7"/>
  <c r="W69" i="7"/>
  <c r="W65" i="7"/>
  <c r="W61" i="7"/>
  <c r="W57" i="7"/>
  <c r="W53" i="7"/>
  <c r="W49" i="7"/>
  <c r="W45" i="7"/>
  <c r="W41" i="7"/>
  <c r="W37" i="7"/>
  <c r="W33" i="7"/>
  <c r="W29" i="7"/>
  <c r="W25" i="7"/>
  <c r="W21" i="7"/>
  <c r="W17" i="7"/>
  <c r="W13" i="7"/>
  <c r="W9" i="7"/>
  <c r="W996" i="7"/>
  <c r="W992" i="7"/>
  <c r="W988" i="7"/>
  <c r="W984" i="7"/>
  <c r="W980" i="7"/>
  <c r="W976" i="7"/>
  <c r="W972" i="7"/>
  <c r="W968" i="7"/>
  <c r="W964" i="7"/>
  <c r="W960" i="7"/>
  <c r="W956" i="7"/>
  <c r="W952" i="7"/>
  <c r="W948" i="7"/>
  <c r="W944" i="7"/>
  <c r="W940" i="7"/>
  <c r="W936" i="7"/>
  <c r="W932" i="7"/>
  <c r="W928" i="7"/>
  <c r="W924" i="7"/>
  <c r="W920" i="7"/>
  <c r="W916" i="7"/>
  <c r="W912" i="7"/>
  <c r="W908" i="7"/>
  <c r="W904" i="7"/>
  <c r="W900" i="7"/>
  <c r="W896" i="7"/>
  <c r="W892" i="7"/>
  <c r="W888" i="7"/>
  <c r="W884" i="7"/>
  <c r="W880" i="7"/>
  <c r="W876" i="7"/>
  <c r="W872" i="7"/>
  <c r="W868" i="7"/>
  <c r="W864" i="7"/>
  <c r="W860" i="7"/>
  <c r="W856" i="7"/>
  <c r="W852" i="7"/>
  <c r="W848" i="7"/>
  <c r="W844" i="7"/>
  <c r="W840" i="7"/>
  <c r="W836" i="7"/>
  <c r="W832" i="7"/>
  <c r="W828" i="7"/>
  <c r="W824" i="7"/>
  <c r="W820" i="7"/>
  <c r="W816" i="7"/>
  <c r="W812" i="7"/>
  <c r="W808" i="7"/>
  <c r="W804" i="7"/>
  <c r="W800" i="7"/>
  <c r="W796" i="7"/>
  <c r="W792" i="7"/>
  <c r="W788" i="7"/>
  <c r="W784" i="7"/>
  <c r="W780" i="7"/>
  <c r="W776" i="7"/>
  <c r="W772" i="7"/>
  <c r="W768" i="7"/>
  <c r="W764" i="7"/>
  <c r="W760" i="7"/>
  <c r="W756" i="7"/>
  <c r="W752" i="7"/>
  <c r="W748" i="7"/>
  <c r="W744" i="7"/>
  <c r="W740" i="7"/>
  <c r="W736" i="7"/>
  <c r="W732" i="7"/>
  <c r="W728" i="7"/>
  <c r="W724" i="7"/>
  <c r="W720" i="7"/>
  <c r="W716" i="7"/>
  <c r="W712" i="7"/>
  <c r="W708" i="7"/>
  <c r="W704" i="7"/>
  <c r="W700" i="7"/>
  <c r="W696" i="7"/>
  <c r="W692" i="7"/>
  <c r="W688" i="7"/>
  <c r="W684" i="7"/>
  <c r="W680" i="7"/>
  <c r="W676" i="7"/>
  <c r="W672" i="7"/>
  <c r="W668" i="7"/>
  <c r="W664" i="7"/>
  <c r="W660" i="7"/>
  <c r="W656" i="7"/>
  <c r="W652" i="7"/>
  <c r="W648" i="7"/>
  <c r="W644" i="7"/>
  <c r="W640" i="7"/>
  <c r="W636" i="7"/>
  <c r="W632" i="7"/>
  <c r="W628" i="7"/>
  <c r="W624" i="7"/>
  <c r="W620" i="7"/>
  <c r="W616" i="7"/>
  <c r="W612" i="7"/>
  <c r="W608" i="7"/>
  <c r="W604" i="7"/>
  <c r="W600" i="7"/>
  <c r="W596" i="7"/>
  <c r="W592" i="7"/>
  <c r="W588" i="7"/>
  <c r="W584" i="7"/>
  <c r="W580" i="7"/>
  <c r="W576" i="7"/>
  <c r="W572" i="7"/>
  <c r="W568" i="7"/>
  <c r="W564" i="7"/>
  <c r="W560" i="7"/>
  <c r="W556" i="7"/>
  <c r="W552" i="7"/>
  <c r="W548" i="7"/>
  <c r="W544" i="7"/>
  <c r="W540" i="7"/>
  <c r="W536" i="7"/>
  <c r="W532" i="7"/>
  <c r="W528" i="7"/>
  <c r="W524" i="7"/>
  <c r="W520" i="7"/>
  <c r="W516" i="7"/>
  <c r="W512" i="7"/>
  <c r="W508" i="7"/>
  <c r="W504" i="7"/>
  <c r="W500" i="7"/>
  <c r="W496" i="7"/>
  <c r="W492" i="7"/>
  <c r="W488" i="7"/>
  <c r="W484" i="7"/>
  <c r="W480" i="7"/>
  <c r="W476" i="7"/>
  <c r="W472" i="7"/>
  <c r="W468" i="7"/>
  <c r="W464" i="7"/>
  <c r="W460" i="7"/>
  <c r="W456" i="7"/>
  <c r="W452" i="7"/>
  <c r="W448" i="7"/>
  <c r="W444" i="7"/>
  <c r="W440" i="7"/>
  <c r="W436" i="7"/>
  <c r="W432" i="7"/>
  <c r="W428" i="7"/>
  <c r="W424" i="7"/>
  <c r="W420" i="7"/>
  <c r="W416" i="7"/>
  <c r="W412" i="7"/>
  <c r="W408" i="7"/>
  <c r="W404" i="7"/>
  <c r="W400" i="7"/>
  <c r="W396" i="7"/>
  <c r="W392" i="7"/>
  <c r="W388" i="7"/>
  <c r="W384" i="7"/>
  <c r="W380" i="7"/>
  <c r="W376" i="7"/>
  <c r="W372" i="7"/>
  <c r="W368" i="7"/>
  <c r="W364" i="7"/>
  <c r="W360" i="7"/>
  <c r="W356" i="7"/>
  <c r="W352" i="7"/>
  <c r="W348" i="7"/>
  <c r="W344" i="7"/>
  <c r="W340" i="7"/>
  <c r="W336" i="7"/>
  <c r="W332" i="7"/>
  <c r="W328" i="7"/>
  <c r="W324" i="7"/>
  <c r="W320" i="7"/>
  <c r="W316" i="7"/>
  <c r="W312" i="7"/>
  <c r="W308" i="7"/>
  <c r="W304" i="7"/>
  <c r="W300" i="7"/>
  <c r="W296" i="7"/>
  <c r="W292" i="7"/>
  <c r="W288" i="7"/>
  <c r="W284" i="7"/>
  <c r="W280" i="7"/>
  <c r="W276" i="7"/>
  <c r="W272" i="7"/>
  <c r="W268" i="7"/>
  <c r="W264" i="7"/>
  <c r="W260" i="7"/>
  <c r="W256" i="7"/>
  <c r="W252" i="7"/>
  <c r="W248" i="7"/>
  <c r="W244" i="7"/>
  <c r="W240" i="7"/>
  <c r="W236" i="7"/>
  <c r="W232" i="7"/>
  <c r="W228" i="7"/>
  <c r="W224" i="7"/>
  <c r="W220" i="7"/>
  <c r="W216" i="7"/>
  <c r="W212" i="7"/>
  <c r="W208" i="7"/>
  <c r="W204" i="7"/>
  <c r="W200" i="7"/>
  <c r="W196" i="7"/>
  <c r="W192" i="7"/>
  <c r="W188" i="7"/>
  <c r="W184" i="7"/>
  <c r="W180" i="7"/>
  <c r="W176" i="7"/>
  <c r="W172" i="7"/>
  <c r="W168" i="7"/>
  <c r="W164" i="7"/>
  <c r="W160" i="7"/>
  <c r="W156" i="7"/>
  <c r="W152" i="7"/>
  <c r="W148" i="7"/>
  <c r="W144" i="7"/>
  <c r="W140" i="7"/>
  <c r="W136" i="7"/>
  <c r="W132" i="7"/>
  <c r="W128" i="7"/>
  <c r="W124" i="7"/>
  <c r="W120" i="7"/>
  <c r="W116" i="7"/>
  <c r="W112" i="7"/>
  <c r="W108" i="7"/>
  <c r="W104" i="7"/>
  <c r="W100" i="7"/>
  <c r="W96" i="7"/>
  <c r="W92" i="7"/>
  <c r="W88" i="7"/>
  <c r="W84" i="7"/>
  <c r="W80" i="7"/>
  <c r="W76" i="7"/>
  <c r="W72" i="7"/>
  <c r="W68" i="7"/>
  <c r="W64" i="7"/>
  <c r="W60" i="7"/>
  <c r="W56" i="7"/>
  <c r="W52" i="7"/>
  <c r="W48" i="7"/>
  <c r="W44" i="7"/>
  <c r="W40" i="7"/>
  <c r="W36" i="7"/>
  <c r="W32" i="7"/>
  <c r="W28" i="7"/>
  <c r="W24" i="7"/>
  <c r="W20" i="7"/>
  <c r="W16" i="7"/>
  <c r="W12" i="7"/>
  <c r="W8" i="7"/>
  <c r="W999" i="7"/>
  <c r="W983" i="7"/>
  <c r="W967" i="7"/>
  <c r="W951" i="7"/>
  <c r="W935" i="7"/>
  <c r="W919" i="7"/>
  <c r="W903" i="7"/>
  <c r="W887" i="7"/>
  <c r="W871" i="7"/>
  <c r="W855" i="7"/>
  <c r="W839" i="7"/>
  <c r="W823" i="7"/>
  <c r="W807" i="7"/>
  <c r="W791" i="7"/>
  <c r="W775" i="7"/>
  <c r="W759" i="7"/>
  <c r="W743" i="7"/>
  <c r="W727" i="7"/>
  <c r="W711" i="7"/>
  <c r="W695" i="7"/>
  <c r="W679" i="7"/>
  <c r="W663" i="7"/>
  <c r="W647" i="7"/>
  <c r="W631" i="7"/>
  <c r="W615" i="7"/>
  <c r="W599" i="7"/>
  <c r="W583" i="7"/>
  <c r="W567" i="7"/>
  <c r="W551" i="7"/>
  <c r="W535" i="7"/>
  <c r="W519" i="7"/>
  <c r="W503" i="7"/>
  <c r="W487" i="7"/>
  <c r="W471" i="7"/>
  <c r="W455" i="7"/>
  <c r="W439" i="7"/>
  <c r="W423" i="7"/>
  <c r="W407" i="7"/>
  <c r="W391" i="7"/>
  <c r="W375" i="7"/>
  <c r="W359" i="7"/>
  <c r="W343" i="7"/>
  <c r="W327" i="7"/>
  <c r="W311" i="7"/>
  <c r="W295" i="7"/>
  <c r="W279" i="7"/>
  <c r="W263" i="7"/>
  <c r="W247" i="7"/>
  <c r="W231" i="7"/>
  <c r="W215" i="7"/>
  <c r="W199" i="7"/>
  <c r="W183" i="7"/>
  <c r="W167" i="7"/>
  <c r="W151" i="7"/>
  <c r="W135" i="7"/>
  <c r="W119" i="7"/>
  <c r="W103" i="7"/>
  <c r="W87" i="7"/>
  <c r="W71" i="7"/>
  <c r="W55" i="7"/>
  <c r="W39" i="7"/>
  <c r="W23" i="7"/>
  <c r="W995" i="7"/>
  <c r="W979" i="7"/>
  <c r="W963" i="7"/>
  <c r="W947" i="7"/>
  <c r="W931" i="7"/>
  <c r="W915" i="7"/>
  <c r="W899" i="7"/>
  <c r="W883" i="7"/>
  <c r="W867" i="7"/>
  <c r="W851" i="7"/>
  <c r="W835" i="7"/>
  <c r="W819" i="7"/>
  <c r="W803" i="7"/>
  <c r="W787" i="7"/>
  <c r="W771" i="7"/>
  <c r="W755" i="7"/>
  <c r="W739" i="7"/>
  <c r="W723" i="7"/>
  <c r="W707" i="7"/>
  <c r="W691" i="7"/>
  <c r="W675" i="7"/>
  <c r="W659" i="7"/>
  <c r="W643" i="7"/>
  <c r="W627" i="7"/>
  <c r="W611" i="7"/>
  <c r="W595" i="7"/>
  <c r="W579" i="7"/>
  <c r="W563" i="7"/>
  <c r="W547" i="7"/>
  <c r="W531" i="7"/>
  <c r="W515" i="7"/>
  <c r="W499" i="7"/>
  <c r="W483" i="7"/>
  <c r="W467" i="7"/>
  <c r="W451" i="7"/>
  <c r="W435" i="7"/>
  <c r="W419" i="7"/>
  <c r="W403" i="7"/>
  <c r="W387" i="7"/>
  <c r="W371" i="7"/>
  <c r="W355" i="7"/>
  <c r="W339" i="7"/>
  <c r="W323" i="7"/>
  <c r="W307" i="7"/>
  <c r="W291" i="7"/>
  <c r="W275" i="7"/>
  <c r="W259" i="7"/>
  <c r="W243" i="7"/>
  <c r="W227" i="7"/>
  <c r="W211" i="7"/>
  <c r="W195" i="7"/>
  <c r="W179" i="7"/>
  <c r="W163" i="7"/>
  <c r="W147" i="7"/>
  <c r="W131" i="7"/>
  <c r="W115" i="7"/>
  <c r="W99" i="7"/>
  <c r="W83" i="7"/>
  <c r="W67" i="7"/>
  <c r="W51" i="7"/>
  <c r="W35" i="7"/>
  <c r="W19" i="7"/>
  <c r="W971" i="7"/>
  <c r="W955" i="7"/>
  <c r="W923" i="7"/>
  <c r="W907" i="7"/>
  <c r="W875" i="7"/>
  <c r="W843" i="7"/>
  <c r="W811" i="7"/>
  <c r="W795" i="7"/>
  <c r="W763" i="7"/>
  <c r="W731" i="7"/>
  <c r="W699" i="7"/>
  <c r="W667" i="7"/>
  <c r="W651" i="7"/>
  <c r="W619" i="7"/>
  <c r="W603" i="7"/>
  <c r="W571" i="7"/>
  <c r="W555" i="7"/>
  <c r="W523" i="7"/>
  <c r="W491" i="7"/>
  <c r="W459" i="7"/>
  <c r="W427" i="7"/>
  <c r="W395" i="7"/>
  <c r="W363" i="7"/>
  <c r="W331" i="7"/>
  <c r="W299" i="7"/>
  <c r="W267" i="7"/>
  <c r="W235" i="7"/>
  <c r="W203" i="7"/>
  <c r="W171" i="7"/>
  <c r="W123" i="7"/>
  <c r="W91" i="7"/>
  <c r="W59" i="7"/>
  <c r="W27" i="7"/>
  <c r="W991" i="7"/>
  <c r="W975" i="7"/>
  <c r="W959" i="7"/>
  <c r="W943" i="7"/>
  <c r="W927" i="7"/>
  <c r="W911" i="7"/>
  <c r="W895" i="7"/>
  <c r="W879" i="7"/>
  <c r="W863" i="7"/>
  <c r="W847" i="7"/>
  <c r="W831" i="7"/>
  <c r="W815" i="7"/>
  <c r="W799" i="7"/>
  <c r="W783" i="7"/>
  <c r="W767" i="7"/>
  <c r="W751" i="7"/>
  <c r="W735" i="7"/>
  <c r="W719" i="7"/>
  <c r="W703" i="7"/>
  <c r="W687" i="7"/>
  <c r="W671" i="7"/>
  <c r="W655" i="7"/>
  <c r="W639" i="7"/>
  <c r="W623" i="7"/>
  <c r="W607" i="7"/>
  <c r="W591" i="7"/>
  <c r="W575" i="7"/>
  <c r="W559" i="7"/>
  <c r="W543" i="7"/>
  <c r="W527" i="7"/>
  <c r="W511" i="7"/>
  <c r="W495" i="7"/>
  <c r="W479" i="7"/>
  <c r="W463" i="7"/>
  <c r="W447" i="7"/>
  <c r="W431" i="7"/>
  <c r="W415" i="7"/>
  <c r="W399" i="7"/>
  <c r="W383" i="7"/>
  <c r="W367" i="7"/>
  <c r="W351" i="7"/>
  <c r="W335" i="7"/>
  <c r="W319" i="7"/>
  <c r="W303" i="7"/>
  <c r="W287" i="7"/>
  <c r="W271" i="7"/>
  <c r="W255" i="7"/>
  <c r="W239" i="7"/>
  <c r="W223" i="7"/>
  <c r="W207" i="7"/>
  <c r="W191" i="7"/>
  <c r="W175" i="7"/>
  <c r="W159" i="7"/>
  <c r="W143" i="7"/>
  <c r="W127" i="7"/>
  <c r="W111" i="7"/>
  <c r="W95" i="7"/>
  <c r="W79" i="7"/>
  <c r="W63" i="7"/>
  <c r="W47" i="7"/>
  <c r="W31" i="7"/>
  <c r="W15" i="7"/>
  <c r="W987" i="7"/>
  <c r="W939" i="7"/>
  <c r="W891" i="7"/>
  <c r="W859" i="7"/>
  <c r="W827" i="7"/>
  <c r="W779" i="7"/>
  <c r="W747" i="7"/>
  <c r="W715" i="7"/>
  <c r="W683" i="7"/>
  <c r="W635" i="7"/>
  <c r="W587" i="7"/>
  <c r="W539" i="7"/>
  <c r="W507" i="7"/>
  <c r="W475" i="7"/>
  <c r="W443" i="7"/>
  <c r="W411" i="7"/>
  <c r="W379" i="7"/>
  <c r="W347" i="7"/>
  <c r="W315" i="7"/>
  <c r="W283" i="7"/>
  <c r="W251" i="7"/>
  <c r="W219" i="7"/>
  <c r="W187" i="7"/>
  <c r="W155" i="7"/>
  <c r="W139" i="7"/>
  <c r="W107" i="7"/>
  <c r="W75" i="7"/>
  <c r="W43" i="7"/>
  <c r="W11" i="7"/>
  <c r="F8" i="3" l="1" a="1"/>
  <c r="F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<sst xmlns="http://schemas.openxmlformats.org/spreadsheetml/2006/main" count="6262" uniqueCount="1142">
  <si>
    <t xml:space="preserve">DEFINITIES </t>
  </si>
  <si>
    <t xml:space="preserve">Componenten </t>
  </si>
  <si>
    <t xml:space="preserve">Gebruiksgemak </t>
  </si>
  <si>
    <t xml:space="preserve">Connectiviteit </t>
  </si>
  <si>
    <t>Duurzaamheid</t>
  </si>
  <si>
    <t xml:space="preserve">Betrouwbaarheid </t>
  </si>
  <si>
    <t>Gebruikersrating</t>
  </si>
  <si>
    <t>Naam</t>
  </si>
  <si>
    <t>Beschrijving (NL)</t>
  </si>
  <si>
    <t>Beschrijving (EN)</t>
  </si>
  <si>
    <t>Niveau</t>
  </si>
  <si>
    <t>(Beschrijving EN)</t>
  </si>
  <si>
    <t xml:space="preserve">Proefbuis sensor 
(Test tube sensor) </t>
  </si>
  <si>
    <t>Low-key non-digitale sensoren (bv. proefbuisjes, airbezen, ...).</t>
  </si>
  <si>
    <t>Low-key non-digital sensors (e.g., test tubes, airbees, etc.).</t>
  </si>
  <si>
    <t>De component moet niet worden beschouwd als een "eindgebruiker"-product, maar als een product waarop nog veel customisatie moet gebeuren.</t>
  </si>
  <si>
    <t>The component should not be considered an "end user" product, but a product on which a lot of customization needs to happen.</t>
  </si>
  <si>
    <t>Mogelijkheid om data te transfereren naar datasheet.</t>
  </si>
  <si>
    <t>Possibility to transfer data to datasheet.</t>
  </si>
  <si>
    <t>De verwachte levensduur van het onderdeel is ongeveer 1 jaar.</t>
  </si>
  <si>
    <t>The expected life of the part is about 1 year.</t>
  </si>
  <si>
    <t>Niet stabiel en nauwkeurig</t>
  </si>
  <si>
    <t>Not stable and accurate</t>
  </si>
  <si>
    <t>Niet aan te raden - werkt absoluut niet</t>
  </si>
  <si>
    <t>Not recommended - does not work at all</t>
  </si>
  <si>
    <t>Sensor</t>
  </si>
  <si>
    <t>Sensoren (detectors) geproduceerd door originele sensor producenten zijn de componenten die de meting doen; Sensoren zijn elektrisch-mechanische elementen die de interface vormen tussen de omgeving en elektrische systemen. De input van sensoren bestaat uit kenmerken van de omgeving, zoals temperatuur, druk, enz. en hun output is een kleine elektrische spanning of stroom. Hun taak bestaat erin de omgevingskenmerken om te zetten in een elektrische spanning of stroom aan hun uitgang.</t>
  </si>
  <si>
    <t>Sensors (detectors) produced by original sensor manufacturers are the components that do the measuring; Sensors are electromechanical elements that form the interface between the environment and electrical systems. The input of sensors consists of characteristics of the environment, such as temperature, pressure, etc., and their output is a small electrical voltage or current. Their job is to convert the environmental characteristics into an electrical voltage or current at their output.</t>
  </si>
  <si>
    <t>Niet eenvoudig te gebruiken en aan te sluiten met andere componenten - hardware en software componenten en kalibratie tov bekende bronnen is nodig.</t>
  </si>
  <si>
    <t>Not easy to use and connect with other components - hardware and software components and calibration against known sources is needed.</t>
  </si>
  <si>
    <t>Mogelijkheid om data te transfereren naar database.</t>
  </si>
  <si>
    <t>Ability to transfer data to database.</t>
  </si>
  <si>
    <t>De verwachte levensduur van het onderdeel is ongeveer 2 jaar.</t>
  </si>
  <si>
    <t>The expected life of the part is about 2 years.</t>
  </si>
  <si>
    <t>Stabiel, minder nauwkeurig</t>
  </si>
  <si>
    <t>Stable, less accurate</t>
  </si>
  <si>
    <t>Niet aan te raden - andere sensoren zijn beter</t>
  </si>
  <si>
    <t>Not recommended - other sensors are better</t>
  </si>
  <si>
    <t>Sensorbox</t>
  </si>
  <si>
    <t>SSys sensorbox is een integratie van sensoren in een (weersbestendige) behuizing, sampling system, stroomvoorziening, electronica, software om data te bekomen in juiste eenheid, en deze te transfereren.</t>
  </si>
  <si>
    <t>SSys sensor box is an integration of sensors in a (weatherproof) housing, sampling system, power supply, electronics, software to obtain data in correct unit, and transfer it.</t>
  </si>
  <si>
    <t>Eenvoudig te gebruiken en aan te sluiten met andere componenten - hardware en software componenten moeten nog toegevoegd worden.</t>
  </si>
  <si>
    <t>Easy to use and connect with other components - hardware and software components still need to be added.</t>
  </si>
  <si>
    <t>Mogelijkheid om de data eenvoudig te visualiseren en transfereren naar (eigen) databases in real-time.</t>
  </si>
  <si>
    <t>Ability to visualize and transfer data to (own) databases in real-time.</t>
  </si>
  <si>
    <t>De verwachte levensduur van het onderdeel is ongeveer 5 jaar.</t>
  </si>
  <si>
    <t>The expected life of the part is about 5 years.</t>
  </si>
  <si>
    <t>Stabiel en nauwkeurig</t>
  </si>
  <si>
    <t>Stable and accurate</t>
  </si>
  <si>
    <t>Aan te raden</t>
  </si>
  <si>
    <t>Recommended</t>
  </si>
  <si>
    <t>Microcontroller / 
singleboardcomputer</t>
  </si>
  <si>
    <t>Een complete computer gebouwd op een enkele printplaat, met een microprocessor, geheugen, input/output en andere onderdelen nodig voor een functionele computer (bv. Arduino, Raspberry Pi, ...).</t>
  </si>
  <si>
    <t>A complete computer built on a single circuit board, with a microprocessor, memory, input/output and other components needed for a functional computer (e.g. Arduino, Raspberry Pi, ...).</t>
  </si>
  <si>
    <t>Enkele kleine configuraties door de gebruiker zijn nog nodig.</t>
  </si>
  <si>
    <t>Some minor configurations by the user are still needed.</t>
  </si>
  <si>
    <t>Stabiel, nauwkeurig en goede herhaalbaarheid</t>
  </si>
  <si>
    <t>Stable, accurate and good repeatability</t>
  </si>
  <si>
    <t>Aan te raden - zeer bruikbaar</t>
  </si>
  <si>
    <t>Recommended - very useful</t>
  </si>
  <si>
    <t>Sensor Amplifier</t>
  </si>
  <si>
    <t xml:space="preserve">Het op de sensorspoel geïnduceerde signaal is zeer zwak en moet worden versterkt voordat verdere verwerking kan plaatsvinden. Zorgvuldige versterking is vereist om belasting en vervorming van het sensorsignaal te voorkomen, waardoor de prestaties van het systeem zouden verminderen. </t>
  </si>
  <si>
    <t xml:space="preserve">The signal induced on the sensor coil is very weak and must be amplified before further processing can take place. Careful amplification is required to avoid loading and distortion of the sensor signal, which would reduce the performance of the system. </t>
  </si>
  <si>
    <t>Plug and play - geen vaardigheden of speciaal gereedschap nodig.</t>
  </si>
  <si>
    <t>Plug and play - no skills or special tools required.</t>
  </si>
  <si>
    <t>Aan te raden - beste op de markt beschikbaar</t>
  </si>
  <si>
    <t>Recommended - best on the market</t>
  </si>
  <si>
    <t>STAP 2: Selecteer een sensor &amp; geef je prioriteiten aan</t>
  </si>
  <si>
    <t>Thema</t>
  </si>
  <si>
    <t>Sensor Meetparameter</t>
  </si>
  <si>
    <t>Barometische druk</t>
  </si>
  <si>
    <t>Uitdaging</t>
  </si>
  <si>
    <t>Gewicht</t>
  </si>
  <si>
    <t>Wat meten?</t>
  </si>
  <si>
    <t>Meetparameter</t>
  </si>
  <si>
    <t>incl. tijdstip</t>
  </si>
  <si>
    <t>Score</t>
  </si>
  <si>
    <t>Gebruikersrating sensoren</t>
  </si>
  <si>
    <t xml:space="preserve">Generieke informatie </t>
  </si>
  <si>
    <t>Gebruiksinformatie</t>
  </si>
  <si>
    <t>Component</t>
  </si>
  <si>
    <t>Gebruikers rating (1 - 5)</t>
  </si>
  <si>
    <t>Aanraking</t>
  </si>
  <si>
    <t>Analog 2-axis Thumb Joystick with Select Button</t>
  </si>
  <si>
    <t>Standalone Momentary Capacitive Touch Sensor Breakout - AT42QT1010</t>
  </si>
  <si>
    <t>Standalone Momentary Capacitive Touch Sensor Breakout</t>
  </si>
  <si>
    <t>AT42QT1011 SparkFun Capacitive Touch Breakout</t>
  </si>
  <si>
    <t>CAPACITIVE TOUCH SLIDER - CAP1203 (QWIIC)</t>
  </si>
  <si>
    <t>CAPACITIVE FINGERPRINT SCANNER - UART (AD-013)</t>
  </si>
  <si>
    <t>Afstand</t>
  </si>
  <si>
    <t>IR Distance Sensor</t>
  </si>
  <si>
    <t>Maxbotix Ultrasonic Rangefinder</t>
  </si>
  <si>
    <t>Ultrasonic Distance Sensor</t>
  </si>
  <si>
    <t>TFMini Plus - Micro LiDAR Module</t>
  </si>
  <si>
    <t xml:space="preserve">Grove - Ultrasonic Distance Sensor
</t>
  </si>
  <si>
    <t>TF Mini LiDAR ToF</t>
  </si>
  <si>
    <t xml:space="preserve">BME280 I2C or SPI Temperature Humidity Pressure Sensor </t>
  </si>
  <si>
    <t>BMP280 I2C or SPI Barometric Pressure &amp; Altitude Sensor</t>
  </si>
  <si>
    <t>Honeywell AIDC ABPDRRT005PG2A5 Druksensor</t>
  </si>
  <si>
    <t>MPRLS Ported Pressure Sensor Breakout</t>
  </si>
  <si>
    <t xml:space="preserve">LPS35HW Water Resistant Pressure Sensor </t>
  </si>
  <si>
    <t>BME680 - Temperature, Humidity, Pressure and Gas Sensor</t>
  </si>
  <si>
    <t>AQMesh</t>
  </si>
  <si>
    <t>AQT420</t>
  </si>
  <si>
    <t>Kunak AIR Pro</t>
  </si>
  <si>
    <t>High-precision pressure sensor FDAD33/35M</t>
  </si>
  <si>
    <t>Beweging</t>
  </si>
  <si>
    <t>IR Break Beam Sensor - 5mm LEDs</t>
  </si>
  <si>
    <t>TRU COMPONENTS IR-bewegingsmelder</t>
  </si>
  <si>
    <t>sensIQ S KNX</t>
  </si>
  <si>
    <t>IS 345</t>
  </si>
  <si>
    <t>DT8360 Series</t>
  </si>
  <si>
    <t>PIR SENSOR</t>
  </si>
  <si>
    <t>Bloeddruk</t>
  </si>
  <si>
    <t>Finger Pulse Oximeter with Bluetooth LE - BM1000</t>
  </si>
  <si>
    <t>M2 HEM-7121-E</t>
  </si>
  <si>
    <t>Fluigent Pressure Unit</t>
  </si>
  <si>
    <t xml:space="preserve">Vernier Blood Pressure </t>
  </si>
  <si>
    <t xml:space="preserve">Fujikura AP/AG Series </t>
  </si>
  <si>
    <t>Bloedzuurstof</t>
  </si>
  <si>
    <t>Finger Pulse Oximeter with Bluetooth LE - BM1001</t>
  </si>
  <si>
    <t>SparkFun Pulse Oximeter and Heart Rate Sensor</t>
  </si>
  <si>
    <t xml:space="preserve">Nellcor DS100A </t>
  </si>
  <si>
    <t>SENSPRO-SpO2</t>
  </si>
  <si>
    <t>MAXREFDES</t>
  </si>
  <si>
    <t>Bodem temperatuur</t>
  </si>
  <si>
    <t>Sigrow SOIL PRO</t>
  </si>
  <si>
    <t>ST01 soil temperature sensor</t>
  </si>
  <si>
    <t>THERM200 Soil Temperature Sensor Probes</t>
  </si>
  <si>
    <t>Sigrow Soil Pro Mini</t>
  </si>
  <si>
    <t>Bodemvochtigheid</t>
  </si>
  <si>
    <t>Gardena smart soil moisture sensor</t>
  </si>
  <si>
    <t>Capacitive Moisture Sensor</t>
  </si>
  <si>
    <t>sensor</t>
  </si>
  <si>
    <t>ECOWITT WH51 Soil Moisture Sensor</t>
  </si>
  <si>
    <t>Resistive Soil Moisture Sensor</t>
  </si>
  <si>
    <t>RK520-04 Multilayer Conduit Type Soil Temperature and Humidity Sensor</t>
  </si>
  <si>
    <t>CO</t>
  </si>
  <si>
    <t xml:space="preserve">Carbon Monoxide Probe ADOS 592 TOX
</t>
  </si>
  <si>
    <t>S5000 Gas Monitor</t>
  </si>
  <si>
    <t>CO2</t>
  </si>
  <si>
    <t>Digital carbon dioxide sensor FYAD 00 CO2</t>
  </si>
  <si>
    <t>SprintIR®-W</t>
  </si>
  <si>
    <t>SCD30</t>
  </si>
  <si>
    <t>Debiet</t>
  </si>
  <si>
    <t>SpeedFlow 2.0-Pipe</t>
  </si>
  <si>
    <t>RotorFlow - RFO</t>
  </si>
  <si>
    <t>MR3000 Series</t>
  </si>
  <si>
    <t>SLF3S-1300F</t>
  </si>
  <si>
    <t>Decibel</t>
  </si>
  <si>
    <t>Vernier Sound Sensor</t>
  </si>
  <si>
    <t>Elektriciteitsverbruik</t>
  </si>
  <si>
    <t>Sense</t>
  </si>
  <si>
    <t>Smappee</t>
  </si>
  <si>
    <t>Enprove</t>
  </si>
  <si>
    <t>Fijn stof</t>
  </si>
  <si>
    <t>Particulate Matter Sensor SPS30</t>
  </si>
  <si>
    <t xml:space="preserve">HPM Particle Sensor
</t>
  </si>
  <si>
    <t>Dylos DC1700-PM</t>
  </si>
  <si>
    <t>H2S</t>
  </si>
  <si>
    <t>SulfiLogger S1/X1 series</t>
  </si>
  <si>
    <t>SulfiLogger™ S1/X1-1020</t>
  </si>
  <si>
    <t xml:space="preserve"> 3SP-H2S-50</t>
  </si>
  <si>
    <t>MQ-136</t>
  </si>
  <si>
    <t>Hartslag</t>
  </si>
  <si>
    <t>DEBO SENS HEART</t>
  </si>
  <si>
    <t>Helderheid</t>
  </si>
  <si>
    <t>Turb Sensor InPro8100/S/205</t>
  </si>
  <si>
    <t>Triton TR86</t>
  </si>
  <si>
    <t>SKU SEN0189</t>
  </si>
  <si>
    <t>Proefbuis sensor (test tube)</t>
  </si>
  <si>
    <t>Waterstand</t>
  </si>
  <si>
    <t>LMP 307</t>
  </si>
  <si>
    <t>APLUMB1-2M</t>
  </si>
  <si>
    <t>LiqiNet</t>
  </si>
  <si>
    <t>LBR SickWave</t>
  </si>
  <si>
    <t>Infrarood</t>
  </si>
  <si>
    <t>Miniature Reflective Infrared Optical Sensors - 5 Pack</t>
  </si>
  <si>
    <t>Reflective Infrared IR Optical Sensor with 470 and 10K Resistors</t>
  </si>
  <si>
    <t>IR (Infrared) Receiver Sensor - TSOP38238</t>
  </si>
  <si>
    <t>Kwik</t>
  </si>
  <si>
    <t>HERMES™ Personal Mercury Monitor</t>
  </si>
  <si>
    <t>Licht/kleur</t>
  </si>
  <si>
    <t>VEML7700 Lux Sensor</t>
  </si>
  <si>
    <t xml:space="preserve">TSL2591 High Dynamic Range Digital Light Sensor </t>
  </si>
  <si>
    <t>RGB Color Sensor with IR filter and White LED</t>
  </si>
  <si>
    <t>AS7341 10-Channel Light / Color Sensor Breakout</t>
  </si>
  <si>
    <t>Lichtintensiteit</t>
  </si>
  <si>
    <t>Adafruit TSL2561 Digital Luminosity/Lux/Light Sensor Breakout</t>
  </si>
  <si>
    <t>SparkFun RGB Light Sensor - ISL29125</t>
  </si>
  <si>
    <t>Locatie</t>
  </si>
  <si>
    <t>Ultimate GPS Breakout - 66 channel w/10 Hz updates - Version 3</t>
  </si>
  <si>
    <t>Ultimate GPS with USB - 66 channel w/10 Hz updates</t>
  </si>
  <si>
    <t>FONA 808 - Mini Cellular GSM + GPS Breakout</t>
  </si>
  <si>
    <t>Mini GPS PA1010D - UART and I2C</t>
  </si>
  <si>
    <t>GPS-RTK Dead Reckoning Breakout - ZED-F9R (Qwiic)</t>
  </si>
  <si>
    <t>NESTLE GNSS-System GNPS-42</t>
  </si>
  <si>
    <t>Ultimate GPS Logger Shield - Includes GPS Module</t>
  </si>
  <si>
    <t>Temperatuur</t>
  </si>
  <si>
    <t>Luchtvochtigheid</t>
  </si>
  <si>
    <t>DHT22 temperature-humidity sensor + extras</t>
  </si>
  <si>
    <t>DHT11 basic temperature-humidity sensor + extras</t>
  </si>
  <si>
    <t>HTS221 - Temperature &amp; Humidity Sensor Breakout Board</t>
  </si>
  <si>
    <t>AHT20 - Temperature &amp; Humidity Sensor Breakout Board</t>
  </si>
  <si>
    <t>LHT65 LORAWAN TEMPERATURE &amp; HUMIDITY SENSOR WITH TEMP. PROBE (1M)</t>
  </si>
  <si>
    <t>Magnetisme</t>
  </si>
  <si>
    <t>LATNEX® MG-300 ELF Gauss en EMF Meter</t>
  </si>
  <si>
    <t>RS Pro Guass Meter IM-191</t>
  </si>
  <si>
    <t>NH3</t>
  </si>
  <si>
    <t>GS+4NH3-100</t>
  </si>
  <si>
    <t>NH3 3E 500 SE</t>
  </si>
  <si>
    <t>NH4+</t>
  </si>
  <si>
    <t>RK500-15 Ammonium ion(NH4+) Sensor</t>
  </si>
  <si>
    <t>Pro Series 1004 Ammonium ISE</t>
  </si>
  <si>
    <t>NO</t>
  </si>
  <si>
    <t>NO2</t>
  </si>
  <si>
    <t>AQY</t>
  </si>
  <si>
    <t>Alphasense NO2-A1</t>
  </si>
  <si>
    <t>NO3</t>
  </si>
  <si>
    <t>RK500-16 Nitrate ion(NO3-) Sensor</t>
  </si>
  <si>
    <t>NOX</t>
  </si>
  <si>
    <t>Bosch NOX Sensor</t>
  </si>
  <si>
    <t>Vitesco NOX Sensor</t>
  </si>
  <si>
    <t>NOX sensor Continental MAN</t>
  </si>
  <si>
    <t>Ozon</t>
  </si>
  <si>
    <t xml:space="preserve"> AQ-FM S900</t>
  </si>
  <si>
    <t xml:space="preserve">ES101O3 - 10
</t>
  </si>
  <si>
    <t>Eco Sensors model UV-100</t>
  </si>
  <si>
    <t xml:space="preserve">Eco Sensors DO3 </t>
  </si>
  <si>
    <t>PH-waarde</t>
  </si>
  <si>
    <t>Benchtop pH Meter Package</t>
  </si>
  <si>
    <t xml:space="preserve">pH One-Bar Measuring Chain </t>
  </si>
  <si>
    <t>SD7000CD</t>
  </si>
  <si>
    <t>pH2000 Probe</t>
  </si>
  <si>
    <t>Photosynthetically Active Radiation</t>
  </si>
  <si>
    <t xml:space="preserve">RK200-02 Photosynthetic Active Radiation PAR Sensor
</t>
  </si>
  <si>
    <t>PM1</t>
  </si>
  <si>
    <t>E-sampler</t>
  </si>
  <si>
    <t>PM10</t>
  </si>
  <si>
    <t>PM2.5</t>
  </si>
  <si>
    <t>PM4</t>
  </si>
  <si>
    <t>Radioactieve straling</t>
  </si>
  <si>
    <t>Geiger Counter Kit - Radiation Sensor</t>
  </si>
  <si>
    <t>WS510-UMB Smart Weather Sensor</t>
  </si>
  <si>
    <t>Hamamatsu C12137-01</t>
  </si>
  <si>
    <t>SO2</t>
  </si>
  <si>
    <t>ELECTRODYNAMIC DUST MONITOR</t>
  </si>
  <si>
    <t>GP2Y1010AU0F</t>
  </si>
  <si>
    <t>Waveshare Dust Sensor</t>
  </si>
  <si>
    <t>PT100 RTD Temperature Sensor Amplifier - MAX31865</t>
  </si>
  <si>
    <t xml:space="preserve">Sensor Amplifier </t>
  </si>
  <si>
    <t>PT1000 RTD Temperature Sensor Amplifier - MAX31865</t>
  </si>
  <si>
    <t>Platinum RTD Sensor - PT100 - 3 Wire 1 meter long</t>
  </si>
  <si>
    <t>Platinum RTD Sensor - PT1000 - 3 Wire 1 meter long</t>
  </si>
  <si>
    <t>MLX90640 IR Thermal Camera Breakout</t>
  </si>
  <si>
    <t>VOLTCRAFT WBS-220 Warmtebeeldcamera</t>
  </si>
  <si>
    <t>Surface Temperature Sensor - Magnetic
OF4/E</t>
  </si>
  <si>
    <t>RS PRO Type K Thermocouple</t>
  </si>
  <si>
    <t>Trillingen</t>
  </si>
  <si>
    <t>Flat Vibration Switch - Breadboard friendly</t>
  </si>
  <si>
    <t>MIKROE-1927 - Vibra Sense Click Shock Vibration Sensor Module 5V</t>
  </si>
  <si>
    <t>Fluke 805 FC Vibration Meter</t>
  </si>
  <si>
    <t>Fast Vibration Sensor Switch (Easy to trigger)</t>
  </si>
  <si>
    <t>Grove Vibration Sensor</t>
  </si>
  <si>
    <t>Medium Vibration Sensor Switch</t>
  </si>
  <si>
    <t>VB450 - Vibration Meter</t>
  </si>
  <si>
    <t>Slow Vibration Sensor Switch (Hard to trigger)</t>
  </si>
  <si>
    <t>UV intensiteit</t>
  </si>
  <si>
    <t>Analog UV Light Sensor Breakout - GUVA-S12SD</t>
  </si>
  <si>
    <t>TRIAD SPECTROSCOPY SENSOR</t>
  </si>
  <si>
    <t>SI1145 Digital UV Index / IR / Visible Light Sensor</t>
  </si>
  <si>
    <t>Sunny Sensorbox</t>
  </si>
  <si>
    <t>LTR390 UV Light Sensor</t>
  </si>
  <si>
    <t xml:space="preserve">Flora UV Index Sensor - Si1145 Light Sensor
</t>
  </si>
  <si>
    <t>VOC</t>
  </si>
  <si>
    <t>VOLATILE ORGANIC COMPOUNDS ANALYZER BTEX</t>
  </si>
  <si>
    <t>Waterverbruik</t>
  </si>
  <si>
    <t>Shayp</t>
  </si>
  <si>
    <t>Xact® 920 Continuous Water Analyzer</t>
  </si>
  <si>
    <t>Windrichting</t>
  </si>
  <si>
    <t>Windsnelheid</t>
  </si>
  <si>
    <t>Anemometer Wind Speed Sensor w/Analog Voltage Output</t>
  </si>
  <si>
    <t>RK120-01C Combined Wind Speed &amp; Direction Sensor</t>
  </si>
  <si>
    <t xml:space="preserve">RK120-03 Ultrasonic Wind Speed &amp; Direction Sensor
</t>
  </si>
  <si>
    <t>Zichtbaarheid</t>
  </si>
  <si>
    <t>Visibility Sensor VS2k-UMB</t>
  </si>
  <si>
    <t>SWS-100 Visibility Sensor</t>
  </si>
  <si>
    <t>VS2k-UMB</t>
  </si>
  <si>
    <t>Zoutgehalte water</t>
  </si>
  <si>
    <t>Vernier Salinity Sensor</t>
  </si>
  <si>
    <t>PASPORT Salinity Sensor</t>
  </si>
  <si>
    <t>Zuurstofniveau</t>
  </si>
  <si>
    <t>Oxygen Sensor FYA640O2</t>
  </si>
  <si>
    <t>T7OXV Oxygen Transmitter</t>
  </si>
  <si>
    <t>Stressniveau</t>
  </si>
  <si>
    <t>MMF404140</t>
  </si>
  <si>
    <t>M Series Strain Gauges</t>
  </si>
  <si>
    <t>Veiligheid</t>
  </si>
  <si>
    <t>Bicycle SmartLight</t>
  </si>
  <si>
    <t>Passeertelling</t>
  </si>
  <si>
    <t>Telraam</t>
  </si>
  <si>
    <t>Telraam DIY</t>
  </si>
  <si>
    <t>Single-board computers</t>
  </si>
  <si>
    <t>Raspberry Pi 4 kit</t>
  </si>
  <si>
    <t>Microcontroller / Singleboardcomputer</t>
  </si>
  <si>
    <t>Microcontroller</t>
  </si>
  <si>
    <t>Arduino UNO Rev3</t>
  </si>
  <si>
    <t xml:space="preserve">Arduino Mega 2560 R3 </t>
  </si>
  <si>
    <t>Arduino starterkit</t>
  </si>
  <si>
    <t>Raspberry Pi Pico</t>
  </si>
  <si>
    <t>Rock Pi E D4W1 Single Board Computer</t>
  </si>
  <si>
    <t>Arduino AG Nano Development-board ATMega328</t>
  </si>
  <si>
    <t>Raspberry Pi 4 B 2 GB 4 x 1.5 GHz</t>
  </si>
  <si>
    <t>Selecteer een beleidsdomein &amp; uitdaging</t>
  </si>
  <si>
    <t>Beleidsdomein</t>
  </si>
  <si>
    <t>Voorstel voor mogelijke meetoplossing</t>
  </si>
  <si>
    <t>UITDAGINGEN</t>
  </si>
  <si>
    <t>Uitdagingen</t>
  </si>
  <si>
    <t>Selectie Resultaat</t>
  </si>
  <si>
    <t>selection (1)</t>
  </si>
  <si>
    <t>Selection (1) NIET meetbaar</t>
  </si>
  <si>
    <t>selection (2)</t>
  </si>
  <si>
    <t>Selection (2) NIET meetbaar</t>
  </si>
  <si>
    <t>Wat willen we meten met sensoren?</t>
  </si>
  <si>
    <t>Is dit meetbaar met een sensor?</t>
  </si>
  <si>
    <t>meetparameter</t>
  </si>
  <si>
    <t>incl tijdstip</t>
  </si>
  <si>
    <t>Unique meetparameters</t>
  </si>
  <si>
    <t>Occurance</t>
  </si>
  <si>
    <t>Meest voorkomende meetparameters</t>
  </si>
  <si>
    <t>Openbaar Domein</t>
  </si>
  <si>
    <t>Biodiversiteit</t>
  </si>
  <si>
    <t>De diversiteit aan fauna (en flora?) in absolute aantallen</t>
  </si>
  <si>
    <t>Mogelijkheid voor fotosynthese</t>
  </si>
  <si>
    <t>Soorten insecten die gevangen worden in een val</t>
  </si>
  <si>
    <t>Groene longen barometer ontwikkelen</t>
  </si>
  <si>
    <t>Aantal stuks hoog/laag groen</t>
  </si>
  <si>
    <t>CO2 periodieke meting</t>
  </si>
  <si>
    <t>Ja</t>
  </si>
  <si>
    <t>Inzicht in capaciteit opgevangen hemelwater voor bewatering planten</t>
  </si>
  <si>
    <t xml:space="preserve">Hoeveel water is er opgevangen en bewaard? </t>
  </si>
  <si>
    <t xml:space="preserve">Inzicht in gebruik publieke ruimten, parkeerplaatsen, ... </t>
  </si>
  <si>
    <t>Gebruik van ruimten</t>
  </si>
  <si>
    <t>Passage telling</t>
  </si>
  <si>
    <t>Verdeling van aanbod over de hele stad</t>
  </si>
  <si>
    <t>Inzicht in hitte punten / hittestress, effect bomen</t>
  </si>
  <si>
    <t>Temperatuurmetingen op verschillende hoogten</t>
  </si>
  <si>
    <t>Input gebruiker</t>
  </si>
  <si>
    <t>Temperatuur op verschillende locaties met eigen kenmerken (gevel, tuin, park)</t>
  </si>
  <si>
    <t>Inzicht in inventaris openbare ruimten (Wat voorhanden?)</t>
  </si>
  <si>
    <t>Mapping voorzien</t>
  </si>
  <si>
    <t>Inzicht in ruimtelijke veiligheid in kaart brengen en effecten van ingrepen op veiligheid</t>
  </si>
  <si>
    <t>Veiligheidsgevoel van de burger</t>
  </si>
  <si>
    <t>Visueel/ camera</t>
  </si>
  <si>
    <t xml:space="preserve">Inzicht in verlichtingsnoden en effecten </t>
  </si>
  <si>
    <t>Lichtvervuiling door overbelichting</t>
  </si>
  <si>
    <t>Licht/Kleur</t>
  </si>
  <si>
    <t>Financiële kost voor gemeenten (kosten/baten op bepaalde tijdstippen)</t>
  </si>
  <si>
    <t>Ondezoek naar anders gebruiken van semi-privé domeinen</t>
  </si>
  <si>
    <t>Aantal mensen dat gebruik maakt van het domein</t>
  </si>
  <si>
    <t>Toegankelijkheid openbare ruimtes (rolstoel/ buggy/ kindvriendelijk/...)</t>
  </si>
  <si>
    <t>Mate van hobbeligheid</t>
  </si>
  <si>
    <t>Staat van het voetpad (nat, droog, sneeuw, ...)</t>
  </si>
  <si>
    <t>Kan je langs deze versmalling gemakkelijk passeren met een fietskar</t>
  </si>
  <si>
    <t>Te smalle voetpaden</t>
  </si>
  <si>
    <t>UV metingen</t>
  </si>
  <si>
    <t>UV-index op een bepaalde locatie op regelmatige tijdstippen</t>
  </si>
  <si>
    <t>Eco-sensing</t>
  </si>
  <si>
    <t>Verbeteren van de luchtkwaliteit</t>
  </si>
  <si>
    <t>Luchtkwaliteit in kaart brengen</t>
  </si>
  <si>
    <t>Duurtijd</t>
  </si>
  <si>
    <t>Steekproef</t>
  </si>
  <si>
    <t>Snelheid</t>
  </si>
  <si>
    <t>Aantal stappen</t>
  </si>
  <si>
    <t>Huidweerstand</t>
  </si>
  <si>
    <t>Aantal ongevallen</t>
  </si>
  <si>
    <t>Aantal oversteekplaatsen</t>
  </si>
  <si>
    <t>Aantal toegangswegen</t>
  </si>
  <si>
    <t>Type toegangswegen</t>
  </si>
  <si>
    <t>Type gebruikers</t>
  </si>
  <si>
    <t>Is er een variatie in luchtvochtigheid tov locatie</t>
  </si>
  <si>
    <t>In kaart brengen van luchtvochtigheid</t>
  </si>
  <si>
    <t>Tijdstip</t>
  </si>
  <si>
    <t>Rotatie</t>
  </si>
  <si>
    <t>Is er een variatie in luchtkwaliteit tov locatie en tijd</t>
  </si>
  <si>
    <t>Tellingen</t>
  </si>
  <si>
    <t>Wat is de impact van de ondergrond of omgeving op de lokale (gevoels-) temperatuur</t>
  </si>
  <si>
    <t xml:space="preserve">Bodemtemperatuur bv van het wegdek/voetpad </t>
  </si>
  <si>
    <t>Warmte afgifte platte daken en andere infrastructuur</t>
  </si>
  <si>
    <t>Lokale omgeving</t>
  </si>
  <si>
    <t>Gevoelstemperatuur</t>
  </si>
  <si>
    <t>Aanwezigheid van schaduw</t>
  </si>
  <si>
    <t>Aanwezigheid van flora</t>
  </si>
  <si>
    <t>Wat is de impact van ruimtes en gebouwen op de binnenluchtkwaliteit</t>
  </si>
  <si>
    <t>In kaart brengen van binnenluchtkwaliteit</t>
  </si>
  <si>
    <t>Extra factoren: raam open/dicht, ventilatie ja/nee</t>
  </si>
  <si>
    <t>Aantal personen in de ruimte</t>
  </si>
  <si>
    <t>Oppervlakte / volume ruimte</t>
  </si>
  <si>
    <t>Effecten van windstromen en schaduw op hitte en droogte</t>
  </si>
  <si>
    <t>Windsnelheid en windrichting</t>
  </si>
  <si>
    <t>Link met effect op gevoelstemperatuur</t>
  </si>
  <si>
    <t>Objectiveren van de lokale lichtvervuiling</t>
  </si>
  <si>
    <t>Lichtsterkte</t>
  </si>
  <si>
    <t xml:space="preserve">Definitie bepalen van lichtvervuiling </t>
  </si>
  <si>
    <t xml:space="preserve">Impact van dimmen op lichtvervuiling </t>
  </si>
  <si>
    <t>Sterren tellen, lopende Globe at Night</t>
  </si>
  <si>
    <t>Behoefte aan straatverlichting herevalueren</t>
  </si>
  <si>
    <t>Hinder voor nachtdieren</t>
  </si>
  <si>
    <t>Effect van straatverlichting op verkeersveiligheid</t>
  </si>
  <si>
    <t>Zichtbaarheid verkeer bij verschillende (dag)lichtintensiteiten</t>
  </si>
  <si>
    <t>Veiligheidsgevoel</t>
  </si>
  <si>
    <t>Drukte (aantal auto's, fietsers, voetgangers etc.)</t>
  </si>
  <si>
    <t>Impact van omgeving op de lokale UV intensiteit</t>
  </si>
  <si>
    <t>Lokale UV niveau</t>
  </si>
  <si>
    <t>Lokale licht intensiteit</t>
  </si>
  <si>
    <t>Effect van seizoenen</t>
  </si>
  <si>
    <t>Brekingsindex</t>
  </si>
  <si>
    <t>Effect van weerkaatsing (op bv water)</t>
  </si>
  <si>
    <t>In kaart brengen geluidsniveaus</t>
  </si>
  <si>
    <t>Geluidsimpact van omgeving (water, autosnelwegen, treinen etc.)</t>
  </si>
  <si>
    <t>Invloed van boskap aan snelwegen op geluidsniveaus in de aanliggende straten</t>
  </si>
  <si>
    <t>Algemene geluidsniveau</t>
  </si>
  <si>
    <t>Geluidspieken</t>
  </si>
  <si>
    <t>In kaart brengen van stilteplekken</t>
  </si>
  <si>
    <t>Subjectieve appreciatie van het geluidsklimaat</t>
  </si>
  <si>
    <t>Geluidsbron</t>
  </si>
  <si>
    <t>Effect van waterlopen op elkaar</t>
  </si>
  <si>
    <t>Zoutgehalte in water</t>
  </si>
  <si>
    <t>Hoogtemetingen rivierlopen</t>
  </si>
  <si>
    <t>Vissenbestand</t>
  </si>
  <si>
    <t>In kaart brengen van waterstandsvariatie op lokale waterlopen</t>
  </si>
  <si>
    <t>Waterniveau in waterlopen</t>
  </si>
  <si>
    <t>Aanwezigheid van zuurstof in het water</t>
  </si>
  <si>
    <t>Stromingssnelheid in waterlopen</t>
  </si>
  <si>
    <t>Droogte in kaart brengen</t>
  </si>
  <si>
    <t>Effect van droogte op biodiversiteit</t>
  </si>
  <si>
    <t>Waterverspilling (lekken) monitoren en actief verhelpen</t>
  </si>
  <si>
    <t>Referentieverbruik</t>
  </si>
  <si>
    <t>In kaart brengen waterkwaliteit van lokale waterlopen</t>
  </si>
  <si>
    <t>Fauna en flora</t>
  </si>
  <si>
    <t>Aanwezigheid van vervuilende stoffen in het water</t>
  </si>
  <si>
    <t>Helderheid van het water</t>
  </si>
  <si>
    <t>In kaart brengen van regenwater kwaliteit</t>
  </si>
  <si>
    <t>Regenzuurtegraad</t>
  </si>
  <si>
    <t>Hoeveelheid neerslag</t>
  </si>
  <si>
    <t>Effect op biodiversiteit</t>
  </si>
  <si>
    <t>Zuurtegraad van de bodem</t>
  </si>
  <si>
    <t xml:space="preserve">Humane biomonitoring - effect op gezondheid </t>
  </si>
  <si>
    <t>Effect van fijn stof op voorkomen ziektes</t>
  </si>
  <si>
    <t>Effect van waterkwaliteit</t>
  </si>
  <si>
    <t>Welbevinden</t>
  </si>
  <si>
    <t>Factoren van geluk en welbevinden met betrekking tot jongeren/ouderen/zorgverleners/vluchtelingen/studenten- welke factoren spelen een rol? Wat zijn de oorzaken?</t>
  </si>
  <si>
    <t>Mate van sociale interactie</t>
  </si>
  <si>
    <t>Autonomie van burger</t>
  </si>
  <si>
    <t>Impact van de omgeving/ wijk op het welbevinden</t>
  </si>
  <si>
    <t>Aantal sociale contacten</t>
  </si>
  <si>
    <t>Bijdrage van inkomen op het welbevinden</t>
  </si>
  <si>
    <t>Brijdage van het milieu/ vervuiling op het welbevinden</t>
  </si>
  <si>
    <t>Geluksgevoel</t>
  </si>
  <si>
    <t>Impact van woonsituatie op het welbevinden</t>
  </si>
  <si>
    <t>Onderliggende aandoeningen</t>
  </si>
  <si>
    <t xml:space="preserve">Fysieke gezondheid </t>
  </si>
  <si>
    <t>Sportiviteit</t>
  </si>
  <si>
    <t xml:space="preserve">Werksituatie </t>
  </si>
  <si>
    <t>Duidelijk beeld krijgen wie in armoede leeft. Wat zijn de oorzaken?</t>
  </si>
  <si>
    <t>Eenduidig cijfer hoeveel inwoners die onder de armoedegrens wonen op lokaal niveau</t>
  </si>
  <si>
    <t>Bijdrage van inkomen op armoedesituatie</t>
  </si>
  <si>
    <t>Index obv indicatoren bij gezinnen zoals werk, gezondheids-, woon-situatie</t>
  </si>
  <si>
    <t xml:space="preserve">Wie heeft er nood aan psychologische hulp en aan wat dan juist? </t>
  </si>
  <si>
    <t>Mate van angst/stress</t>
  </si>
  <si>
    <t>Mate van depressiviteit</t>
  </si>
  <si>
    <t>Hoe voelt iemand zich de dag voor en/of na een gesprek met een psycholoog in vergelijking met andere dagen</t>
  </si>
  <si>
    <t>Mate van veerkracht</t>
  </si>
  <si>
    <t>Psychosociale hulp aan huis</t>
  </si>
  <si>
    <t>Zelfrapportage of iemand afgelopen tijd bij iemand terecht kon met problemen</t>
  </si>
  <si>
    <t xml:space="preserve">Hoe kunnen we motiveren meer te bewegen? Welke instrumenten kunnen helpen? </t>
  </si>
  <si>
    <t>Foto: wat hebben we vandaag en wat missen we</t>
  </si>
  <si>
    <t>Leading by example</t>
  </si>
  <si>
    <t>Straatbeweegcoach</t>
  </si>
  <si>
    <t>Makkelijk instappen</t>
  </si>
  <si>
    <t>Aanbieden van multi-sport platform</t>
  </si>
  <si>
    <t>Beweegbuddy</t>
  </si>
  <si>
    <t>Eigen dashboard met vooruitgang</t>
  </si>
  <si>
    <t>Gebruik van straat-elementen (beweegtoestellen)</t>
  </si>
  <si>
    <t>Hoe kunnen we eenzaamheid verminderen? Welke factoren spelen een rol? Wat werkt/niet?</t>
  </si>
  <si>
    <t>Mate van eenzaamheidgevoel (schaalmeting)</t>
  </si>
  <si>
    <t>Op willekeurige momenten via een app eenzaamheidsgevoel bevragen</t>
  </si>
  <si>
    <t>Aantal sociale contacten van een persoon</t>
  </si>
  <si>
    <t>Samenwerking tussen organisaties bevorderen om eenzaamheid aan te pakken</t>
  </si>
  <si>
    <t>Effect van verschillende acties op mate van eenzaamheid</t>
  </si>
  <si>
    <t>Welke plekken in de gemeente zijn ontmoetingsplakken? Wat is belangrijk voor een burger voor een leuke ontmoetingsplaats? Wat niet?</t>
  </si>
  <si>
    <t>Aantal mensen aanwezig en frequentie tijdens de dag op een bepaalde plaats</t>
  </si>
  <si>
    <t>Duur van verblijf op een ontmoetingsplaats</t>
  </si>
  <si>
    <t>Welke plaats zet aan tot ontmoetingen tussen verschillende doelgroepen?</t>
  </si>
  <si>
    <t>Impact van locatie/ omgeving op het welbevinden</t>
  </si>
  <si>
    <t>Gevoel van de bezoeker op een bepaalde plaats</t>
  </si>
  <si>
    <t>Niet enkel openbare ruimten maar ook bijvoorbeeld betekenis van ontmoetingsruimten (dienstcentra, vereniging waar armen het woord nemen, buurthuis, ...)</t>
  </si>
  <si>
    <t>Hoe kunnen we personen die nood hebben aan contact of eenzaam zijn samenbrengen?</t>
  </si>
  <si>
    <t>Het aantal contacten per week (digitaal en fysiek)</t>
  </si>
  <si>
    <t xml:space="preserve">Ontwikkelen van beweegbuddy's </t>
  </si>
  <si>
    <t>MeetingPoint</t>
  </si>
  <si>
    <t xml:space="preserve">Tinder voor welbevinden? </t>
  </si>
  <si>
    <t xml:space="preserve">Wat is het belang van de locatie op het aanbod van dienstverlening? Wat drijft succes? </t>
  </si>
  <si>
    <t>Human centric design?</t>
  </si>
  <si>
    <t>Mate van externe factoren op welbevinden (kleur, geluid, ...)</t>
  </si>
  <si>
    <t>Hoeveelheid groen</t>
  </si>
  <si>
    <t>Zwerfvuil</t>
  </si>
  <si>
    <t>Kleuren</t>
  </si>
  <si>
    <t>Geuroverlast</t>
  </si>
  <si>
    <t>Druktegevoel</t>
  </si>
  <si>
    <t>Waar, wanneer en waarom ervaren burgers stress?</t>
  </si>
  <si>
    <t>Via een wearable: huidweerstand of andere variabele</t>
  </si>
  <si>
    <t>Self-tracking via app: mate van ervaren van stress op een schaal (DAS Schaal  in combinatie met wearables)</t>
  </si>
  <si>
    <t xml:space="preserve">Op welke plaatsen voelen mensen zich onveilig? </t>
  </si>
  <si>
    <t>Is er sociale controle?</t>
  </si>
  <si>
    <t xml:space="preserve">Aantal bewegingen van een persoon </t>
  </si>
  <si>
    <t>Welbevindenindex opstellen van bepaalde locatie/regio om waarde te bepalen?</t>
  </si>
  <si>
    <t>Aanbod van winkel/wonen/interactie</t>
  </si>
  <si>
    <t>Burgers betrekken bij de waardebepaling</t>
  </si>
  <si>
    <t>Monetariseren van zachte elementen in de publieke ruimte</t>
  </si>
  <si>
    <t>Place value identifiers</t>
  </si>
  <si>
    <t>Mobiliteit</t>
  </si>
  <si>
    <t>Hoeveel verkeer komt door een bepaalde straat/kruispunt/...?</t>
  </si>
  <si>
    <t>Aantal</t>
  </si>
  <si>
    <t>Wegtype</t>
  </si>
  <si>
    <t>Onderscheid modi (personenwagens/ vrachtverkeer/ ....)</t>
  </si>
  <si>
    <t xml:space="preserve">Rijstroken: aantal &amp; richting </t>
  </si>
  <si>
    <t>OV-route (Verhouding tov ander vervoerstypes)</t>
  </si>
  <si>
    <t>Routes doorheen stad/gemeente (niet alleen voor gemotoriseerd verkeer)</t>
  </si>
  <si>
    <t>Voetgangers</t>
  </si>
  <si>
    <t>Voertuigtype</t>
  </si>
  <si>
    <t>Bewegingen (op kruispunt)</t>
  </si>
  <si>
    <t xml:space="preserve">Modal split </t>
  </si>
  <si>
    <t>Plaatselijke weersomstandigheden</t>
  </si>
  <si>
    <t xml:space="preserve">Hoe overeenstemmen tussen vraag naar en aanbod van parking? </t>
  </si>
  <si>
    <t>Hoe lang moet je zoeken?</t>
  </si>
  <si>
    <t>Aantal publieke en private parkeerplaatsen (aanbod)</t>
  </si>
  <si>
    <t>Aantal beschikbare parkeerplaatsen op openbare weg/plaats</t>
  </si>
  <si>
    <t>Aantal voertuigen in bezit bij inwoners (naar type)</t>
  </si>
  <si>
    <t>Aantal "bezoekende" voertuigen</t>
  </si>
  <si>
    <t>Subjectieve beleving of er voldoende parkeerplaats is</t>
  </si>
  <si>
    <t>Impact van verkeerswijzigingen op de leefomgeving en leefkwaliteit?</t>
  </si>
  <si>
    <t>Impact op gebruik</t>
  </si>
  <si>
    <t>Perceptie van gebruiker</t>
  </si>
  <si>
    <t>Inzicht krijgen waar bepaalde zaken kunnen verbeterd worden in functie van heraanleg., dit ook met oog op nieuwe ontwikkelingen in mobiliteit</t>
  </si>
  <si>
    <t>Intensiteit (onderverdeeld in type gebruikers)</t>
  </si>
  <si>
    <t>Overtredingen</t>
  </si>
  <si>
    <t xml:space="preserve">Hinder o.a geluid, aggressie, ... etc. </t>
  </si>
  <si>
    <t>Welke invloed heeft heraanleg op breedte stoep #bomen, #parkeerplaatsen, ...</t>
  </si>
  <si>
    <t>Inzicht krijgen in toegankelijkheid openbaar vervoer</t>
  </si>
  <si>
    <t>Gebruiksgemak (voor verschillende doelgroepen) haltes en trams/bussen/treinen</t>
  </si>
  <si>
    <t>Aantal mindervaliden dat trein neemt + aantal dat assistentie vraagt</t>
  </si>
  <si>
    <t xml:space="preserve">Inzage krijgen in de drukte(-gevoel) op het openbaar vervoer </t>
  </si>
  <si>
    <t>Bus/tram/trein - nummer (ic vs p train -&gt; obv locatie en tijdstip)</t>
  </si>
  <si>
    <t>Nagaan waar voetgangers en fietsers liever niet wandelen of fietsen</t>
  </si>
  <si>
    <t>Gedrag op een specifieke locatie</t>
  </si>
  <si>
    <t>Onderverdeling voetgangers/fietsers</t>
  </si>
  <si>
    <t>Routes (itt intensiteiten op aparte locaties) om na te gaan welke infra eventueel vermeden wordt</t>
  </si>
  <si>
    <t>In kaart brengen van waar fietsen worden gestald en waar er nood is aan extra infrastructuur of deelsystemen</t>
  </si>
  <si>
    <t>Bezettingsonderzoeken (zowel voor publieke stallingen, voor de deur etc als binnen in huis)</t>
  </si>
  <si>
    <t>In kaart brengen waar zich moeilijke of zwakke punten bevinden voor mindervaliden</t>
  </si>
  <si>
    <t>Toestand voetpaden</t>
  </si>
  <si>
    <t>Bevraging</t>
  </si>
  <si>
    <t>Route tracken - zoeken naar onlogische bewegingen</t>
  </si>
  <si>
    <t>Nagaan waar overlast door sluipverkeer/ zwaar transport/ nieuwe transportmiddelen/ verkeersaanpassingen (voor en na vergelijken)</t>
  </si>
  <si>
    <t>Omgevingsfactoren</t>
  </si>
  <si>
    <t>Omgevingsfactoren - Luchtkwaliteit</t>
  </si>
  <si>
    <t>Gevoel van overlast/ sentiment</t>
  </si>
  <si>
    <t>Testprojecten opzetten voor slimme infrastructuur en de effecten hiervan nagaan mbv burgers</t>
  </si>
  <si>
    <t>Doorstroming vb. fileopbouw, bijna ongevallen, ect.</t>
  </si>
  <si>
    <t>Werkt alles nog naar behoren?</t>
  </si>
  <si>
    <t>Reistijden vergelijken</t>
  </si>
  <si>
    <t>Motivatoren om de auto te laten staan voor een ander vervoersmiddel</t>
  </si>
  <si>
    <t>Bezit (auto, fiets, abonnementen)</t>
  </si>
  <si>
    <t>Toegang tot alternatieve modi (afstand tot OV, bezit modi, routes)</t>
  </si>
  <si>
    <t>Bevraging waarom automobilisten de auto nemen/verkiezen</t>
  </si>
  <si>
    <t>Redenen om zich te verplaatsen vb. woon-werk, vrijetijd, ...</t>
  </si>
  <si>
    <t>Nagaan waar de wegkwaliteit niet voldoet</t>
  </si>
  <si>
    <t>Ernst probleem (hoe hard wijkt de situatie af tov de standaard)</t>
  </si>
  <si>
    <t>Breedte voetpad</t>
  </si>
  <si>
    <t>Gevaarlijke plaatsen met het oog op verkeersveiligheid in kaart brengen</t>
  </si>
  <si>
    <t>Hoe onveilig voelt men zich?</t>
  </si>
  <si>
    <t>Type wegsegment (kruispunt, oversteekpunt, weg, ...)</t>
  </si>
  <si>
    <t>Koppeling met verkeerdsdrukte (tellingen)</t>
  </si>
  <si>
    <t>Inrichting wegsegment</t>
  </si>
  <si>
    <t>Oorzaak ongevallen -&gt; hoe kan je infrastuctuur er op verbeteren</t>
  </si>
  <si>
    <t>Gezondheid</t>
  </si>
  <si>
    <t>BEWEGING: In kaart brengen van de beweegactiviteiten van de burgers, monitoren van gebruik</t>
  </si>
  <si>
    <t>Bewegingsintensiteit</t>
  </si>
  <si>
    <t>Welke promotie werkt het best?</t>
  </si>
  <si>
    <t>Gebruiksgemak &amp; ervarging</t>
  </si>
  <si>
    <t>Welke toestellen worden gebruikt (populariteit - locatie) en waarom (bevraging)?</t>
  </si>
  <si>
    <t>Aantal unieke gebruikers binnen bepaald tijdsbestek</t>
  </si>
  <si>
    <t>Aantal keer gebruikt: tellingen</t>
  </si>
  <si>
    <t>Combinatie van toestelgebruik bij bvb. outdoor fitness</t>
  </si>
  <si>
    <t>(VAL-)PREVENTIE: In kaart brengen van de doelgroepen?</t>
  </si>
  <si>
    <t>Invloedsfactoren</t>
  </si>
  <si>
    <t>Burgerprofiel - leeftijd</t>
  </si>
  <si>
    <t>Burgerprofiel - onderliggende aandoeningen</t>
  </si>
  <si>
    <t>Burgerprofiel - Algemene fitheid</t>
  </si>
  <si>
    <t xml:space="preserve">Hoe vaak wordt een personenalarmsysteem bij val gebruikt?  </t>
  </si>
  <si>
    <t>Val-incidenten</t>
  </si>
  <si>
    <t>Wie prioritair baat bij sensibilisering?</t>
  </si>
  <si>
    <t>INFOSESSIES / BOV: Onderzoeken van impact en duur op gedrag</t>
  </si>
  <si>
    <t xml:space="preserve">Wat is de evolutie in gedrag bij mensen die gecoached worden? </t>
  </si>
  <si>
    <t>Opvolgen van beweging (duur en frequentie) via wearable</t>
  </si>
  <si>
    <t>Hoe kunnen we de opvolging meten</t>
  </si>
  <si>
    <t>Welk percentage van de deelnemers start met duurzaam bewegen</t>
  </si>
  <si>
    <t>Opvolging gezondheid via periodieke fitheidstest</t>
  </si>
  <si>
    <t>Aantal % ziekteverzuim als er gezonde voorzieningen zijn in vergelijking met geen</t>
  </si>
  <si>
    <t>IMPACT VAN EXTERNE FACTOREN OP GEZONDHEID: Effecten van de leefomgeving op gezondheid</t>
  </si>
  <si>
    <t>Leefomgeving</t>
  </si>
  <si>
    <t>Aandoeningen verbonden aan omgevingsfactoren (bv kanker)</t>
  </si>
  <si>
    <t>Grootte van woning, isolatiegraad, beschikken over tuin/terras, nabijheid verkeersassen</t>
  </si>
  <si>
    <t>Duur blootstelling</t>
  </si>
  <si>
    <t>Leefomgeving - luchtkwaliteit</t>
  </si>
  <si>
    <t>Effect van hoogspanningskabels</t>
  </si>
  <si>
    <t>INFRASTRUCTUUR: Effect en gebruik van voorzieningen op gezondheidsbeleving</t>
  </si>
  <si>
    <t>Gebruik van publieke waterfonteinen (aantal keer gebruikt, aantal liters vebruikt)</t>
  </si>
  <si>
    <t>Missing links qua toegankelijkheid</t>
  </si>
  <si>
    <t>Omgeving in gebouwen - Luchtkwaliteit</t>
  </si>
  <si>
    <t>Omgeving in gebouwen</t>
  </si>
  <si>
    <t xml:space="preserve">Beeld van gezonde gemeente in het straatbeeld (voldoende beweeg &amp; sportvelden, nudging en framing, stimuleren, duidelijke "gezonde boodschappen") </t>
  </si>
  <si>
    <t>Buurtonderzoek naar gezondheidsgevoel</t>
  </si>
  <si>
    <t>OVERGEWICHT: Wat is de impact van overgewicht en de reden overgewicht</t>
  </si>
  <si>
    <t>Welke hulp al gezocht?</t>
  </si>
  <si>
    <t>Welke obstakels zijn er om hulp te zoeken?</t>
  </si>
  <si>
    <t xml:space="preserve">Overgewicht of obsitas? </t>
  </si>
  <si>
    <t>Kennis over gezonde leefstijl?</t>
  </si>
  <si>
    <t xml:space="preserve">Zijn mogelijke hulpverleningskanalen voldoende gekend? </t>
  </si>
  <si>
    <t>TOEGANKELIJKHEID GEZONDHEIDZORG: Wie en waarom heeft geen toegang tot basis gezondheidszorg</t>
  </si>
  <si>
    <t xml:space="preserve">Welke info is moeilijk vindbaar en voor wie? </t>
  </si>
  <si>
    <t>Wat zijn de redenen voor de onvoldoende toegang? (Kostprijs? Bekendheid?)</t>
  </si>
  <si>
    <t>Type drempels (te duur, te ver weg, aanbod onbekend, taboe, angst voor ziekte, ...)</t>
  </si>
  <si>
    <t>Inkomen</t>
  </si>
  <si>
    <t>Graad van mobiliteit</t>
  </si>
  <si>
    <t>DEMENTIE: Wat is de impact / effect van nieuwe innovaties?</t>
  </si>
  <si>
    <t xml:space="preserve">Verhoogt de levenskwaliteit van de patiënt bij het inzetten van de innovatie? </t>
  </si>
  <si>
    <t>Effect van nieuwe zaken</t>
  </si>
  <si>
    <t>DRUGS: Waar en waarom (grootteorde problematiek in kaart brengen)</t>
  </si>
  <si>
    <t>Hoeveelheid gevonden</t>
  </si>
  <si>
    <t>Type drugs</t>
  </si>
  <si>
    <t>Profiel gebruiker</t>
  </si>
  <si>
    <t>Tijdstip gebruik</t>
  </si>
  <si>
    <t xml:space="preserve">Plekken waar men drugs gebruikt in de stad/gemeente </t>
  </si>
  <si>
    <t>Context gebruik</t>
  </si>
  <si>
    <t>Waarom men gebruikt</t>
  </si>
  <si>
    <t>MEDICATIE: Gebruik van medicatie in kaart brengen</t>
  </si>
  <si>
    <t>Tijdstip waarop mensen grijpen naar medicatie</t>
  </si>
  <si>
    <t>Wat gebeurt met niet-gebruikte medicatie</t>
  </si>
  <si>
    <t>Welke medicatie wordt het best gebruikt</t>
  </si>
  <si>
    <t>Welke medicatie wordt vaak gecombineerd met andere medicatie of alcohol</t>
  </si>
  <si>
    <t>Bijwerkingen</t>
  </si>
  <si>
    <t>Redenen gebruik medicatie</t>
  </si>
  <si>
    <t xml:space="preserve">STILZITTEN: Effecten van stilzitten oiv corona op de gezondheid </t>
  </si>
  <si>
    <t>Hoe lang zit iemand stil? (duur, tijd)</t>
  </si>
  <si>
    <t xml:space="preserve">Wat kan mensen meer tot bewegen aanzetten? </t>
  </si>
  <si>
    <t>Uithouding voor en na langere perioden stilzitten</t>
  </si>
  <si>
    <t>Gemiddelde gezondheidswaarden voor vs na (bloeddruk etc.)</t>
  </si>
  <si>
    <t>Effecten staand en zittend werk</t>
  </si>
  <si>
    <t>SLAAP: Onderzoek naar nachtrust</t>
  </si>
  <si>
    <t>Geluid -&gt; heeft verkeersgeluid een impact op slaapkwaliteit?</t>
  </si>
  <si>
    <t>Hoelang slaap je?</t>
  </si>
  <si>
    <t>Persoonlijk gevoel van fitheid vs gevoel na het zien van een slaapscore via wearable</t>
  </si>
  <si>
    <t>Effect smartwalls geïntegeerd in lessen LO</t>
  </si>
  <si>
    <t>Zijn kinderen meer of minder actief in lessen waar deze smartwall gebruikt wordt?</t>
  </si>
  <si>
    <t>Graad van betrokkenheid</t>
  </si>
  <si>
    <t>Hartslag / Inspanning tijds gewone vs deze sportlessen met zelfde soort oefeningen</t>
  </si>
  <si>
    <t>E-inclusie</t>
  </si>
  <si>
    <t xml:space="preserve">OPSPOREN KWETSBARE BURGERS: wie zijn ze en hoe bereik je ze? </t>
  </si>
  <si>
    <t>Leeftijd</t>
  </si>
  <si>
    <t>Aanwezige of afwezige digitale vaardigheden: bevraging</t>
  </si>
  <si>
    <t>Taalvaardingheid</t>
  </si>
  <si>
    <t>Beschikbaarheid van toestellen en/of wifi thuis + welke toestellen</t>
  </si>
  <si>
    <t>Gezinssituatie</t>
  </si>
  <si>
    <t>Beschikbaarheid van een persoonlijk netwerk</t>
  </si>
  <si>
    <t>Scholingsgraad: diploma</t>
  </si>
  <si>
    <t>Geletterdheid</t>
  </si>
  <si>
    <t>Geslacht</t>
  </si>
  <si>
    <t>OPZETTEN ECO-SYSTEEM: Wie speelt allemaal een rol? Hoe verdelen we dit? Brengen we dit in kaart?</t>
  </si>
  <si>
    <t>Wie wil/kan een rol spelen</t>
  </si>
  <si>
    <t>Zijn er organisaties die hierbij kunnen helpen</t>
  </si>
  <si>
    <t>Welke rol kan een organisatie opnemen</t>
  </si>
  <si>
    <t>Capaciteit van de organisatie</t>
  </si>
  <si>
    <t>Onderlinge verhoudingen</t>
  </si>
  <si>
    <t>ONDERSTEUNING VOORZIEN: Kwaliteit en gebruiksgemak van ondersteuning in kaart brengen</t>
  </si>
  <si>
    <t>Duurtijd gebruik/schermtijd</t>
  </si>
  <si>
    <t xml:space="preserve">Welke ondersteuningsvragen zijn er? </t>
  </si>
  <si>
    <t>Evolutie van gebruik over een bepaalde periode</t>
  </si>
  <si>
    <t>Aantal clicks</t>
  </si>
  <si>
    <t>Zicht krijgen op welke ondersteuning er elders of in het verleden al geboden werd</t>
  </si>
  <si>
    <t>Blocking points in kaart brengen voor digibeten die niet aan CS projecten kunnen deelnemen</t>
  </si>
  <si>
    <t xml:space="preserve">Vaardigheden </t>
  </si>
  <si>
    <t>Taal</t>
  </si>
  <si>
    <t>Financiële middelen</t>
  </si>
  <si>
    <t>Hardware toegang</t>
  </si>
  <si>
    <t>Bereik van je communicatie</t>
  </si>
  <si>
    <t>Ontbreken van vaardigheden naargelang het specifiek toestel</t>
  </si>
  <si>
    <t>Toestel</t>
  </si>
  <si>
    <t>Welke toepassingen werken niet op bepaalde toestellen</t>
  </si>
  <si>
    <t>Welke vaardigheden? (Internetbankieren, overheidsdiensten, ...)</t>
  </si>
  <si>
    <t>Waarom de keuze voor dit toestel?</t>
  </si>
  <si>
    <t>Waarvoor toestel nodig (wat wil je doen)</t>
  </si>
  <si>
    <t>Foutenlogs?</t>
  </si>
  <si>
    <t>Energie</t>
  </si>
  <si>
    <t>ZONNE-ENERGIE: Inzicht in rendabiliteit van zonnepanelen</t>
  </si>
  <si>
    <t>Injectie vs verbruik op dat moment</t>
  </si>
  <si>
    <t>Omgevingsfactoren: Oriëntatie</t>
  </si>
  <si>
    <t>Maximale capaciteit (Wp installatie)</t>
  </si>
  <si>
    <t>Leeftijd van de panelen + omvormer (misschien ook onderhoud?)</t>
  </si>
  <si>
    <t>Elektriciteitsprijzen (injectie/afname) per moment</t>
  </si>
  <si>
    <t>HERBRUIKBARE ENERGIE: Impact van CS projecten op gedrag</t>
  </si>
  <si>
    <t>PoC - Burgers aan het woord</t>
  </si>
  <si>
    <t>Totaal energieverbruik voor en na omslag</t>
  </si>
  <si>
    <t>Impact van besparingen(spotentieel) op het totaalbudget van een gezin</t>
  </si>
  <si>
    <t>Socio-economische parameters gebruiker</t>
  </si>
  <si>
    <t>GEOTHERMIE: Hoe onderzoek doen naar collectieve en individuele oplossingen?</t>
  </si>
  <si>
    <t>Haalbaarheid (verbruik en opwekking)</t>
  </si>
  <si>
    <t>Alle data nodig om COP te berekenen</t>
  </si>
  <si>
    <t>Verbruik warmtepomp</t>
  </si>
  <si>
    <t>Electriciteitsprijs per moment</t>
  </si>
  <si>
    <t>Ruimtelijk onderzoek naar mogelijkheden ev. per woning</t>
  </si>
  <si>
    <t>SAMENWERKING: Effect van initiatieven van gemeenschappelijke projecten en samenwerkingen</t>
  </si>
  <si>
    <t>Maandelijkse monitoring van genomen projecten en initiatieven</t>
  </si>
  <si>
    <t xml:space="preserve">Meest energiezuinige wijk </t>
  </si>
  <si>
    <t>LOCATIES: Onderzoek naar beste plaats voor bepaalde energie-opwekkingen</t>
  </si>
  <si>
    <t>Invloed op omgeving flora &amp; fauna</t>
  </si>
  <si>
    <t>WINDENERGIE: Gevolgen van windenergie onderzoeken</t>
  </si>
  <si>
    <t>Biodiversiteit Fauna en Flora</t>
  </si>
  <si>
    <t>Lanschapsvervuiling</t>
  </si>
  <si>
    <t>WARMTENET: In kaart brengen van vraag en aanbod</t>
  </si>
  <si>
    <t>Leeftijd gasketel (momentums vervanging in kaart)</t>
  </si>
  <si>
    <t>Beschikbare (industriële) restwarmte</t>
  </si>
  <si>
    <t>Warmtevraag per woning/gebouw</t>
  </si>
  <si>
    <t>ZONNE-ENERGIE: In kaart brengen zelfverbruik tov generatie</t>
  </si>
  <si>
    <t xml:space="preserve">Hoeveel kWh opbrengst/verbruik en te veel? </t>
  </si>
  <si>
    <t>Kwartierwaarden injectie en verbruik: wanneer vindt welke transactie plaats</t>
  </si>
  <si>
    <t>KWp-waarden</t>
  </si>
  <si>
    <t xml:space="preserve">ENERGIE-OPSLAG: Inzicht in opgeslagen energie vs -generatie </t>
  </si>
  <si>
    <t>Hoe groot is het electriciteitsniveau in een buurt?</t>
  </si>
  <si>
    <t>Hoe groot is de 'congestie' in een buurt?</t>
  </si>
  <si>
    <t>METINGEN/OPVOLGING: Scannen van verbuik op bepaalde plaatsen/groepen/...</t>
  </si>
  <si>
    <t>Grootverbruikers</t>
  </si>
  <si>
    <t>Invloedsfactoren: doelgroep</t>
  </si>
  <si>
    <t>RENOVATIE: Energieverbruik/voor en na vergelijken</t>
  </si>
  <si>
    <t>Warmteverlies in woningen (via infraroodcamera)</t>
  </si>
  <si>
    <t>Comforttemperatuur</t>
  </si>
  <si>
    <t>Opvolgen theoretische winst ten opzichte van gerealiseerde en linken aan afstelling brander, ventilatie, verhoogde temperaturen, blower door test</t>
  </si>
  <si>
    <t>Type woning ifv gelijkaardige woningen in clusters detecteren</t>
  </si>
  <si>
    <t>Gebruikersprofiel</t>
  </si>
  <si>
    <t>Impact nieuwe toestellen (gasboilern, wamtepomp)</t>
  </si>
  <si>
    <t>OPSLAG: Beste methodes om op te slaan &amp; om opgeslagen energie te gebruiken</t>
  </si>
  <si>
    <t>Burgervergaderingen inzake bestaande systemen met pro &amp; con</t>
  </si>
  <si>
    <t>Eigen verbruik</t>
  </si>
  <si>
    <t>Vebruikers in de omgeving in kaart brengen</t>
  </si>
  <si>
    <t>Capaciteit net</t>
  </si>
  <si>
    <t>Slijtage autobatterij indien gebruk als (bidirectionele) opslag</t>
  </si>
  <si>
    <t>Ifv electrische deelauto: km/gebruik auto in kaart brengen</t>
  </si>
  <si>
    <t>CONGESTIE: Hoe congestie omzeilen, meer inzicht in waar problemen zitten</t>
  </si>
  <si>
    <t>Piekmomenten</t>
  </si>
  <si>
    <t>Opgewekte energie via pv vs vraag</t>
  </si>
  <si>
    <t>Hoe kan overschot zonne-energie in balans worden gebracht via elektrische boilers/warmtepompen</t>
  </si>
  <si>
    <t>Opslag van zonne-energie via collectieve waterbufferbekkens</t>
  </si>
  <si>
    <t>Financieel model wijkbatterijen (vs.kosten energieleverancier)</t>
  </si>
  <si>
    <t xml:space="preserve">Kan je lokaal stroom uitwisselen wie verbruikt er wie produceert en kan je hierin sturen? </t>
  </si>
  <si>
    <t>Single-board computer of microcontroller</t>
  </si>
  <si>
    <t>Inzicht in gebruik publieke ruimten, parkeerplaatsen, ...</t>
  </si>
  <si>
    <t>Inzicht in verlichtingsnoden en effecten</t>
  </si>
  <si>
    <t>Wie heeft er nood aan psychologische hulp en aan wat dan juist?</t>
  </si>
  <si>
    <t>Hoe kunnen we motiveren meer te bewegen? Welke instrumenten kunnen helpen?</t>
  </si>
  <si>
    <t>Op welke plaatsen voelen mensen zich onveilig?</t>
  </si>
  <si>
    <t>Hoe overeenstemmen tussen vraag naar en aanbod van parking?</t>
  </si>
  <si>
    <t>Inzage krijgen in de drukte(-gevoel) op het openbaar vervoer</t>
  </si>
  <si>
    <t>STILZITTEN: Effecten van stilzitten oiv corona op de gezondheid</t>
  </si>
  <si>
    <t>ENERGIE-OPSLAG: Inzicht in opgeslagen energie vs -generatie</t>
  </si>
  <si>
    <t>Hoe congestie omzeilen, meer inzicht in waar problemen zitten</t>
  </si>
  <si>
    <t xml:space="preserve">MARKTVERKENNING SENSOREN </t>
  </si>
  <si>
    <t xml:space="preserve">Technische informatie </t>
  </si>
  <si>
    <t>Prijsinformatie</t>
  </si>
  <si>
    <t xml:space="preserve">Additionele informatie </t>
  </si>
  <si>
    <t>Range min.</t>
  </si>
  <si>
    <t>Range max.</t>
  </si>
  <si>
    <t>Total Range</t>
  </si>
  <si>
    <t>Eenheid</t>
  </si>
  <si>
    <t>Nauwkeurigheid</t>
  </si>
  <si>
    <t>Responstijd</t>
  </si>
  <si>
    <t>Gebruiksgemak</t>
  </si>
  <si>
    <t>Connectiviteit</t>
  </si>
  <si>
    <t>Betrouwbaarheid</t>
  </si>
  <si>
    <t>Opmerkingen</t>
  </si>
  <si>
    <t>Kost</t>
  </si>
  <si>
    <t>Amplifier nodig?</t>
  </si>
  <si>
    <t>Microcontroller / Singleboardcomputer noodzakelijk?</t>
  </si>
  <si>
    <t>URL</t>
  </si>
  <si>
    <t>N/A</t>
  </si>
  <si>
    <t>Nee</t>
  </si>
  <si>
    <t>https://www.adafruit.com/product/512</t>
  </si>
  <si>
    <t>https://www.adafruit.com/product/419</t>
  </si>
  <si>
    <t>https://www.adafruit.com/product/1374</t>
  </si>
  <si>
    <t>https://www.antratek.be/capacitive-touch-breakout-at42qt1011</t>
  </si>
  <si>
    <t>https://www.antratek.be/capacitive-touch-slider-cap1203-qwiic</t>
  </si>
  <si>
    <t>https://www.antratek.be/capacitive-fingerprint-scanner-uart-ad-013</t>
  </si>
  <si>
    <t>m</t>
  </si>
  <si>
    <t>https://www.adafruit.com/product/1568</t>
  </si>
  <si>
    <t>6,45</t>
  </si>
  <si>
    <t>https://www.adafruit.com/product/982</t>
  </si>
  <si>
    <t>cm</t>
  </si>
  <si>
    <t>https://www.adafruit.com/product/4007</t>
  </si>
  <si>
    <t>±5</t>
  </si>
  <si>
    <t>https://www.sparkfun.com/products/15179</t>
  </si>
  <si>
    <t>https://www.seeedstudio.com/Grove-Ultrasonic-Distance-Sensor.html?utm_source=blog&amp;utm_medium=blog</t>
  </si>
  <si>
    <t>https://www.seeedstudio.com/Seeedstudio-Grove-TF-Mini-LiDAR.html?utm_source=blog&amp;utm_medium=blog</t>
  </si>
  <si>
    <t>hPa</t>
  </si>
  <si>
    <t>https://www.adafruit.com/product/2652</t>
  </si>
  <si>
    <t>https://www.adafruit.com/product/2651</t>
  </si>
  <si>
    <t>PSI</t>
  </si>
  <si>
    <t>https://www.conrad.be/p/honeywell-aidc-abpdrrt005pg2a5-druksensor-0-psi-tot-5-psi-print-1-stuks-1526127</t>
  </si>
  <si>
    <t>https://www.adafruit.com/product/3965</t>
  </si>
  <si>
    <t>s</t>
  </si>
  <si>
    <t>https://www.adafruit.com/product/4258</t>
  </si>
  <si>
    <t>Ook temperatuur, vochtigheid en gas</t>
  </si>
  <si>
    <t>https://www.adafruit.com/product/3660</t>
  </si>
  <si>
    <t>mb</t>
  </si>
  <si>
    <t>Transfereerbaar via API, visualiseerbaar via Open Air Analytics and mapping</t>
  </si>
  <si>
    <t>https://www.aqmesh.com/products/aqmesh/</t>
  </si>
  <si>
    <t>ASCII CSV; XML API</t>
  </si>
  <si>
    <t>https://www.vaisala.com/en/products/weather-environmental-sensors/air-quality-transmitter-aqt429</t>
  </si>
  <si>
    <t>open API REST</t>
  </si>
  <si>
    <t>https://www.kunak.es/en/products/ambient-monitoring/kunak-air-pro/</t>
  </si>
  <si>
    <t>Bar</t>
  </si>
  <si>
    <t>0.05-0.1</t>
  </si>
  <si>
    <t>%</t>
  </si>
  <si>
    <t>Prijs op aanvraag</t>
  </si>
  <si>
    <t>https://www.ahlborn.com/download/pdfs/kap10/eng/praezdrucke.pdf</t>
  </si>
  <si>
    <t>ms</t>
  </si>
  <si>
    <t>https://www.adafruit.com/product/2168</t>
  </si>
  <si>
    <t>https://www.conrad.be/p/tru-components-ir-bewegingsmelder-1-stuks-kmp001-1-230-vac-220-240-vac-1x-no-b-x-h-63-mm-x-46-mm-1572220</t>
  </si>
  <si>
    <t>m2</t>
  </si>
  <si>
    <t>https://www.steinel.de/en/lights-sensors/products/sensors/motion-detectors/sensiq-s-knx-059583.html</t>
  </si>
  <si>
    <t>https://www.steinel.de/en/lights-sensors/serien-lights-sensors/3000-series/is-345-033798.html</t>
  </si>
  <si>
    <t>https://www.security.honeywell.com/product-repository/dt8360-series</t>
  </si>
  <si>
    <t>https://www.antratek.be/pir-motion-sensor?gclid=Cj0KCQjw4ImEBhDFARIsAGOTMj_VZvs8RNHuXWwJwT89kdNTLDwXFTTpwNNaTNFlh-Tq27uYDuXb8skaAsISEALw_wcB</t>
  </si>
  <si>
    <t>bpm</t>
  </si>
  <si>
    <t xml:space="preserve"> ±2</t>
  </si>
  <si>
    <t>https://www.adafruit.com/product/4582</t>
  </si>
  <si>
    <t>https://www.omron-healthcare.be/en/blood-pressure-monitors/M2.html</t>
  </si>
  <si>
    <t>mbar</t>
  </si>
  <si>
    <t>https://www.fluigent.com/product/microfluidic-components-3/pressure-unit/?gclid=Cj0KCQjw4ImEBhDFARIsAGOTMj-BMGrzPRInZHWW7deyl8WAHy6fI-J3UH0Q1AynL3AE7jNRQH-s4HgaAhG-EALw_wcB</t>
  </si>
  <si>
    <t>mmHg</t>
  </si>
  <si>
    <t>https://www.vernier.com/product/blood-pressure-sensor/</t>
  </si>
  <si>
    <t>https://www.servoflo.com/images/PDF/ap3-ag3-nibp.pdf</t>
  </si>
  <si>
    <t>%SpO2</t>
  </si>
  <si>
    <t xml:space="preserve"> ±3</t>
  </si>
  <si>
    <t>https://www.adafruit.com/product/45822</t>
  </si>
  <si>
    <t>µA</t>
  </si>
  <si>
    <t>NA</t>
  </si>
  <si>
    <t>https://cdn.sparkfun.com/assets/f/e/9/4/1/MAX30101.pdf</t>
  </si>
  <si>
    <t xml:space="preserve"> ±1</t>
  </si>
  <si>
    <t>https://www.cablesandsensors.eu/products/covidien-nellcor-compatible-short-spo2-sensor-ds-100a?variant=32666015753</t>
  </si>
  <si>
    <t>https://plux.info/sensors/391-spo2-820201229.html</t>
  </si>
  <si>
    <t>https://docs.rs-online.com/8c0c/A700000006519161.pdf</t>
  </si>
  <si>
    <t>minuten</t>
  </si>
  <si>
    <t>Data kan geexporteerd worden in JSON formaat
Prijs op aanvraag
Calibration period - Substrate: 48 months</t>
  </si>
  <si>
    <t>https://sigrow.com/products/</t>
  </si>
  <si>
    <t>°C</t>
  </si>
  <si>
    <t xml:space="preserve">±0.25 </t>
  </si>
  <si>
    <t>https://www.hukseflux.com/products/heat-flux-sensors/soil-temperature-sensors/st01-soil-temperature-sensor</t>
  </si>
  <si>
    <t>±0.5</t>
  </si>
  <si>
    <t>https://www.alphaomega-electronics.com/en/sensors-probes/2088-therm200-sensor-de-temperatura-del-suelo-40-c-a-85-c.html</t>
  </si>
  <si>
    <t>Data kan geexporteerd worden in JSON formaat
Prijs op aanvraag</t>
  </si>
  <si>
    <t>https://sigrow.com/soil-pro-mini/</t>
  </si>
  <si>
    <t>%RH</t>
  </si>
  <si>
    <t>Data kan geexporteerd worden in JSON formaat
Prijs op aanvraag
Calibration period - Substrate: 48 months</t>
  </si>
  <si>
    <t>https://www.gardena.com/int/products/smart/smart-system/smart-sensor/967986501/</t>
  </si>
  <si>
    <t>https://www.adafruit.com/product/4026</t>
  </si>
  <si>
    <t>seconds</t>
  </si>
  <si>
    <t>Sensor + Gateway</t>
  </si>
  <si>
    <t>https://www.amazon.com/ECOWITT-Moisture-Sensor-Humidity-Tester/dp/B07JM621R3/ref=bmx_1?pd_rd_w=j67l5&amp;pf_rd_p=b56a886c-2bb4-4e74-b4cf-23d7a76693c8&amp;pf_rd_r=R1NBYQMRDD97EZW7QXVP&amp;pd_rd_r=fe5515ce-4821-4abe-b6d4-cf7ec4491251&amp;pd_rd_wg=fcdvH&amp;pd_rd_i=B07JM621R3&amp;psc=1</t>
  </si>
  <si>
    <t>https://www.amazon.com/Icstation-Resistive-Soil-Moisture-Sensor/dp/B076DDWDJK/ref=sr_1_9?dchild=1&amp;keywords=Soil+Sensor&amp;qid=1618405524&amp;sr=8-9</t>
  </si>
  <si>
    <t>% m3/m3</t>
  </si>
  <si>
    <t>±3</t>
  </si>
  <si>
    <t xml:space="preserve">% </t>
  </si>
  <si>
    <t>&lt;1</t>
  </si>
  <si>
    <t>https://www.rikasensor.com/rk520-04-multilayer-conduit-type-soil-temperature-and-humidity-sensor.html</t>
  </si>
  <si>
    <t>µg/m³</t>
  </si>
  <si>
    <t>ppb</t>
  </si>
  <si>
    <t>https://www.vaisala.com/en/products/weather-environmental-sensors/air-quality-transmitter-aqt422</t>
  </si>
  <si>
    <t>ppm</t>
  </si>
  <si>
    <t>https://www.ahlborn.com/download/pdfs/kap16/eng/COfe.pdf</t>
  </si>
  <si>
    <t>https://us.msasafety.com/s5000#form</t>
  </si>
  <si>
    <t>mg/m³</t>
  </si>
  <si>
    <t>10 000</t>
  </si>
  <si>
    <t>&lt;195</t>
  </si>
  <si>
    <t>https://www.ahlborn.com/download/pdfs/kap16/eng/CO2f1e.pdf</t>
  </si>
  <si>
    <t>±300</t>
  </si>
  <si>
    <t>https://www.co2meter.com/products/sprintir-100-percent-co2-sensor</t>
  </si>
  <si>
    <t>https://media.digikey.com/pdf/Data%20Sheets/Sensirion%20PDFs/CD_DS_SCD30_Datasheet_D1.pdf</t>
  </si>
  <si>
    <t>m/s</t>
  </si>
  <si>
    <t>https://www.envea.global/s/process-en/velocity-process-en/speedflow-2-0-pipe/</t>
  </si>
  <si>
    <t>l/m</t>
  </si>
  <si>
    <t>https://docs.rs-online.com/8523/0900766b815e9085.pdf</t>
  </si>
  <si>
    <t>slm</t>
  </si>
  <si>
    <t>mv</t>
  </si>
  <si>
    <t>https://docs.rs-online.com/914a/0900766b8151cd01.pdf</t>
  </si>
  <si>
    <t>ml/m</t>
  </si>
  <si>
    <t>https://www.sensirion.com/fileadmin/user_upload/customers/sensirion/Dokumente/4_Liquid_Flow_Meters/Liquid_Flow/Sensirion_Liquid_Flow_Meters_SLF3S-1300F_Datasheet_EN_D1.pdf</t>
  </si>
  <si>
    <t>dB</t>
  </si>
  <si>
    <t>db</t>
  </si>
  <si>
    <t>https://www.vernier.com/product/sound-level-sensor/</t>
  </si>
  <si>
    <t>https://sense.com/techspecs</t>
  </si>
  <si>
    <t>https://www.smappee.com/infinity/</t>
  </si>
  <si>
    <t>https://enprove.be/</t>
  </si>
  <si>
    <t>μg/m3</t>
  </si>
  <si>
    <t xml:space="preserve">±10 </t>
  </si>
  <si>
    <t xml:space="preserve">μg/m3 </t>
  </si>
  <si>
    <t>https://www.sensirion.com/en/environmental-sensors/particulate-matter-sensors-pm25/</t>
  </si>
  <si>
    <t>μg/m4</t>
  </si>
  <si>
    <t>https://www.sparkfun.com/products/14959</t>
  </si>
  <si>
    <t>http://www.dylosproducts.com/dcpmaqm.html</t>
  </si>
  <si>
    <t>https://www.vaisala.com/en/products/weather-environmental-sensors/air-quality-transmitter-aqt420</t>
  </si>
  <si>
    <t>https://sulfilogger.com/sulfilogger-sensor/?gclid=Cj0KCQjw4ImEBhDFARIsAGOTMj9w_1YEqHz1nibzf8tHWmoRfEw_h7F0-Sz5dZN1xhwxvx9itPlpck0aAk88EALw_wcB</t>
  </si>
  <si>
    <t>mg/l</t>
  </si>
  <si>
    <t>https://sulfilogger.com/sulfilogger-sensor/?gclid=CjwKCAjw7J6EBhBDEiwA5UUM2p25IAnvZ0KMC_vU7k4lPLZLKggzy2p1wB1YSG8LapI1anhlxZnGsRoCi1oQAvD_BwE</t>
  </si>
  <si>
    <t>https://www.spec-sensors.com/product/h2s-sensor/</t>
  </si>
  <si>
    <t>https://cdn.sparkfun.com/assets/d/e/3/8/6/MQ136__Ver1.4__-_Manual.pdf</t>
  </si>
  <si>
    <t>https://cdn-reichelt.de/documents/datenblatt/A300/SEN-KY039-DATASHEET.pdf</t>
  </si>
  <si>
    <t>FTU</t>
  </si>
  <si>
    <t>https://www.mt.com/int/en/home/products/Process-Analytics/turbidity-meter/turbidity-sensor/turb-sensor-inpro8100-s-205.html</t>
  </si>
  <si>
    <t>https://store.ecdi.com/turbidity-suspended-solids-sensor-triton-tr86/?gclid=Cj0KCQjw4ImEBhDFARIsAGOTMj_fTjmRjL2Z_1Dfhu_MNvZ98APXkxgx-c0flQPCpCRT2MxXtW1Xlk8aAo7UEALw_wcB</t>
  </si>
  <si>
    <t>https://wiki.dfrobot.com/Turbidity_sensor_SKU__SEN0189</t>
  </si>
  <si>
    <t>mH2O</t>
  </si>
  <si>
    <t>bar</t>
  </si>
  <si>
    <t>https://cdn.shopify.com/s/files/1/0515/0765/8911/files/LMP307_datasheet_EN.pdf?v=1612719722</t>
  </si>
  <si>
    <t>https://www.vegetronix.com/Products/AquaPlumb/</t>
  </si>
  <si>
    <t>https://iot.farsite.com/wp-content/uploads/2019/12/Liquinet_Brochure_v1.02.pdf</t>
  </si>
  <si>
    <t>mm</t>
  </si>
  <si>
    <t>https://www.sick.com/be/en/fluid-sensors/level-sensors/lbr-sicwave/lbr-acttcbmhkax/p/p651683?ff_data=JmZmX2lkPXA2NTE2ODMmZmZfbWFzdGVySWQ9cDY1MTY4MyZmZl90aXRsZT1MQlItQUNUVENCTUhLQVgmZmZfcXVlcnk9JmZmX3Bvcz0xJmZmX29yaWdQb3M9MSZmZl9wYWdlPTEmZmZfcGFnZVNpemU9MjQmZmZfb3JpZ1BhZ2VTaXplPTI0JmZmX3NpbWk9OTUuMA==</t>
  </si>
  <si>
    <t>https://www.adafruit.com/product/3930</t>
  </si>
  <si>
    <t>https://www.adafruit.com/product/2349</t>
  </si>
  <si>
    <t>https://www.adafruit.com/product/157</t>
  </si>
  <si>
    <t>https://twobtech.com/hermes-personal-mercury-monitor.html</t>
  </si>
  <si>
    <t>lux</t>
  </si>
  <si>
    <t>https://www.adafruit.com/product/4162</t>
  </si>
  <si>
    <t>https://www.adafruit.com/product/1980</t>
  </si>
  <si>
    <t>https://www.adafruit.com/product/1334</t>
  </si>
  <si>
    <t>https://www.adafruit.com/product/4698</t>
  </si>
  <si>
    <t>LUX</t>
  </si>
  <si>
    <t>https://www.adafruit.com/product/439</t>
  </si>
  <si>
    <t>Selectable range of the general red, green, and blue spectrums of visible light</t>
  </si>
  <si>
    <t>https://www.sparkfun.com/products/12829</t>
  </si>
  <si>
    <t>satellites</t>
  </si>
  <si>
    <t>meter</t>
  </si>
  <si>
    <t>locaties/s</t>
  </si>
  <si>
    <t>https://www.adafruit.com/product/746</t>
  </si>
  <si>
    <t>https://www.adafruit.com/product/4279</t>
  </si>
  <si>
    <t>https://www.adafruit.com/product/2542</t>
  </si>
  <si>
    <t>https://www.adafruit.com/product/4415</t>
  </si>
  <si>
    <t>https://www.sparkfun.com/products/16344</t>
  </si>
  <si>
    <t>https://shop.laserscanning-europe.com/NESTLE-GNPS-42-Komplettset</t>
  </si>
  <si>
    <t>https://www.adafruit.com/product/1272</t>
  </si>
  <si>
    <t>Data kan geexporteerd worden in JSON formaat
Prijs op aanvraag
Calibration period - Air temperature / Humidity: 24 months</t>
  </si>
  <si>
    <t>https://www.adafruit.com/product/4027</t>
  </si>
  <si>
    <t>% r.H.</t>
  </si>
  <si>
    <t>Ook temperatuur</t>
  </si>
  <si>
    <t>https://www.adafruit.com/product/385</t>
  </si>
  <si>
    <t xml:space="preserve">https://www.adafruit.com/product/386 </t>
  </si>
  <si>
    <t xml:space="preserve">Ook temperatuur </t>
  </si>
  <si>
    <t>https://www.adafruit.com/product/4535</t>
  </si>
  <si>
    <t>https://www.adafruit.com/product/4566</t>
  </si>
  <si>
    <t>% RH</t>
  </si>
  <si>
    <t>https://www.antratek.be/lht65-lorawan-temperature-humidity-sensor</t>
  </si>
  <si>
    <t>Ook temperatuur, druk en gas</t>
  </si>
  <si>
    <t>Data kan geexporteerd worden in JSON formaatPrijs op aanvraag
Calibration period - Air temperature / Humidity: 24 months</t>
  </si>
  <si>
    <t>https://www.vaisala.com/en/products/weather-environmental-sensors/air-quality-transmitter-aqt428</t>
  </si>
  <si>
    <t>Hz</t>
  </si>
  <si>
    <t>± 2.5</t>
  </si>
  <si>
    <t>% Hz</t>
  </si>
  <si>
    <t>https://www.amazon.nl/LATNEX%C2%AE-MG-300-Detector-EMF-straling-Hoogspanningsmachtslijnen/dp/B01CGVBP5O/ref=asc_df_B01CGVBP5O/?tag=nlshogostdde-21&amp;linkCode=df0&amp;hvadid=472502183471&amp;hvpos=&amp;hvnetw=g&amp;hvrand=913511170274969685&amp;hvpone=&amp;hvptwo=&amp;hvqmt=&amp;hvdev=c&amp;hvdvcmdl=&amp;hvlocint=&amp;hvlocphy=1001178&amp;hvtargid=pla-471118043016&amp;psc=1#descriptionAndDetails</t>
  </si>
  <si>
    <t>https://benl.rs-online.com/web/p/gaussmeters/1065309/?cm_mmc=BE-PLA-DS3A-_-google-_-PLA_BE_NL_Test_%26_Measurement_Whoop-_-(BE:Whoop!)+Gaussmeters+(2)-_-1065309&amp;matchtype=&amp;pla-327936220242&amp;gclid=Cj0KCQjwkZiFBhD9ARIsAGxFX8CTVhtW-IDPRJr7b9fopiBwLhL2mMcqGXdTrDlaAzLCvrciI-iCZFoaAiijEALw_wcB&amp;gclsrc=aw.ds</t>
  </si>
  <si>
    <t>http://www.ddscientific.com/uploads/5/7/1/3/57136893/gs_4nh3-100_datasheet__iss4.pdf</t>
  </si>
  <si>
    <t>https://euro-gasman.com/product/ammonia-nh3-sensor-various/</t>
  </si>
  <si>
    <t>mg/L</t>
  </si>
  <si>
    <t>±10</t>
  </si>
  <si>
    <t>%FS</t>
  </si>
  <si>
    <t>https://img80003232.weyesimg.com/uploads/nzrpxf7h.allweyes.com/addon/15743314125717.pdf</t>
  </si>
  <si>
    <t>https://www.ysi.com/file%20library/documents/brochures%20and%20catalogs/ysi-professional-plus-spec-sheet-w14-04-0812.pdf</t>
  </si>
  <si>
    <t>https://www.vaisala.com/en/products/weather-environmental-sensors/air-quality-transmitter-aqt424</t>
  </si>
  <si>
    <t>Transfereerbaar via API, visualiseerbaar via Open Air Analytics and mapping
Gestest door VMM</t>
  </si>
  <si>
    <t>ASCII CSV; XML API
Gestest door VMM</t>
  </si>
  <si>
    <t>https://www.vaisala.com/en/products/weather-environmental-sensors/air-quality-transmitter-aqt425</t>
  </si>
  <si>
    <t>open API REST
Gestest door VMM</t>
  </si>
  <si>
    <t>FTP, API
Gestest door VMM"</t>
  </si>
  <si>
    <t>https://www.aeroqual.com/outdoor-air-quality/micro-air-quality-monitor</t>
  </si>
  <si>
    <t>-400 tot -750</t>
  </si>
  <si>
    <t>(nA/ppm</t>
  </si>
  <si>
    <t>&lt;50</t>
  </si>
  <si>
    <t>https://www.alphasense.com/products/nitrogen-dioxide/</t>
  </si>
  <si>
    <t>±1</t>
  </si>
  <si>
    <t xml:space="preserve">ppm
</t>
  </si>
  <si>
    <t>https://www.bosch-mobility-solutions.com/en/products-and-services/passenger-cars-and-light-commercial-vehicles/powertrain-systems/denoxtronic-exhaust-gas-treatment-system/nox-sensor/</t>
  </si>
  <si>
    <t>https://www.vitesco-technologies.com/en/Home/Solutions/Products/NOx-Sensor-Classic-Multi-Purpose-Design-en</t>
  </si>
  <si>
    <t>https://proengines.eu/product-eng-65-NOX-sensor-Continental-MAN-R-51154080009.html</t>
  </si>
  <si>
    <t>https://www.vaisala.com/en/products/weather-environmental-sensors/air-quality-transmitter-aqt423</t>
  </si>
  <si>
    <t>RV</t>
  </si>
  <si>
    <t>https://www.pce-instruments.com/dutch/meettechniek/meetapparatuur-voor-alle-parameters/ozonmeter-aeroqual-ozonmeter-transmitter-aq-fm-s900-det_5846310.htm?_list=kat&amp;_listpos=1</t>
  </si>
  <si>
    <t>https://www.womaster.eu/products_detail_Smart-City-%EF%BC%86-Industrial-IoT_IoT-Environmental-%7C-Water-%7C-Parking-%7C-Waste-Bin-Sensors_ES101O3%20-%2010.htm</t>
  </si>
  <si>
    <t>https://www.ecosensors.com/product/do3-dissolved-ozone-monitor-data-sheet/</t>
  </si>
  <si>
    <t>pH</t>
  </si>
  <si>
    <t>https://sensorex.com/product/benchtop-ph-meter-package/</t>
  </si>
  <si>
    <t>PH</t>
  </si>
  <si>
    <t>https://www.ahlborn.com/download/pdfs/kap15/eng/pHe.pdf</t>
  </si>
  <si>
    <t>https://sensorex.com/product/sd7000cd-5-wire-differential-online-process-ph-probe/?hsCtaTracking=5a437b9c-628a-44bc-9e20-6a572335dd60%7C8c6c5209-65a8-485e-8df6-f093ea1aacfa</t>
  </si>
  <si>
    <t>https://sensorex.com/docs/specs/SpecspH2000.pdf</t>
  </si>
  <si>
    <t>nm</t>
  </si>
  <si>
    <t>Data kan geexporteerd worden in JSON formaat
Prijs op aanvraag
Calibration period - PAR: 12 months</t>
  </si>
  <si>
    <t>μ*mol/m2*s</t>
  </si>
  <si>
    <t>% rdg</t>
  </si>
  <si>
    <t>https://img80003232.weyesimg.com/uploads/www.rikasensor.com/addon/15898844987765.pdf</t>
  </si>
  <si>
    <t>https://metone.com/products/e-sampler/</t>
  </si>
  <si>
    <t>https://www.vaisala.com/en/products/weather-environmental-sensors/air-quality-transmitter-aqt427</t>
  </si>
  <si>
    <t>https://www.vaisala.com/en/products/weather-environmental-sensors/air-quality-transmitter-aqt426</t>
  </si>
  <si>
    <t>open API REST
Gestest door VMM"</t>
  </si>
  <si>
    <t>Getest door VMM</t>
  </si>
  <si>
    <t>https://www.adafruit.com/product/483</t>
  </si>
  <si>
    <t>https://www.lufft.com/products/compact-weather-sensors-293/ws510-umb-smart-weather-sensor-1834/</t>
  </si>
  <si>
    <t>µSV/h</t>
  </si>
  <si>
    <t>https://www.hamamatsu.com/resources/pdf/ssd/c12137_series_kacc1196e.pdf</t>
  </si>
  <si>
    <t>https://www.vaisala.com/en/products/weather-environmental-sensors/air-quality-transmitter-aqt421</t>
  </si>
  <si>
    <t>https://www.envea.global/s/process-en/dust-monitors-process-en/pcme-view-820/</t>
  </si>
  <si>
    <t>https://www.sparkfun.com/datasheets/Sensors/gp2y1010au_e.pdf</t>
  </si>
  <si>
    <t>μg</t>
  </si>
  <si>
    <t>https://www.waveshare.com/dust-sensor.htm</t>
  </si>
  <si>
    <t>https://www.adafruit.com/product/3328</t>
  </si>
  <si>
    <t>https://www.adafruit.com/product/3648</t>
  </si>
  <si>
    <t>Nauwkeurigheid tussen -20 en 85 °C</t>
  </si>
  <si>
    <t>https://www.adafruit.com/product/3290</t>
  </si>
  <si>
    <t>https://www.adafruit.com/product/3984</t>
  </si>
  <si>
    <t>Ook vochtigheid, druk en gas</t>
  </si>
  <si>
    <t>Range en operating temperatuur verschillen</t>
  </si>
  <si>
    <t>https://www.adafruit.com/product/4407</t>
  </si>
  <si>
    <t>mK</t>
  </si>
  <si>
    <t>https://www.conrad.be/p/voltcraft-wbs-220-warmtebeeldcamera-10-tot-330-c-206-x-156-pix-9-hz-usb-c-aansluiting-voor-android-apparatuur-2104425</t>
  </si>
  <si>
    <t>°c</t>
  </si>
  <si>
    <t>https://www.fuehlersysteme.de/RequestDatasheet.php?sku=OF4/E&amp;store=de_en</t>
  </si>
  <si>
    <t>_60</t>
  </si>
  <si>
    <t>https://docs.rs-online.com/339f/A700000007357054.pdf</t>
  </si>
  <si>
    <t>https://www.adafruit.com/product/4081</t>
  </si>
  <si>
    <t>https://www.distrelec.biz/en/vibra-sense-click-shock-vibration-sensor-module-5v-mikroelektronika-mikroe-1927/p/30163631?q=vibration&amp;pos=18&amp;origPos=18&amp;origPageSize=50&amp;track=true</t>
  </si>
  <si>
    <t>https://www.distrelec.biz/en/fluke-805-fc-vibration-meter-fluke-805es-01-50-fluke-fluke-805-fc-805-es/p/30103334?q=vibration&amp;pos=10&amp;origPos=10&amp;origPageSize=50&amp;track=true</t>
  </si>
  <si>
    <t>https://www.adafruit.com/product/1766</t>
  </si>
  <si>
    <t>https://www.distrelec.biz/en/grove-vibration-sensor-seeed-studio-101020586/p/30127500?q=vibration&amp;pos=2&amp;origPos=2&amp;origPageSize=50&amp;track=true</t>
  </si>
  <si>
    <t>https://www.adafruit.com/product/1767</t>
  </si>
  <si>
    <t>https://www.distrelec.biz/en/vibration-meter-199-extech-instruments-vb450/p/30060523?q=vibration&amp;pos=11&amp;origPos=11&amp;origPageSize=50&amp;track=true</t>
  </si>
  <si>
    <t>https://www.adafruit.com/product/1918</t>
  </si>
  <si>
    <t>+/-12</t>
  </si>
  <si>
    <t>nW/cm2</t>
  </si>
  <si>
    <t>https://www.antratek.be/triad-spectroscopy-sensor-as7265x-qwiic</t>
  </si>
  <si>
    <t>https://www.adafruit.com/product/1777</t>
  </si>
  <si>
    <t>w/m²</t>
  </si>
  <si>
    <t>+/- 8</t>
  </si>
  <si>
    <t>https://www.secondsol.com/nl/anzeige/18529//sma/sma-sunny-sensorbox-einstrahlungssensor-power-injektor-rs485</t>
  </si>
  <si>
    <t>https://www.adafruit.com/product/4831</t>
  </si>
  <si>
    <t>https://www.adafruit.com/product/1981</t>
  </si>
  <si>
    <t>Ook temperatuur, vochtigheid en druk</t>
  </si>
  <si>
    <t>https://www.envea.global/s/ambient-en/gas-monitors-ambient-en/voc72e/</t>
  </si>
  <si>
    <t>https://www.shayp.com/</t>
  </si>
  <si>
    <t>µg/ml</t>
  </si>
  <si>
    <t>http://cooperenvironmental.com/continuous-metals-water-monitor/</t>
  </si>
  <si>
    <t>graden</t>
  </si>
  <si>
    <t>https://www.adafruit.com/product/1733</t>
  </si>
  <si>
    <t>0.3+0.03</t>
  </si>
  <si>
    <t>Vm/s</t>
  </si>
  <si>
    <t>https://www.rikasensor.com/rk120-01c-combined-wind-speed-direction-sensor-1.html</t>
  </si>
  <si>
    <t>±0.2</t>
  </si>
  <si>
    <t>https://img80003232.weyesimg.com/uploads/cn.rikasensor.com/addon/16115620114462.pdf</t>
  </si>
  <si>
    <t>https://www.lufft.com/products/visibility-present-weather-sensors-290/visibility-sensor-vs2k-umb-2298/</t>
  </si>
  <si>
    <t>https://www.biral.com/wp-content/uploads/2015/02/100-DS-DOC101261.09B.pdf</t>
  </si>
  <si>
    <r>
      <rPr>
        <sz val="10"/>
        <color rgb="FF000000"/>
        <rFont val="Arial"/>
        <family val="2"/>
      </rPr>
      <t>https://www.lufft.com/products/visibility-present-weather-sensors-290/visibility-sensor-vs2k-umb-2298/</t>
    </r>
    <r>
      <rPr>
        <sz val="10"/>
        <color theme="1"/>
        <rFont val="Arial"/>
        <family val="2"/>
      </rPr>
      <t>/</t>
    </r>
  </si>
  <si>
    <t>mS/cm</t>
  </si>
  <si>
    <t>https://www.vernier.com/product/salinity-sensor/</t>
  </si>
  <si>
    <t>ppt</t>
  </si>
  <si>
    <t>https://www.pasco.com/products/sensors/pasport/ps-2195#specs-panel</t>
  </si>
  <si>
    <t>&lt; ± 1</t>
  </si>
  <si>
    <t>https://www.ahlborn.com/download/pdfs/kap15/eng/O2e.pdf</t>
  </si>
  <si>
    <t>%Vol O2</t>
  </si>
  <si>
    <t>&lt;15</t>
  </si>
  <si>
    <t>https://sps.honeywell.com/us/en/products/sensing-and-iot/sensors/gas-sensors/7-series</t>
  </si>
  <si>
    <t>OHMS</t>
  </si>
  <si>
    <t>https://media.digikey.com/pdf/Data%20Sheets/Micro-Measurements%20PDFs/125SL.pdf</t>
  </si>
  <si>
    <t>https://www.hbm.com/en/4707/series-m-strain-gauges-at-an-extended-strain-level/</t>
  </si>
  <si>
    <t>https://github.com/TeamScheire/bicycleLight/tree/master/SmartLight</t>
  </si>
  <si>
    <t>https://www.gotron.be/telraampakket-pre-installed-version-voorafgemonteerd-en-flashed-sd-kaart.html</t>
  </si>
  <si>
    <t>https://www.gotron.be/projecten/leerpakketten/tmleuven/je-wil-graag-weten-hoeveel-en-welk-verkeer-er-door-je-straat-komt.html</t>
  </si>
  <si>
    <t>https://www.gearbest.com/boards---shields/pp_3006767871808428.html?wid=2000001</t>
  </si>
  <si>
    <t>https://www.antratek.be/arduino-uno</t>
  </si>
  <si>
    <t>https://www.adafruit.com/product/191</t>
  </si>
  <si>
    <t>https://www.antratek.be/the-arduino-starter-kit</t>
  </si>
  <si>
    <t>https://www.sparkfun.com/products/17829</t>
  </si>
  <si>
    <t>https://www.distrelec.biz/en/rock-pi-d4w1-single-board-computer-3ghz-512mb-ram-seeed-studio-102110461/p/30185711?q=single-board+computer&amp;pos=3&amp;origPos=3&amp;origPageSize=50&amp;track=true</t>
  </si>
  <si>
    <t>https://www.conrad.be/p/arduino-ag-nano-development-board-atmega328-1172623</t>
  </si>
  <si>
    <t>https://www.conrad.be/p/raspberry-pi-4-b-2-gb-4-x-15-ghz-raspberry-pi-2138863</t>
  </si>
  <si>
    <t>Weights</t>
  </si>
  <si>
    <t>Type Min-Max normalisatie</t>
  </si>
  <si>
    <t>Inverse</t>
  </si>
  <si>
    <t>Normalisation values</t>
  </si>
  <si>
    <t>Geselecteerd</t>
  </si>
  <si>
    <t>Min-Range</t>
  </si>
  <si>
    <t>Max-Range</t>
  </si>
  <si>
    <t>Rating</t>
  </si>
  <si>
    <t>Prijs</t>
  </si>
  <si>
    <t>SCORE</t>
  </si>
  <si>
    <t>Range min</t>
  </si>
  <si>
    <t>Min</t>
  </si>
  <si>
    <t>Max</t>
  </si>
  <si>
    <t>Range max</t>
  </si>
  <si>
    <t>Prijsrange</t>
  </si>
  <si>
    <t>SOORTEN SENSOREN</t>
  </si>
  <si>
    <t xml:space="preserve">SOORTEN </t>
  </si>
  <si>
    <t>Leveranciers</t>
  </si>
  <si>
    <t>https://www.conrad.be/zoeken?categoryName=Temperatuursensoren&amp;categoryPaths=%1Ft12%1Fc14741%1F0231030&amp;search=sensoren&amp;searchType=regular</t>
  </si>
  <si>
    <t>https://www.antratek.be/sensoren/gps</t>
  </si>
  <si>
    <t>https://www.adafruit.com/category/35</t>
  </si>
  <si>
    <t>https://www.distrelec.biz/en/sensors/c/cat-L2D_379612</t>
  </si>
  <si>
    <t>https://www.sparkfun.com/categories/23?page=all</t>
  </si>
  <si>
    <t>https://www.gearbest.com/sensors-c_11392/</t>
  </si>
  <si>
    <t xml:space="preserve"> </t>
  </si>
  <si>
    <t>MEETBAAR - UITDAGING</t>
  </si>
  <si>
    <t>BELEIDSDOMEIN</t>
  </si>
  <si>
    <t>MEETBAAR - METEN</t>
  </si>
  <si>
    <t>NIETMEETBAAR - UITDAGING</t>
  </si>
  <si>
    <t>Beste gebruiker van dit beste koop-model,</t>
  </si>
  <si>
    <t>Door middel van dit model kan je voor een hele reeks verschillende meetparameters opzoeken welke sensoren het beste aan uw noden voldoen.</t>
  </si>
  <si>
    <t>Met vriendelijke groeten,</t>
  </si>
  <si>
    <t>Team Stedenbeleid</t>
  </si>
  <si>
    <r>
      <t xml:space="preserve">Via volgende link kan je eveneens een handleiding alsook een instructievideo raadplegen. Deze maken je wegwijs om de zoekfunctie te gebruiken: </t>
    </r>
    <r>
      <rPr>
        <sz val="10"/>
        <rFont val="Arial"/>
        <family val="2"/>
      </rPr>
      <t xml:space="preserve">https://smart.flanders.be/smart-flanders-2.0/citizen-science </t>
    </r>
  </si>
  <si>
    <t xml:space="preserve">In de tab 'Zoekmodel - Sensoren' kan je makkelijk selecteren welke zaken je wil onderzoeken en welk gewicht je aan welke karakteristiek van een sensor wil toekennen. </t>
  </si>
  <si>
    <t xml:space="preserve">Eventuele opmerkingen of suggesties om bv. specifieke sensoren toe te voegen mag je bezorgen aan het team stedenbeleid. </t>
  </si>
  <si>
    <t>E-mailadres: stedenbeleid@vlaanderen.be</t>
  </si>
  <si>
    <t>Bedrijven die sensoren aanbieden of bepaalde informatie uit het beste koop-model willen aanvullen kunnen eveneens contact opnemen met het team stedenbeleid.</t>
  </si>
  <si>
    <t>Om de effectieve kostprijs van een gekozen sensor te kennen, dient de gebruiker van het beste koop-model concreet contact op te nemen met de leverancier. De vermelde kostprijzen zijn namelijk de richtprijzen, beschikbaar op het moment dat dit zoekmodel werd opgemaakt (maart 2021).</t>
  </si>
  <si>
    <t>Wanneer je als gebruiker bepaalde sensoren effectief hebt toegepast, kan je je gebruikerservaring hierrond bezorgen aan het team stedenbeleid. Deze ervaringen worden vervolgens omgezet in een score van 1 tot 5 en worden mee opgenomen in het beste koop-model.</t>
  </si>
  <si>
    <t>STAP 1: Selecteer een beleidsdomein &amp; uitdaging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</si>
</sst>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m\-d"/>
    <numFmt numFmtId="168" formatCode="_-[$€-813]\ * #,##0_-;\-[$€-813]\ * #,##0_-;_-[$€-813]\ * &quot;-&quot;??_-;_-@_-"/>
  </numFmts>
  <fonts count="23" x14ac:knownFonts="1">
    <font>
      <sz val="10"/>
      <color rgb="FF000000"/>
      <name val="Arial"/>
    </font>
    <font>
      <sz val="10"/>
      <color theme="1"/>
      <name val="Arial"/>
      <family val="2"/>
    </font>
    <font>
      <sz val="10"/>
      <color theme="1"/>
      <name val="Arial"/>
      <family val="2"/>
    </font>
    <font>
      <b/>
      <sz val="24"/>
      <color rgb="FF434343"/>
      <name val="Arial"/>
      <family val="2"/>
    </font>
    <font>
      <b/>
      <sz val="10"/>
      <color rgb="FFFFFFFF"/>
      <name val="Arial"/>
      <family val="2"/>
    </font>
    <font>
      <i/>
      <sz val="10"/>
      <color theme="1"/>
      <name val="Arial"/>
      <family val="2"/>
    </font>
    <font>
      <b/>
      <sz val="10"/>
      <color theme="1"/>
      <name val="Arial"/>
      <family val="2"/>
    </font>
    <font>
      <sz val="10"/>
      <name val="Arial"/>
      <family val="2"/>
    </font>
    <font>
      <b/>
      <sz val="10"/>
      <color rgb="FFFFFFFF"/>
      <name val="Arial"/>
      <family val="2"/>
    </font>
    <font>
      <b/>
      <sz val="10"/>
      <color theme="1"/>
      <name val="Arial"/>
      <family val="2"/>
    </font>
    <font>
      <sz val="18"/>
      <color theme="1"/>
      <name val="Arial"/>
      <family val="2"/>
    </font>
    <font>
      <sz val="10"/>
      <color rgb="FF999999"/>
      <name val="Arial"/>
      <family val="2"/>
    </font>
    <font>
      <u/>
      <sz val="10"/>
      <color rgb="FF0000FF"/>
      <name val="Arial"/>
      <family val="2"/>
    </font>
    <font>
      <b/>
      <sz val="14"/>
      <color rgb="FF666666"/>
      <name val="Arial"/>
      <family val="2"/>
    </font>
    <font>
      <b/>
      <sz val="18"/>
      <color rgb="FF434343"/>
      <name val="Arial"/>
      <family val="2"/>
    </font>
    <font>
      <sz val="10"/>
      <color rgb="FF000000"/>
      <name val="Arial"/>
      <family val="2"/>
    </font>
    <font>
      <sz val="11"/>
      <color rgb="FF000000"/>
      <name val="Calibri"/>
      <family val="2"/>
    </font>
    <font>
      <u/>
      <sz val="10"/>
      <color rgb="FF1155CC"/>
      <name val="Arial"/>
      <family val="2"/>
    </font>
    <font>
      <sz val="10"/>
      <color rgb="FFFFFFFF"/>
      <name val="Arial"/>
      <family val="2"/>
    </font>
    <font>
      <u/>
      <sz val="10"/>
      <color rgb="FF0000FF"/>
      <name val="Arial"/>
      <family val="2"/>
    </font>
    <font>
      <sz val="10"/>
      <color theme="1"/>
      <name val="Arial"/>
      <family val="2"/>
    </font>
    <font>
      <sz val="10"/>
      <color rgb="FF000000"/>
      <name val="Arial"/>
      <family val="2"/>
    </font>
    <font>
      <b/>
      <sz val="20"/>
      <color rgb="FF434343"/>
      <name val="Arial"/>
      <family val="2"/>
    </font>
  </fonts>
  <fills count="12">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EFEFEF"/>
        <bgColor rgb="FFEFEFEF"/>
      </patternFill>
    </fill>
    <fill>
      <patternFill patternType="solid">
        <fgColor rgb="FFF3F3F3"/>
        <bgColor rgb="FFF3F3F3"/>
      </patternFill>
    </fill>
    <fill>
      <patternFill patternType="solid">
        <fgColor rgb="FFFCE5CD"/>
        <bgColor rgb="FFFCE5CD"/>
      </patternFill>
    </fill>
    <fill>
      <patternFill patternType="solid">
        <fgColor rgb="FFCFE2F3"/>
        <bgColor rgb="FFCFE2F3"/>
      </patternFill>
    </fill>
    <fill>
      <patternFill patternType="solid">
        <fgColor rgb="FFC9DAF8"/>
        <bgColor rgb="FFC9DAF8"/>
      </patternFill>
    </fill>
    <fill>
      <patternFill patternType="solid">
        <fgColor rgb="FFB7B7B7"/>
        <bgColor rgb="FFB7B7B7"/>
      </patternFill>
    </fill>
  </fills>
  <borders count="33">
    <border>
      <left/>
      <right/>
      <top/>
      <bottom/>
      <diagonal/>
    </border>
    <border>
      <left/>
      <right/>
      <top/>
      <bottom/>
      <diagonal/>
    </border>
    <border>
      <left/>
      <right/>
      <top/>
      <bottom/>
      <diagonal/>
    </border>
    <border>
      <left/>
      <right/>
      <top/>
      <bottom/>
      <diagonal/>
    </border>
    <border>
      <left/>
      <right/>
      <top/>
      <bottom style="thin">
        <color rgb="FF43434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434343"/>
      </left>
      <right/>
      <top style="thin">
        <color rgb="FF434343"/>
      </top>
      <bottom style="thin">
        <color rgb="FF434343"/>
      </bottom>
      <diagonal/>
    </border>
    <border>
      <left/>
      <right/>
      <top style="thin">
        <color rgb="FF434343"/>
      </top>
      <bottom style="thin">
        <color rgb="FF434343"/>
      </bottom>
      <diagonal/>
    </border>
    <border>
      <left/>
      <right style="thin">
        <color rgb="FF434343"/>
      </right>
      <top style="thin">
        <color rgb="FF434343"/>
      </top>
      <bottom style="thin">
        <color rgb="FF434343"/>
      </bottom>
      <diagonal/>
    </border>
    <border>
      <left style="thin">
        <color rgb="FF434343"/>
      </left>
      <right/>
      <top/>
      <bottom style="thin">
        <color rgb="FF434343"/>
      </bottom>
      <diagonal/>
    </border>
    <border>
      <left/>
      <right style="thin">
        <color rgb="FF434343"/>
      </right>
      <top/>
      <bottom style="thin">
        <color rgb="FF434343"/>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434343"/>
      </top>
      <bottom/>
      <diagonal/>
    </border>
    <border>
      <left style="thin">
        <color rgb="FF434343"/>
      </left>
      <right/>
      <top style="thin">
        <color rgb="FF434343"/>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rgb="FF434343"/>
      </top>
      <bottom style="thin">
        <color rgb="FF434343"/>
      </bottom>
      <diagonal/>
    </border>
    <border>
      <left/>
      <right/>
      <top/>
      <bottom/>
      <diagonal/>
    </border>
    <border>
      <left style="thin">
        <color rgb="FF000000"/>
      </left>
      <right/>
      <top/>
      <bottom style="thin">
        <color rgb="FF000000"/>
      </bottom>
      <diagonal/>
    </border>
    <border>
      <left style="thin">
        <color rgb="FF000000"/>
      </left>
      <right/>
      <top/>
      <bottom/>
      <diagonal/>
    </border>
    <border>
      <left style="dotted">
        <color indexed="64"/>
      </left>
      <right style="dotted">
        <color indexed="64"/>
      </right>
      <top style="dotted">
        <color indexed="64"/>
      </top>
      <bottom style="dotted">
        <color indexed="64"/>
      </bottom>
      <diagonal/>
    </border>
    <border>
      <left/>
      <right/>
      <top style="dotted">
        <color indexed="64"/>
      </top>
      <bottom/>
      <diagonal/>
    </border>
  </borders>
  <cellStyleXfs count="1">
    <xf numFmtId="0" fontId="0" fillId="0" borderId="0"/>
  </cellStyleXfs>
  <cellXfs count="283">
    <xf numFmtId="0" fontId="0" fillId="0" borderId="0" xfId="0" applyFont="1" applyAlignment="1"/>
    <xf numFmtId="0" fontId="1" fillId="0" borderId="0" xfId="0" applyFont="1" applyAlignment="1"/>
    <xf numFmtId="0" fontId="2" fillId="2" borderId="1" xfId="0" applyFont="1" applyFill="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2" fillId="2" borderId="0" xfId="0" applyFont="1" applyFill="1" applyAlignment="1">
      <alignment horizontal="center"/>
    </xf>
    <xf numFmtId="0" fontId="1" fillId="0" borderId="0" xfId="0" applyFont="1" applyAlignment="1"/>
    <xf numFmtId="0" fontId="1" fillId="2" borderId="0" xfId="0" applyFont="1" applyFill="1" applyAlignment="1"/>
    <xf numFmtId="0" fontId="1" fillId="0" borderId="0" xfId="0" applyFont="1" applyAlignment="1"/>
    <xf numFmtId="0" fontId="0" fillId="2" borderId="1" xfId="0" applyFont="1" applyFill="1" applyBorder="1" applyAlignment="1">
      <alignment horizontal="center" vertical="center"/>
    </xf>
    <xf numFmtId="0" fontId="3" fillId="0" borderId="2" xfId="0" applyFont="1" applyBorder="1" applyAlignment="1"/>
    <xf numFmtId="0" fontId="3" fillId="0" borderId="0" xfId="0" applyFont="1" applyAlignment="1"/>
    <xf numFmtId="0" fontId="3" fillId="0" borderId="2" xfId="0" applyFont="1" applyBorder="1" applyAlignment="1"/>
    <xf numFmtId="0" fontId="4" fillId="0" borderId="0" xfId="0" applyFont="1" applyAlignment="1">
      <alignment horizontal="center" vertical="center"/>
    </xf>
    <xf numFmtId="0" fontId="4" fillId="2" borderId="0" xfId="0" applyFont="1" applyFill="1" applyAlignment="1">
      <alignment horizontal="center" vertical="center"/>
    </xf>
    <xf numFmtId="0" fontId="1" fillId="0" borderId="3" xfId="0" applyFont="1" applyBorder="1"/>
    <xf numFmtId="0" fontId="1" fillId="0" borderId="0" xfId="0" applyFont="1"/>
    <xf numFmtId="0" fontId="1" fillId="2" borderId="0" xfId="0" applyFont="1" applyFill="1"/>
    <xf numFmtId="0" fontId="0" fillId="0" borderId="0" xfId="0" applyFont="1" applyAlignment="1">
      <alignment horizontal="center" vertical="center"/>
    </xf>
    <xf numFmtId="0" fontId="0" fillId="2" borderId="1" xfId="0" applyFont="1" applyFill="1" applyBorder="1" applyAlignment="1">
      <alignment horizontal="center"/>
    </xf>
    <xf numFmtId="0" fontId="5" fillId="0" borderId="0" xfId="0" applyFont="1" applyAlignment="1">
      <alignment vertical="top" wrapText="1"/>
    </xf>
    <xf numFmtId="0" fontId="0" fillId="0" borderId="0" xfId="0" applyFont="1"/>
    <xf numFmtId="0" fontId="6" fillId="0" borderId="0" xfId="0" applyFont="1" applyAlignment="1">
      <alignment horizontal="center"/>
    </xf>
    <xf numFmtId="0" fontId="6" fillId="2" borderId="0" xfId="0" applyFont="1" applyFill="1" applyAlignment="1">
      <alignment horizontal="center"/>
    </xf>
    <xf numFmtId="0" fontId="1" fillId="2" borderId="0" xfId="0" applyFont="1" applyFill="1" applyAlignment="1"/>
    <xf numFmtId="0" fontId="1" fillId="0" borderId="4" xfId="0" applyFont="1" applyBorder="1" applyAlignment="1"/>
    <xf numFmtId="0" fontId="1" fillId="2" borderId="4" xfId="0" applyFont="1" applyFill="1" applyBorder="1" applyAlignment="1"/>
    <xf numFmtId="0" fontId="1" fillId="0" borderId="4" xfId="0" applyFont="1" applyBorder="1" applyAlignment="1"/>
    <xf numFmtId="0" fontId="1" fillId="2" borderId="4" xfId="0" applyFont="1" applyFill="1" applyBorder="1" applyAlignment="1"/>
    <xf numFmtId="0" fontId="4" fillId="3" borderId="5" xfId="0" applyFont="1" applyFill="1" applyBorder="1" applyAlignment="1">
      <alignment horizontal="center" vertical="center" wrapText="1"/>
    </xf>
    <xf numFmtId="0" fontId="2" fillId="0" borderId="0" xfId="0" applyFont="1" applyAlignment="1">
      <alignment horizontal="center" vertical="center" wrapText="1"/>
    </xf>
    <xf numFmtId="0" fontId="6" fillId="6" borderId="13"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2" fillId="0" borderId="0" xfId="0" applyFont="1" applyAlignment="1">
      <alignment vertical="center" wrapText="1"/>
    </xf>
    <xf numFmtId="0" fontId="2" fillId="6" borderId="20" xfId="0" applyFont="1" applyFill="1" applyBorder="1" applyAlignment="1">
      <alignment horizontal="center" vertical="center"/>
    </xf>
    <xf numFmtId="0" fontId="2" fillId="0" borderId="20" xfId="0" applyFont="1" applyBorder="1" applyAlignment="1">
      <alignment horizontal="center" vertical="center" wrapText="1"/>
    </xf>
    <xf numFmtId="0" fontId="2" fillId="6" borderId="20" xfId="0" applyFont="1" applyFill="1" applyBorder="1" applyAlignment="1">
      <alignment horizontal="center" vertical="center"/>
    </xf>
    <xf numFmtId="0" fontId="2" fillId="0" borderId="20" xfId="0" applyFont="1" applyBorder="1" applyAlignment="1">
      <alignment horizontal="center" vertical="center" wrapText="1"/>
    </xf>
    <xf numFmtId="0" fontId="2" fillId="2"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2" borderId="21" xfId="0" applyFont="1" applyFill="1" applyBorder="1" applyAlignment="1">
      <alignment horizontal="center"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1" fillId="0" borderId="0" xfId="0" applyFont="1"/>
    <xf numFmtId="0" fontId="1" fillId="2" borderId="0" xfId="0" applyFont="1" applyFill="1"/>
    <xf numFmtId="0" fontId="1" fillId="0" borderId="20" xfId="0" applyFont="1" applyBorder="1" applyAlignment="1">
      <alignment horizontal="center" vertical="center" wrapText="1"/>
    </xf>
    <xf numFmtId="0" fontId="1" fillId="2" borderId="20"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0" xfId="0" applyFont="1" applyFill="1" applyAlignment="1">
      <alignment horizontal="center" vertical="center"/>
    </xf>
    <xf numFmtId="0" fontId="10" fillId="0" borderId="0" xfId="0" applyFont="1" applyAlignment="1"/>
    <xf numFmtId="0" fontId="10" fillId="0" borderId="0" xfId="0" applyFont="1" applyAlignment="1">
      <alignment horizontal="center"/>
    </xf>
    <xf numFmtId="0" fontId="1" fillId="0" borderId="0" xfId="0" applyFont="1" applyAlignment="1"/>
    <xf numFmtId="4" fontId="11" fillId="0" borderId="0" xfId="0" applyNumberFormat="1" applyFont="1" applyAlignment="1"/>
    <xf numFmtId="0" fontId="1" fillId="0" borderId="0" xfId="0" applyFont="1" applyAlignment="1">
      <alignment horizontal="center"/>
    </xf>
    <xf numFmtId="0" fontId="1" fillId="0" borderId="0" xfId="0" applyFont="1" applyAlignment="1">
      <alignment horizontal="right"/>
    </xf>
    <xf numFmtId="0" fontId="1" fillId="0" borderId="0" xfId="0" applyFont="1" applyAlignment="1"/>
    <xf numFmtId="0" fontId="1" fillId="7" borderId="0" xfId="0" applyFont="1" applyFill="1" applyAlignment="1"/>
    <xf numFmtId="0" fontId="1" fillId="7" borderId="0" xfId="0" applyFont="1" applyFill="1" applyAlignment="1">
      <alignment horizontal="right"/>
    </xf>
    <xf numFmtId="0" fontId="1" fillId="7" borderId="0" xfId="0" applyFont="1" applyFill="1"/>
    <xf numFmtId="0" fontId="4" fillId="4" borderId="22"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4" borderId="6" xfId="0" applyFont="1" applyFill="1" applyBorder="1" applyAlignment="1">
      <alignment horizontal="center" vertical="center"/>
    </xf>
    <xf numFmtId="0" fontId="6" fillId="6" borderId="20" xfId="0" applyFont="1" applyFill="1" applyBorder="1" applyAlignment="1">
      <alignment horizontal="center" vertical="center" wrapText="1"/>
    </xf>
    <xf numFmtId="4" fontId="11" fillId="0" borderId="0" xfId="0" applyNumberFormat="1" applyFont="1" applyAlignment="1">
      <alignment horizontal="right" wrapText="1"/>
    </xf>
    <xf numFmtId="4" fontId="11" fillId="0" borderId="0" xfId="0" applyNumberFormat="1" applyFont="1" applyAlignment="1">
      <alignment horizontal="right"/>
    </xf>
    <xf numFmtId="0" fontId="3" fillId="0" borderId="0" xfId="0" applyFont="1" applyAlignment="1">
      <alignment vertical="center"/>
    </xf>
    <xf numFmtId="0" fontId="0" fillId="0" borderId="0" xfId="0" applyFont="1" applyAlignment="1">
      <alignment vertical="center"/>
    </xf>
    <xf numFmtId="0" fontId="0" fillId="0" borderId="0" xfId="0" applyFont="1" applyAlignment="1">
      <alignment horizontal="center"/>
    </xf>
    <xf numFmtId="0" fontId="13" fillId="0" borderId="0" xfId="0" applyFont="1" applyAlignment="1">
      <alignment vertical="center"/>
    </xf>
    <xf numFmtId="0" fontId="13" fillId="0" borderId="0" xfId="0" applyFont="1" applyAlignment="1">
      <alignment vertical="center"/>
    </xf>
    <xf numFmtId="0" fontId="4" fillId="2" borderId="26"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20" xfId="0" applyFont="1" applyBorder="1" applyAlignment="1">
      <alignment horizontal="center"/>
    </xf>
    <xf numFmtId="164" fontId="1" fillId="0" borderId="21" xfId="0" applyNumberFormat="1" applyFont="1" applyBorder="1" applyAlignment="1">
      <alignment horizontal="center"/>
    </xf>
    <xf numFmtId="0" fontId="1" fillId="0" borderId="21" xfId="0" applyFont="1" applyBorder="1" applyAlignment="1">
      <alignment horizontal="center"/>
    </xf>
    <xf numFmtId="3" fontId="2" fillId="0" borderId="20" xfId="0" applyNumberFormat="1" applyFont="1" applyBorder="1" applyAlignment="1">
      <alignment horizontal="center" vertical="center"/>
    </xf>
    <xf numFmtId="0" fontId="1" fillId="0" borderId="18" xfId="0" applyFont="1" applyBorder="1" applyAlignment="1">
      <alignment horizontal="center"/>
    </xf>
    <xf numFmtId="164" fontId="1" fillId="0" borderId="19" xfId="0" applyNumberFormat="1" applyFont="1" applyBorder="1" applyAlignment="1">
      <alignment horizontal="center" wrapText="1"/>
    </xf>
    <xf numFmtId="0" fontId="1" fillId="0" borderId="19" xfId="0" applyFont="1" applyBorder="1" applyAlignment="1">
      <alignment horizontal="center"/>
    </xf>
    <xf numFmtId="3" fontId="2" fillId="0" borderId="18" xfId="0" applyNumberFormat="1" applyFont="1" applyBorder="1" applyAlignment="1">
      <alignment horizontal="center" vertical="center"/>
    </xf>
    <xf numFmtId="3" fontId="2" fillId="0" borderId="20" xfId="0" applyNumberFormat="1" applyFont="1" applyBorder="1" applyAlignment="1">
      <alignment horizontal="center" vertical="center"/>
    </xf>
    <xf numFmtId="3" fontId="5" fillId="0" borderId="20" xfId="0" applyNumberFormat="1" applyFont="1" applyBorder="1" applyAlignment="1">
      <alignment horizontal="center" vertical="center"/>
    </xf>
    <xf numFmtId="164" fontId="1" fillId="0" borderId="19" xfId="0" applyNumberFormat="1"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3" fontId="2" fillId="0" borderId="18" xfId="0" applyNumberFormat="1" applyFont="1" applyBorder="1" applyAlignment="1">
      <alignment horizontal="center" vertical="center"/>
    </xf>
    <xf numFmtId="3" fontId="2" fillId="0" borderId="20" xfId="0" applyNumberFormat="1" applyFont="1" applyBorder="1" applyAlignment="1">
      <alignment horizontal="center" vertical="center"/>
    </xf>
    <xf numFmtId="3" fontId="2" fillId="0" borderId="20" xfId="0" applyNumberFormat="1" applyFont="1" applyBorder="1" applyAlignment="1">
      <alignment horizontal="center" vertical="center" wrapText="1"/>
    </xf>
    <xf numFmtId="164" fontId="1" fillId="2" borderId="19" xfId="0" applyNumberFormat="1" applyFont="1" applyFill="1" applyBorder="1" applyAlignment="1">
      <alignment horizontal="center"/>
    </xf>
    <xf numFmtId="3" fontId="2" fillId="0" borderId="20" xfId="0" applyNumberFormat="1" applyFont="1" applyBorder="1" applyAlignment="1">
      <alignment horizontal="center" vertical="center" wrapText="1"/>
    </xf>
    <xf numFmtId="3" fontId="2" fillId="0" borderId="20" xfId="0" applyNumberFormat="1" applyFont="1" applyBorder="1" applyAlignment="1">
      <alignment horizontal="center" vertical="center"/>
    </xf>
    <xf numFmtId="3" fontId="2" fillId="0" borderId="20" xfId="0" applyNumberFormat="1" applyFont="1" applyBorder="1" applyAlignment="1">
      <alignment horizontal="center" vertical="center" wrapText="1"/>
    </xf>
    <xf numFmtId="0" fontId="2" fillId="0" borderId="20" xfId="0" applyFont="1" applyBorder="1" applyAlignment="1">
      <alignment horizontal="center" vertical="center"/>
    </xf>
    <xf numFmtId="3" fontId="5" fillId="0" borderId="20" xfId="0" applyNumberFormat="1" applyFont="1" applyBorder="1" applyAlignment="1">
      <alignment horizontal="center" vertical="center"/>
    </xf>
    <xf numFmtId="0" fontId="1" fillId="0" borderId="0" xfId="0" applyFont="1" applyAlignment="1">
      <alignment horizontal="center"/>
    </xf>
    <xf numFmtId="3" fontId="2" fillId="0" borderId="0" xfId="0" applyNumberFormat="1" applyFont="1" applyAlignment="1">
      <alignment horizontal="center" vertical="center"/>
    </xf>
    <xf numFmtId="0" fontId="10" fillId="2" borderId="0" xfId="0" applyFont="1" applyFill="1" applyAlignment="1"/>
    <xf numFmtId="0" fontId="14" fillId="0" borderId="2" xfId="0" applyFont="1" applyBorder="1" applyAlignment="1"/>
    <xf numFmtId="0" fontId="1" fillId="2" borderId="0" xfId="0" applyFont="1" applyFill="1" applyAlignment="1"/>
    <xf numFmtId="0" fontId="1" fillId="2" borderId="0" xfId="0" applyFont="1" applyFill="1" applyAlignment="1"/>
    <xf numFmtId="0" fontId="1" fillId="8" borderId="0" xfId="0" applyFont="1" applyFill="1" applyAlignment="1"/>
    <xf numFmtId="0" fontId="1" fillId="8" borderId="0" xfId="0" applyFont="1" applyFill="1" applyAlignment="1"/>
    <xf numFmtId="0" fontId="3" fillId="0" borderId="0" xfId="0" applyFont="1" applyAlignment="1"/>
    <xf numFmtId="0" fontId="0" fillId="2" borderId="0" xfId="0" applyFont="1" applyFill="1" applyAlignment="1">
      <alignment horizontal="center"/>
    </xf>
    <xf numFmtId="0" fontId="0" fillId="2" borderId="28" xfId="0" applyFont="1" applyFill="1" applyBorder="1" applyAlignment="1">
      <alignment horizontal="center"/>
    </xf>
    <xf numFmtId="0" fontId="6" fillId="9" borderId="0" xfId="0" applyFont="1" applyFill="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1" fillId="9" borderId="0" xfId="0" applyFont="1" applyFill="1"/>
    <xf numFmtId="0" fontId="1" fillId="7" borderId="0" xfId="0" applyFont="1" applyFill="1" applyAlignment="1">
      <alignment wrapText="1"/>
    </xf>
    <xf numFmtId="0" fontId="1" fillId="0" borderId="5" xfId="0" applyFont="1" applyBorder="1"/>
    <xf numFmtId="0" fontId="1" fillId="0" borderId="6" xfId="0" applyFont="1" applyBorder="1" applyAlignment="1"/>
    <xf numFmtId="0" fontId="1" fillId="0" borderId="21" xfId="0" applyFont="1" applyBorder="1" applyAlignment="1"/>
    <xf numFmtId="0" fontId="1" fillId="0" borderId="6" xfId="0" applyFont="1" applyBorder="1"/>
    <xf numFmtId="0" fontId="1" fillId="0" borderId="21" xfId="0" applyFont="1" applyBorder="1"/>
    <xf numFmtId="0" fontId="1" fillId="0" borderId="0" xfId="0" applyFont="1"/>
    <xf numFmtId="0" fontId="1" fillId="0" borderId="0" xfId="0" applyFont="1"/>
    <xf numFmtId="0" fontId="1" fillId="0" borderId="6" xfId="0" applyFont="1" applyBorder="1" applyAlignment="1"/>
    <xf numFmtId="0" fontId="1" fillId="0" borderId="6" xfId="0" applyFont="1" applyBorder="1" applyAlignment="1"/>
    <xf numFmtId="0" fontId="1" fillId="0" borderId="21" xfId="0" applyFont="1" applyBorder="1" applyAlignment="1"/>
    <xf numFmtId="0" fontId="1" fillId="0" borderId="21" xfId="0" applyFont="1" applyBorder="1" applyAlignment="1"/>
    <xf numFmtId="0" fontId="1" fillId="0" borderId="21" xfId="0" applyFont="1" applyBorder="1" applyAlignment="1"/>
    <xf numFmtId="0" fontId="1" fillId="0" borderId="6" xfId="0" applyFont="1" applyBorder="1" applyAlignment="1"/>
    <xf numFmtId="0" fontId="15" fillId="0" borderId="6" xfId="0" applyFont="1" applyBorder="1" applyAlignment="1"/>
    <xf numFmtId="0" fontId="1" fillId="0" borderId="6" xfId="0" applyFont="1" applyBorder="1" applyAlignment="1"/>
    <xf numFmtId="0" fontId="1" fillId="0" borderId="5" xfId="0" applyFont="1" applyBorder="1" applyAlignment="1"/>
    <xf numFmtId="0" fontId="1" fillId="0" borderId="6" xfId="0" applyFont="1" applyBorder="1" applyAlignment="1"/>
    <xf numFmtId="0" fontId="1" fillId="0" borderId="26" xfId="0" applyFont="1" applyBorder="1" applyAlignment="1"/>
    <xf numFmtId="0" fontId="15" fillId="0" borderId="0" xfId="0" applyFont="1" applyAlignment="1"/>
    <xf numFmtId="0" fontId="15" fillId="0" borderId="5" xfId="0" applyFont="1" applyBorder="1" applyAlignment="1"/>
    <xf numFmtId="0" fontId="15" fillId="0" borderId="6" xfId="0" applyFont="1" applyBorder="1" applyAlignment="1"/>
    <xf numFmtId="0" fontId="15" fillId="0" borderId="21" xfId="0" applyFont="1" applyBorder="1" applyAlignment="1"/>
    <xf numFmtId="0" fontId="15" fillId="0" borderId="29" xfId="0" applyFont="1" applyBorder="1" applyAlignment="1"/>
    <xf numFmtId="0" fontId="15" fillId="0" borderId="26" xfId="0" applyFont="1" applyBorder="1" applyAlignment="1"/>
    <xf numFmtId="0" fontId="15" fillId="0" borderId="19" xfId="0" applyFont="1" applyBorder="1" applyAlignment="1"/>
    <xf numFmtId="0" fontId="16" fillId="0" borderId="0" xfId="0" applyFont="1" applyAlignment="1"/>
    <xf numFmtId="0" fontId="16" fillId="0" borderId="0" xfId="0" applyFont="1" applyAlignment="1"/>
    <xf numFmtId="164" fontId="1" fillId="0" borderId="0" xfId="0" applyNumberFormat="1" applyFont="1"/>
    <xf numFmtId="0" fontId="1" fillId="0" borderId="0" xfId="0" applyFont="1" applyAlignment="1">
      <alignment horizontal="left"/>
    </xf>
    <xf numFmtId="164" fontId="4" fillId="0" borderId="0" xfId="0" applyNumberFormat="1" applyFont="1" applyAlignment="1">
      <alignment horizontal="center" vertical="center"/>
    </xf>
    <xf numFmtId="0" fontId="0" fillId="0" borderId="0" xfId="0" applyFont="1" applyAlignment="1">
      <alignment horizontal="left" vertical="center"/>
    </xf>
    <xf numFmtId="0" fontId="6" fillId="0" borderId="0" xfId="0" applyFont="1" applyAlignment="1">
      <alignment horizontal="center" vertical="center"/>
    </xf>
    <xf numFmtId="164" fontId="0" fillId="0" borderId="0" xfId="0" applyNumberFormat="1" applyFont="1"/>
    <xf numFmtId="164" fontId="4" fillId="2" borderId="0" xfId="0" applyNumberFormat="1" applyFont="1" applyFill="1" applyAlignment="1">
      <alignment horizontal="center" vertical="center" wrapText="1"/>
    </xf>
    <xf numFmtId="0" fontId="2" fillId="2" borderId="0" xfId="0" applyFont="1" applyFill="1" applyAlignment="1">
      <alignment horizontal="left" vertical="center" wrapText="1"/>
    </xf>
    <xf numFmtId="164" fontId="4" fillId="3" borderId="6" xfId="0" applyNumberFormat="1" applyFont="1" applyFill="1" applyBorder="1" applyAlignment="1">
      <alignment horizontal="center" vertical="center" wrapText="1"/>
    </xf>
    <xf numFmtId="164" fontId="6" fillId="6" borderId="13" xfId="0" applyNumberFormat="1" applyFont="1" applyFill="1" applyBorder="1" applyAlignment="1">
      <alignment horizontal="center" vertical="center" wrapText="1"/>
    </xf>
    <xf numFmtId="0" fontId="2" fillId="0" borderId="20" xfId="0" applyFont="1" applyBorder="1" applyAlignment="1">
      <alignment horizontal="center" vertical="center"/>
    </xf>
    <xf numFmtId="164" fontId="1" fillId="0" borderId="20" xfId="0" applyNumberFormat="1" applyFont="1" applyBorder="1" applyAlignment="1">
      <alignment horizontal="center" vertical="center"/>
    </xf>
    <xf numFmtId="4" fontId="2" fillId="0" borderId="20" xfId="0" applyNumberFormat="1" applyFont="1" applyBorder="1" applyAlignment="1">
      <alignment horizontal="center" vertical="center"/>
    </xf>
    <xf numFmtId="164" fontId="2" fillId="0" borderId="20"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164" fontId="1" fillId="0" borderId="19" xfId="0" applyNumberFormat="1" applyFont="1" applyBorder="1" applyAlignment="1">
      <alignment horizontal="center" vertical="center" wrapText="1"/>
    </xf>
    <xf numFmtId="164" fontId="1" fillId="0" borderId="19" xfId="0" applyNumberFormat="1" applyFont="1" applyBorder="1" applyAlignment="1">
      <alignment horizontal="center" vertical="center"/>
    </xf>
    <xf numFmtId="0" fontId="1" fillId="6" borderId="18" xfId="0" applyFont="1" applyFill="1" applyBorder="1" applyAlignment="1">
      <alignment horizontal="center" vertical="center"/>
    </xf>
    <xf numFmtId="164" fontId="1" fillId="0" borderId="19"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0" fontId="2" fillId="0" borderId="19" xfId="0" applyFont="1" applyBorder="1" applyAlignment="1">
      <alignment horizontal="center" vertical="center"/>
    </xf>
    <xf numFmtId="0" fontId="1" fillId="6" borderId="18" xfId="0" applyFont="1" applyFill="1" applyBorder="1" applyAlignment="1">
      <alignment horizontal="center" vertical="center"/>
    </xf>
    <xf numFmtId="164" fontId="2" fillId="0" borderId="20"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164" fontId="1" fillId="2" borderId="19"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 fillId="6" borderId="20" xfId="0" applyFont="1" applyFill="1" applyBorder="1" applyAlignment="1">
      <alignment horizontal="center" vertical="center"/>
    </xf>
    <xf numFmtId="165" fontId="2" fillId="0" borderId="20" xfId="0" applyNumberFormat="1" applyFont="1" applyBorder="1" applyAlignment="1">
      <alignment horizontal="center" vertical="center"/>
    </xf>
    <xf numFmtId="0" fontId="2" fillId="6" borderId="18" xfId="0" applyFont="1" applyFill="1" applyBorder="1" applyAlignment="1">
      <alignment horizontal="center" vertical="center"/>
    </xf>
    <xf numFmtId="164" fontId="2" fillId="2" borderId="20" xfId="0" applyNumberFormat="1" applyFont="1" applyFill="1" applyBorder="1" applyAlignment="1">
      <alignment horizontal="center" vertical="center"/>
    </xf>
    <xf numFmtId="3" fontId="17" fillId="0" borderId="20" xfId="0" applyNumberFormat="1" applyFont="1" applyBorder="1" applyAlignment="1">
      <alignment horizontal="left" vertical="center" wrapText="1"/>
    </xf>
    <xf numFmtId="0" fontId="1" fillId="6" borderId="20" xfId="0" applyFont="1" applyFill="1" applyBorder="1" applyAlignment="1">
      <alignment horizontal="center" vertical="center"/>
    </xf>
    <xf numFmtId="3" fontId="0" fillId="0" borderId="20" xfId="0" applyNumberFormat="1" applyFont="1" applyBorder="1" applyAlignment="1">
      <alignment horizontal="left" vertical="center" wrapText="1"/>
    </xf>
    <xf numFmtId="0" fontId="2" fillId="6" borderId="18" xfId="0" applyFont="1" applyFill="1" applyBorder="1" applyAlignment="1">
      <alignment horizontal="center" vertical="center"/>
    </xf>
    <xf numFmtId="10" fontId="2" fillId="0" borderId="20" xfId="0" applyNumberFormat="1" applyFont="1" applyBorder="1" applyAlignment="1">
      <alignment horizontal="center" vertical="center"/>
    </xf>
    <xf numFmtId="0" fontId="2" fillId="0" borderId="19" xfId="0" applyFont="1" applyBorder="1" applyAlignment="1">
      <alignment horizontal="center" vertical="center"/>
    </xf>
    <xf numFmtId="0" fontId="2" fillId="6" borderId="20" xfId="0" applyFont="1" applyFill="1" applyBorder="1" applyAlignment="1">
      <alignment horizontal="center" vertical="center"/>
    </xf>
    <xf numFmtId="0" fontId="2" fillId="6" borderId="0" xfId="0" applyFont="1" applyFill="1" applyAlignment="1">
      <alignment horizontal="center" vertical="center"/>
    </xf>
    <xf numFmtId="0" fontId="15" fillId="6" borderId="20" xfId="0" applyFont="1" applyFill="1" applyBorder="1" applyAlignment="1">
      <alignment horizontal="center" vertical="center"/>
    </xf>
    <xf numFmtId="164" fontId="1" fillId="0" borderId="20" xfId="0" applyNumberFormat="1" applyFont="1" applyBorder="1" applyAlignment="1">
      <alignment horizontal="center" vertical="center"/>
    </xf>
    <xf numFmtId="0" fontId="1" fillId="0" borderId="20" xfId="0" applyFont="1" applyBorder="1" applyAlignment="1">
      <alignment horizontal="center" vertical="center"/>
    </xf>
    <xf numFmtId="0" fontId="2" fillId="0" borderId="20" xfId="0" applyFont="1" applyBorder="1" applyAlignment="1">
      <alignment horizontal="center" vertical="center"/>
    </xf>
    <xf numFmtId="0" fontId="2" fillId="0" borderId="20" xfId="0" quotePrefix="1" applyFont="1" applyBorder="1" applyAlignment="1">
      <alignment horizontal="center" vertical="center"/>
    </xf>
    <xf numFmtId="3" fontId="2" fillId="0" borderId="20" xfId="0" applyNumberFormat="1" applyFont="1" applyBorder="1" applyAlignment="1">
      <alignment horizontal="left" vertical="center" wrapText="1"/>
    </xf>
    <xf numFmtId="0" fontId="0" fillId="0" borderId="20" xfId="0" applyFont="1" applyBorder="1" applyAlignment="1">
      <alignment horizontal="center" vertical="center"/>
    </xf>
    <xf numFmtId="0" fontId="0" fillId="6" borderId="20" xfId="0" applyFont="1" applyFill="1" applyBorder="1" applyAlignment="1">
      <alignment horizontal="center" vertical="center"/>
    </xf>
    <xf numFmtId="0" fontId="9" fillId="0" borderId="0" xfId="0" applyFont="1" applyAlignment="1">
      <alignment horizontal="center"/>
    </xf>
    <xf numFmtId="0" fontId="9" fillId="0" borderId="0" xfId="0" applyFont="1" applyAlignment="1">
      <alignment horizontal="right"/>
    </xf>
    <xf numFmtId="0" fontId="1" fillId="9" borderId="0" xfId="0" applyFont="1" applyFill="1" applyAlignment="1"/>
    <xf numFmtId="0" fontId="9" fillId="9" borderId="0" xfId="0" applyFont="1" applyFill="1" applyAlignment="1">
      <alignment horizontal="center"/>
    </xf>
    <xf numFmtId="0" fontId="9" fillId="0" borderId="20" xfId="0" applyFont="1" applyBorder="1" applyAlignment="1">
      <alignment horizontal="center"/>
    </xf>
    <xf numFmtId="0" fontId="9" fillId="0" borderId="20" xfId="0" applyFont="1" applyBorder="1" applyAlignment="1">
      <alignment horizontal="right"/>
    </xf>
    <xf numFmtId="0" fontId="9" fillId="10" borderId="0" xfId="0" applyFont="1" applyFill="1" applyAlignment="1"/>
    <xf numFmtId="0" fontId="1" fillId="10" borderId="0" xfId="0" applyFont="1" applyFill="1" applyAlignment="1"/>
    <xf numFmtId="0" fontId="18" fillId="11"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1" fillId="9" borderId="0" xfId="0" applyFont="1" applyFill="1" applyAlignment="1">
      <alignment horizontal="center"/>
    </xf>
    <xf numFmtId="0" fontId="8" fillId="11" borderId="0" xfId="0" applyFont="1" applyFill="1" applyAlignment="1"/>
    <xf numFmtId="0" fontId="15" fillId="0" borderId="0" xfId="0" applyFont="1" applyAlignment="1"/>
    <xf numFmtId="0" fontId="1" fillId="2" borderId="0" xfId="0" applyFont="1" applyFill="1" applyAlignment="1"/>
    <xf numFmtId="0" fontId="19" fillId="0" borderId="0" xfId="0" applyFont="1" applyAlignment="1"/>
    <xf numFmtId="0" fontId="15" fillId="0" borderId="0" xfId="0" applyFont="1" applyAlignment="1"/>
    <xf numFmtId="0" fontId="20" fillId="7" borderId="0" xfId="0" applyFont="1" applyFill="1" applyAlignment="1">
      <alignment wrapText="1"/>
    </xf>
    <xf numFmtId="0" fontId="20" fillId="7" borderId="0" xfId="0" applyFont="1" applyFill="1" applyAlignment="1"/>
    <xf numFmtId="0" fontId="20" fillId="0" borderId="0" xfId="0" applyFont="1" applyAlignment="1">
      <alignment horizontal="center"/>
    </xf>
    <xf numFmtId="0" fontId="20" fillId="2" borderId="14" xfId="0" applyFont="1" applyFill="1" applyBorder="1" applyAlignment="1"/>
    <xf numFmtId="0" fontId="20" fillId="2" borderId="25" xfId="0" applyFont="1" applyFill="1" applyBorder="1" applyAlignment="1">
      <alignment horizontal="center"/>
    </xf>
    <xf numFmtId="0" fontId="20" fillId="7" borderId="30" xfId="0" applyFont="1" applyFill="1" applyBorder="1" applyAlignment="1"/>
    <xf numFmtId="0" fontId="20" fillId="7" borderId="25" xfId="0" applyFont="1" applyFill="1" applyBorder="1" applyAlignment="1">
      <alignment horizontal="center"/>
    </xf>
    <xf numFmtId="0" fontId="20" fillId="2" borderId="30" xfId="0" applyFont="1" applyFill="1" applyBorder="1" applyAlignment="1"/>
    <xf numFmtId="0" fontId="20" fillId="7" borderId="29" xfId="0" applyFont="1" applyFill="1" applyBorder="1" applyAlignment="1"/>
    <xf numFmtId="0" fontId="20" fillId="7" borderId="18" xfId="0" applyFont="1" applyFill="1" applyBorder="1" applyAlignment="1">
      <alignment horizontal="center"/>
    </xf>
    <xf numFmtId="0" fontId="1" fillId="2" borderId="14" xfId="0" applyFont="1" applyFill="1" applyBorder="1" applyAlignment="1"/>
    <xf numFmtId="164" fontId="1" fillId="2" borderId="14" xfId="0" applyNumberFormat="1" applyFont="1" applyFill="1" applyBorder="1" applyAlignment="1"/>
    <xf numFmtId="0" fontId="1" fillId="2" borderId="14" xfId="0" applyFont="1" applyFill="1" applyBorder="1" applyAlignment="1">
      <alignment horizontal="right"/>
    </xf>
    <xf numFmtId="3" fontId="1" fillId="2" borderId="14" xfId="0" applyNumberFormat="1" applyFont="1" applyFill="1" applyBorder="1" applyAlignment="1"/>
    <xf numFmtId="4" fontId="1" fillId="2" borderId="14" xfId="0" applyNumberFormat="1" applyFont="1" applyFill="1" applyBorder="1" applyAlignment="1"/>
    <xf numFmtId="3" fontId="12" fillId="2" borderId="24" xfId="0" applyNumberFormat="1" applyFont="1" applyFill="1" applyBorder="1" applyAlignment="1"/>
    <xf numFmtId="0" fontId="1" fillId="7" borderId="30" xfId="0" applyFont="1" applyFill="1" applyBorder="1" applyAlignment="1"/>
    <xf numFmtId="164" fontId="1" fillId="7" borderId="30" xfId="0" applyNumberFormat="1" applyFont="1" applyFill="1" applyBorder="1" applyAlignment="1"/>
    <xf numFmtId="0" fontId="1" fillId="7" borderId="30" xfId="0" applyFont="1" applyFill="1" applyBorder="1" applyAlignment="1">
      <alignment horizontal="right"/>
    </xf>
    <xf numFmtId="3" fontId="1" fillId="7" borderId="30" xfId="0" applyNumberFormat="1" applyFont="1" applyFill="1" applyBorder="1" applyAlignment="1"/>
    <xf numFmtId="4" fontId="1" fillId="7" borderId="30" xfId="0" applyNumberFormat="1" applyFont="1" applyFill="1" applyBorder="1" applyAlignment="1"/>
    <xf numFmtId="3" fontId="12" fillId="7" borderId="25" xfId="0" applyNumberFormat="1" applyFont="1" applyFill="1" applyBorder="1" applyAlignment="1"/>
    <xf numFmtId="0" fontId="1" fillId="2" borderId="30" xfId="0" applyFont="1" applyFill="1" applyBorder="1" applyAlignment="1"/>
    <xf numFmtId="164" fontId="1" fillId="2" borderId="30" xfId="0" applyNumberFormat="1" applyFont="1" applyFill="1" applyBorder="1" applyAlignment="1"/>
    <xf numFmtId="0" fontId="1" fillId="2" borderId="30" xfId="0" applyFont="1" applyFill="1" applyBorder="1" applyAlignment="1">
      <alignment horizontal="right"/>
    </xf>
    <xf numFmtId="3" fontId="1" fillId="2" borderId="30" xfId="0" applyNumberFormat="1" applyFont="1" applyFill="1" applyBorder="1" applyAlignment="1"/>
    <xf numFmtId="4" fontId="1" fillId="2" borderId="30" xfId="0" applyNumberFormat="1" applyFont="1" applyFill="1" applyBorder="1" applyAlignment="1"/>
    <xf numFmtId="3" fontId="12" fillId="2" borderId="25" xfId="0" applyNumberFormat="1" applyFont="1" applyFill="1" applyBorder="1" applyAlignment="1"/>
    <xf numFmtId="0" fontId="1" fillId="2" borderId="25" xfId="0" applyFont="1" applyFill="1" applyBorder="1" applyAlignment="1"/>
    <xf numFmtId="0" fontId="1" fillId="7" borderId="25" xfId="0" applyFont="1" applyFill="1" applyBorder="1" applyAlignment="1"/>
    <xf numFmtId="0" fontId="1" fillId="7" borderId="29" xfId="0" applyFont="1" applyFill="1" applyBorder="1" applyAlignment="1"/>
    <xf numFmtId="0" fontId="1" fillId="7" borderId="29" xfId="0" applyFont="1" applyFill="1" applyBorder="1" applyAlignment="1">
      <alignment horizontal="right"/>
    </xf>
    <xf numFmtId="0" fontId="1" fillId="7" borderId="18" xfId="0" applyFont="1" applyFill="1" applyBorder="1" applyAlignment="1"/>
    <xf numFmtId="0" fontId="1" fillId="7" borderId="31" xfId="0" applyFont="1" applyFill="1" applyBorder="1" applyAlignment="1">
      <alignment horizontal="right"/>
    </xf>
    <xf numFmtId="0" fontId="1" fillId="7" borderId="31" xfId="0" applyFont="1" applyFill="1" applyBorder="1" applyAlignment="1"/>
    <xf numFmtId="0" fontId="2" fillId="6" borderId="20" xfId="0" applyFont="1" applyFill="1" applyBorder="1" applyAlignment="1">
      <alignment horizontal="center" vertical="center" wrapText="1"/>
    </xf>
    <xf numFmtId="0" fontId="21" fillId="0" borderId="0" xfId="0" applyFont="1" applyAlignment="1"/>
    <xf numFmtId="0" fontId="1" fillId="7" borderId="32" xfId="0" applyFont="1" applyFill="1" applyBorder="1" applyAlignment="1"/>
    <xf numFmtId="0" fontId="0" fillId="0" borderId="0" xfId="0" applyFont="1" applyAlignment="1"/>
    <xf numFmtId="3" fontId="1" fillId="0" borderId="18" xfId="0" applyNumberFormat="1" applyFont="1" applyBorder="1" applyAlignment="1">
      <alignment horizontal="center" vertical="center"/>
    </xf>
    <xf numFmtId="0" fontId="22" fillId="0" borderId="2" xfId="0" applyFont="1" applyBorder="1" applyAlignment="1"/>
    <xf numFmtId="0" fontId="2" fillId="0" borderId="0" xfId="0" applyFont="1" applyAlignment="1">
      <alignment horizontal="center" vertical="center"/>
    </xf>
    <xf numFmtId="0" fontId="0" fillId="0" borderId="0" xfId="0" applyFont="1" applyAlignment="1"/>
    <xf numFmtId="0" fontId="2" fillId="0" borderId="5" xfId="0" applyFont="1" applyBorder="1" applyAlignment="1">
      <alignment horizontal="center" vertical="center" wrapText="1"/>
    </xf>
    <xf numFmtId="0" fontId="7" fillId="0" borderId="6" xfId="0" applyFont="1" applyBorder="1"/>
    <xf numFmtId="0" fontId="7" fillId="0" borderId="21" xfId="0" applyFont="1" applyBorder="1"/>
    <xf numFmtId="0" fontId="2" fillId="0" borderId="0" xfId="0" applyFont="1" applyAlignment="1">
      <alignment horizontal="left"/>
    </xf>
    <xf numFmtId="0" fontId="4" fillId="3" borderId="5" xfId="0" applyFont="1" applyFill="1" applyBorder="1" applyAlignment="1">
      <alignment horizontal="center" vertical="center" wrapText="1"/>
    </xf>
    <xf numFmtId="0" fontId="7" fillId="0" borderId="7" xfId="0" applyFont="1" applyBorder="1"/>
    <xf numFmtId="0" fontId="4" fillId="4" borderId="8" xfId="0" applyFont="1" applyFill="1" applyBorder="1" applyAlignment="1">
      <alignment horizontal="center" vertical="center" wrapText="1"/>
    </xf>
    <xf numFmtId="0" fontId="7" fillId="0" borderId="9" xfId="0" applyFont="1" applyBorder="1"/>
    <xf numFmtId="0" fontId="7" fillId="0" borderId="10" xfId="0" applyFont="1" applyBorder="1"/>
    <xf numFmtId="0" fontId="4" fillId="5" borderId="8"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7" fillId="0" borderId="4" xfId="0" applyFont="1" applyBorder="1"/>
    <xf numFmtId="0" fontId="7" fillId="0" borderId="12" xfId="0" applyFont="1" applyBorder="1"/>
    <xf numFmtId="0" fontId="8" fillId="3" borderId="11"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7" fillId="0" borderId="15" xfId="0" applyFont="1" applyBorder="1"/>
    <xf numFmtId="0" fontId="7" fillId="0" borderId="16" xfId="0" applyFont="1" applyBorder="1"/>
    <xf numFmtId="0" fontId="2" fillId="0" borderId="0" xfId="0" applyFont="1" applyAlignment="1">
      <alignment horizontal="left" vertical="center"/>
    </xf>
    <xf numFmtId="0" fontId="4" fillId="5" borderId="9" xfId="0" applyFont="1" applyFill="1" applyBorder="1" applyAlignment="1">
      <alignment horizontal="center" vertical="center" wrapText="1"/>
    </xf>
    <xf numFmtId="0" fontId="7" fillId="0" borderId="27" xfId="0" applyFont="1" applyBorder="1"/>
    <xf numFmtId="0" fontId="4" fillId="4" borderId="28"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5" xfId="0" applyFont="1" applyFill="1" applyBorder="1" applyAlignment="1">
      <alignment horizontal="center" vertical="center" wrapText="1"/>
    </xf>
    <xf numFmtId="168" fontId="1" fillId="0" borderId="0" xfId="0" applyNumberFormat="1" applyFont="1" applyAlignment="1"/>
    <xf numFmtId="168" fontId="1" fillId="7" borderId="31" xfId="0" applyNumberFormat="1" applyFont="1" applyFill="1" applyBorder="1" applyAlignment="1">
      <alignment horizontal="right"/>
    </xf>
    <xf numFmtId="168" fontId="0" fillId="0" borderId="0" xfId="0" applyNumberFormat="1" applyFont="1" applyAlignment="1"/>
    <xf numFmtId="168" fontId="6" fillId="6" borderId="20" xfId="0" applyNumberFormat="1" applyFont="1" applyFill="1" applyBorder="1" applyAlignment="1">
      <alignment horizontal="center" vertical="center" wrapText="1"/>
    </xf>
    <xf numFmtId="168" fontId="1" fillId="2" borderId="14" xfId="0" applyNumberFormat="1" applyFont="1" applyFill="1" applyBorder="1" applyAlignment="1"/>
    <xf numFmtId="168" fontId="1" fillId="7" borderId="30" xfId="0" applyNumberFormat="1" applyFont="1" applyFill="1" applyBorder="1" applyAlignment="1"/>
    <xf numFmtId="168" fontId="1" fillId="2" borderId="30" xfId="0" applyNumberFormat="1" applyFont="1" applyFill="1" applyBorder="1" applyAlignment="1"/>
    <xf numFmtId="168" fontId="1" fillId="7" borderId="29" xfId="0" applyNumberFormat="1" applyFont="1" applyFill="1" applyBorder="1" applyAlignment="1"/>
  </cellXfs>
  <cellStyles count="1">
    <cellStyle name="Normal" xfId="0" builtinId="0"/>
  </cellStyles>
  <dxfs count="15">
    <dxf>
      <fill>
        <patternFill patternType="solid">
          <fgColor rgb="FFB7E1CD"/>
          <bgColor rgb="FFB7E1CD"/>
        </patternFill>
      </fill>
    </dxf>
    <dxf>
      <fill>
        <patternFill patternType="solid">
          <fgColor rgb="FFFCD668"/>
          <bgColor rgb="FFFCD668"/>
        </patternFill>
      </fill>
    </dxf>
    <dxf>
      <fill>
        <patternFill patternType="solid">
          <fgColor rgb="FF7AD592"/>
          <bgColor rgb="FF7AD592"/>
        </patternFill>
      </fill>
    </dxf>
    <dxf>
      <fill>
        <patternFill patternType="solid">
          <fgColor rgb="FFF28E85"/>
          <bgColor rgb="FFF28E85"/>
        </patternFill>
      </fill>
    </dxf>
    <dxf>
      <fill>
        <patternFill patternType="solid">
          <fgColor rgb="FF7AD592"/>
          <bgColor rgb="FF7AD592"/>
        </patternFill>
      </fill>
    </dxf>
    <dxf>
      <font>
        <color theme="0"/>
      </font>
    </dxf>
    <dxf>
      <fill>
        <patternFill patternType="solid">
          <fgColor rgb="FFB7E1CD"/>
          <bgColor rgb="FFB7E1CD"/>
        </patternFill>
      </fill>
    </dxf>
    <dxf>
      <font>
        <b/>
        <color rgb="FFFF0000"/>
      </font>
      <fill>
        <patternFill patternType="none"/>
      </fill>
    </dxf>
    <dxf>
      <fill>
        <patternFill patternType="solid">
          <fgColor rgb="FFB7E1CD"/>
          <bgColor rgb="FFB7E1C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3">
    <tableStyle name="Zoekmodel - Sensoren-style" pivot="0" count="2" xr9:uid="{00000000-0011-0000-FFFF-FFFF00000000}">
      <tableStyleElement type="firstRowStripe" dxfId="14"/>
      <tableStyleElement type="secondRowStripe" dxfId="13"/>
    </tableStyle>
    <tableStyle name="Zoekmodel - Sensoren-style 2" pivot="0" count="2" xr9:uid="{00000000-0011-0000-FFFF-FFFF01000000}">
      <tableStyleElement type="firstRowStripe" dxfId="12"/>
      <tableStyleElement type="secondRowStripe" dxfId="11"/>
    </tableStyle>
    <tableStyle name="Uitdagingen-style" pivot="0" count="2" xr9:uid="{00000000-0011-0000-FFFF-FFFF02000000}">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1</xdr:row>
      <xdr:rowOff>57152</xdr:rowOff>
    </xdr:from>
    <xdr:to>
      <xdr:col>6</xdr:col>
      <xdr:colOff>180975</xdr:colOff>
      <xdr:row>7</xdr:row>
      <xdr:rowOff>5162</xdr:rowOff>
    </xdr:to>
    <xdr:pic>
      <xdr:nvPicPr>
        <xdr:cNvPr id="2" name="Picture 1" descr="Gemeentemonitor 2020">
          <a:extLst>
            <a:ext uri="{FF2B5EF4-FFF2-40B4-BE49-F238E27FC236}">
              <a16:creationId xmlns:a16="http://schemas.microsoft.com/office/drawing/2014/main" id="{7CFF82D2-B3CB-4B54-A550-11C5DF46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257177"/>
          <a:ext cx="5010150" cy="114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2790825</xdr:colOff>
      <xdr:row>0</xdr:row>
      <xdr:rowOff>133350</xdr:rowOff>
    </xdr:from>
    <xdr:ext cx="2857500" cy="1781175"/>
    <mc:AlternateContent xmlns:mc="http://schemas.openxmlformats.org/markup-compatibility/2006" xmlns:sle15="http://schemas.microsoft.com/office/drawing/2012/slicer">
      <mc:Choice Requires="sle15">
        <xdr:graphicFrame macro="">
          <xdr:nvGraphicFramePr>
            <xdr:cNvPr id="2" name="Meetparameter_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Meetparameter_1"/>
            </a:graphicData>
          </a:graphic>
        </xdr:graphicFrame>
      </mc:Choice>
      <mc:Fallback xmlns="">
        <xdr:sp macro="" textlink="">
          <xdr:nvSpPr>
            <xdr:cNvPr id="0" name=""/>
            <xdr:cNvSpPr>
              <a:spLocks noTextEdit="1"/>
            </xdr:cNvSpPr>
          </xdr:nvSpPr>
          <xdr:spPr>
            <a:xfrm>
              <a:off x="5191125" y="133350"/>
              <a:ext cx="2857500" cy="1781175"/>
            </a:xfrm>
            <a:prstGeom prst="rect">
              <a:avLst/>
            </a:prstGeom>
            <a:solidFill>
              <a:prstClr val="white"/>
            </a:solidFill>
            <a:ln w="1">
              <a:solidFill>
                <a:prstClr val="green"/>
              </a:solidFill>
            </a:ln>
          </xdr:spPr>
          <xdr:txBody>
            <a:bodyPr vertOverflow="clip" horzOverflow="clip"/>
            <a:lstStyle/>
            <a:p>
              <a:r>
                <a:rPr lang="nl-B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o%20hid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 hide"/>
    </sheetNames>
    <sheetDataSet>
      <sheetData sheetId="0"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3_Col_1" xr10:uid="{00000000-0013-0000-FFFF-FFFF01000000}" sourceName="Meetparamete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etparameter_1" xr10:uid="{00000000-0014-0000-FFFF-FFFF01000000}" cache="SlicerCache_Table_3_Col_1" caption="Meetparamet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7:B239">
  <autoFilter ref="B7:B239" xr:uid="{00000000-0009-0000-0100-000003000000}"/>
  <tableColumns count="1">
    <tableColumn id="1" xr3:uid="{00000000-0010-0000-0200-000001000000}" name="Meetparameter"/>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S6:S71" headerRowCount="0">
  <tableColumns count="1">
    <tableColumn id="1" xr3:uid="{00000000-0010-0000-0300-000001000000}" name="Column1"/>
  </tableColumns>
  <tableStyleInfo name="Uitdaginge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amazon.nl/LATNEX%C2%AE-MG-300-Detector-EMF-straling-Hoogspanningsmachtslijnen/dp/B01CGVBP5O/ref=asc_df_B01CGVBP5O/?tag=nlshogostdde-21&amp;linkCode=df0&amp;hvadid=472502183471&amp;hvpos=&amp;hvnetw=g&amp;hvrand=913511170274969685&amp;hvpone=&amp;hvptwo=&amp;hvqmt=&amp;hvdev=c&amp;hvdvcmdl=&amp;hvlocint=&amp;hvlocphy=1001178&amp;hvtargid=pla-471118043016&amp;psc=1" TargetMode="External"/><Relationship Id="rId13" Type="http://schemas.openxmlformats.org/officeDocument/2006/relationships/hyperlink" Target="https://www.waveshare.com/dust-sensor.htm" TargetMode="External"/><Relationship Id="rId18" Type="http://schemas.openxmlformats.org/officeDocument/2006/relationships/hyperlink" Target="https://www.antratek.be/triad-spectroscopy-sensor-as7265x-qwiic" TargetMode="External"/><Relationship Id="rId26" Type="http://schemas.openxmlformats.org/officeDocument/2006/relationships/hyperlink" Target="https://www.antratek.be/the-arduino-starter-kit" TargetMode="External"/><Relationship Id="rId3" Type="http://schemas.openxmlformats.org/officeDocument/2006/relationships/hyperlink" Target="https://cdn.sparkfun.com/assets/f/e/9/4/1/MAX30101.pdf" TargetMode="External"/><Relationship Id="rId21" Type="http://schemas.openxmlformats.org/officeDocument/2006/relationships/hyperlink" Target="https://www.gotron.be/telraampakket-pre-installed-version-voorafgemonteerd-en-flashed-sd-kaart.html" TargetMode="External"/><Relationship Id="rId7" Type="http://schemas.openxmlformats.org/officeDocument/2006/relationships/hyperlink" Target="https://www.antratek.be/lht65-lorawan-temperature-humidity-sensor" TargetMode="External"/><Relationship Id="rId12" Type="http://schemas.openxmlformats.org/officeDocument/2006/relationships/hyperlink" Target="https://www.sparkfun.com/datasheets/Sensors/gp2y1010au_e.pdf" TargetMode="External"/><Relationship Id="rId17" Type="http://schemas.openxmlformats.org/officeDocument/2006/relationships/hyperlink" Target="https://www.distrelec.biz/en/vibration-meter-199-extech-instruments-vb450/p/30060523?q=vibration&amp;pos=11&amp;origPos=11&amp;origPageSize=50&amp;track=true" TargetMode="External"/><Relationship Id="rId25" Type="http://schemas.openxmlformats.org/officeDocument/2006/relationships/hyperlink" Target="https://www.adafruit.com/product/191" TargetMode="External"/><Relationship Id="rId2" Type="http://schemas.openxmlformats.org/officeDocument/2006/relationships/hyperlink" Target="https://www.conrad.be/p/tru-components-ir-bewegingsmelder-1-stuks-kmp001-1-230-vac-220-240-vac-1x-no-b-x-h-63-mm-x-46-mm-1572220" TargetMode="External"/><Relationship Id="rId16" Type="http://schemas.openxmlformats.org/officeDocument/2006/relationships/hyperlink" Target="https://www.distrelec.biz/en/grove-vibration-sensor-seeed-studio-101020586/p/30127500?q=vibration&amp;pos=2&amp;origPos=2&amp;origPageSize=50&amp;track=true" TargetMode="External"/><Relationship Id="rId20" Type="http://schemas.openxmlformats.org/officeDocument/2006/relationships/hyperlink" Target="https://github.com/TeamScheire/bicycleLight/tree/master/SmartLight" TargetMode="External"/><Relationship Id="rId29" Type="http://schemas.openxmlformats.org/officeDocument/2006/relationships/hyperlink" Target="https://www.conrad.be/p/arduino-ag-nano-development-board-atmega328-1172623" TargetMode="External"/><Relationship Id="rId1" Type="http://schemas.openxmlformats.org/officeDocument/2006/relationships/hyperlink" Target="https://www.conrad.be/p/honeywell-aidc-abpdrrt005pg2a5-druksensor-0-psi-tot-5-psi-print-1-stuks-1526127" TargetMode="External"/><Relationship Id="rId6" Type="http://schemas.openxmlformats.org/officeDocument/2006/relationships/hyperlink" Target="https://shop.laserscanning-europe.com/NESTLE-GNPS-42-Komplettset" TargetMode="External"/><Relationship Id="rId11" Type="http://schemas.openxmlformats.org/officeDocument/2006/relationships/hyperlink" Target="https://www.alphasense.com/products/nitrogen-dioxide/" TargetMode="External"/><Relationship Id="rId24" Type="http://schemas.openxmlformats.org/officeDocument/2006/relationships/hyperlink" Target="https://www.antratek.be/arduino-uno" TargetMode="External"/><Relationship Id="rId5" Type="http://schemas.openxmlformats.org/officeDocument/2006/relationships/hyperlink" Target="https://www.sparkfun.com/products/16344" TargetMode="External"/><Relationship Id="rId15" Type="http://schemas.openxmlformats.org/officeDocument/2006/relationships/hyperlink" Target="https://www.distrelec.biz/en/fluke-805-fc-vibration-meter-fluke-805es-01-50-fluke-fluke-805-fc-805-es/p/30103334?q=vibration&amp;pos=10&amp;origPos=10&amp;origPageSize=50&amp;track=true" TargetMode="External"/><Relationship Id="rId23" Type="http://schemas.openxmlformats.org/officeDocument/2006/relationships/hyperlink" Target="https://www.gearbest.com/boards---shields/pp_3006767871808428.html?wid=2000001" TargetMode="External"/><Relationship Id="rId28" Type="http://schemas.openxmlformats.org/officeDocument/2006/relationships/hyperlink" Target="https://www.distrelec.biz/en/rock-pi-d4w1-single-board-computer-3ghz-512mb-ram-seeed-studio-102110461/p/30185711?q=single-board+computer&amp;pos=3&amp;origPos=3&amp;origPageSize=50&amp;track=true" TargetMode="External"/><Relationship Id="rId10" Type="http://schemas.openxmlformats.org/officeDocument/2006/relationships/hyperlink" Target="https://www.ysi.com/file%20library/documents/brochures%20and%20catalogs/ysi-professional-plus-spec-sheet-w14-04-0812.pdf" TargetMode="External"/><Relationship Id="rId19" Type="http://schemas.openxmlformats.org/officeDocument/2006/relationships/hyperlink" Target="https://www.secondsol.com/nl/anzeige/18529/sma/sma-sunny-sensorbox-einstrahlungssensor-power-injektor-rs485" TargetMode="External"/><Relationship Id="rId31" Type="http://schemas.openxmlformats.org/officeDocument/2006/relationships/printerSettings" Target="../printerSettings/printerSettings4.bin"/><Relationship Id="rId4" Type="http://schemas.openxmlformats.org/officeDocument/2006/relationships/hyperlink" Target="https://www.cablesandsensors.eu/products/covidien-nellcor-compatible-short-spo2-sensor-ds-100a?variant=32666015753" TargetMode="External"/><Relationship Id="rId9" Type="http://schemas.openxmlformats.org/officeDocument/2006/relationships/hyperlink" Target="https://benl.rs-online.com/web/p/gaussmeters/1065309/?cm_mmc=BE-PLA-DS3A-_-google-_-PLA_BE_NL_Test_%26_Measurement_Whoop-_-(BE:Whoop!)+Gaussmeters+(2)-_-1065309&amp;matchtype=&amp;pla-327936220242&amp;gclid=Cj0KCQjwkZiFBhD9ARIsAGxFX8CTVhtW-IDPRJr7b9fopiBwLhL2mMcqGXdTrDlaAzLCvrciI-iCZFoaAiijEALw_wcB&amp;gclsrc=aw.ds" TargetMode="External"/><Relationship Id="rId14" Type="http://schemas.openxmlformats.org/officeDocument/2006/relationships/hyperlink" Target="https://www.distrelec.biz/en/vibra-sense-click-shock-vibration-sensor-module-5v-mikroelektronika-mikroe-1927/p/30163631?q=vibration&amp;pos=18&amp;origPos=18&amp;origPageSize=50&amp;track=true" TargetMode="External"/><Relationship Id="rId22" Type="http://schemas.openxmlformats.org/officeDocument/2006/relationships/hyperlink" Target="https://www.gotron.be/projecten/leerpakketten/tmleuven/je-wil-graag-weten-hoeveel-en-welk-verkeer-er-door-je-straat-komt.html" TargetMode="External"/><Relationship Id="rId27" Type="http://schemas.openxmlformats.org/officeDocument/2006/relationships/hyperlink" Target="https://www.sparkfun.com/products/17829" TargetMode="External"/><Relationship Id="rId30" Type="http://schemas.openxmlformats.org/officeDocument/2006/relationships/hyperlink" Target="https://www.conrad.be/p/raspberry-pi-4-b-2-gb-4-x-15-ghz-raspberry-pi-213886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adafruit.com/category/35" TargetMode="External"/><Relationship Id="rId7" Type="http://schemas.openxmlformats.org/officeDocument/2006/relationships/hyperlink" Target="https://www.gearbest.com/sensors-c_11392/" TargetMode="External"/><Relationship Id="rId2" Type="http://schemas.openxmlformats.org/officeDocument/2006/relationships/hyperlink" Target="https://www.antratek.be/sensoren/gps" TargetMode="External"/><Relationship Id="rId1" Type="http://schemas.openxmlformats.org/officeDocument/2006/relationships/hyperlink" Target="https://www.conrad.be/zoeken?categoryName=Temperatuursensoren&amp;categoryPaths=%1Ft12%1Fc14741%1F0231030&amp;search=sensoren&amp;searchType=regular" TargetMode="External"/><Relationship Id="rId6" Type="http://schemas.openxmlformats.org/officeDocument/2006/relationships/hyperlink" Target="https://www.sparkfun.com/categories/23?page=all" TargetMode="External"/><Relationship Id="rId5" Type="http://schemas.openxmlformats.org/officeDocument/2006/relationships/hyperlink" Target="https://www.distrelec.biz/en/sensors/c/cat-L2D_379612" TargetMode="External"/><Relationship Id="rId4" Type="http://schemas.openxmlformats.org/officeDocument/2006/relationships/hyperlink" Target="https://www.gotron.be/projecten/leerpakketten/tmleuven/je-wil-graag-weten-hoeveel-en-welk-verkeer-er-door-je-straat-kom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B3:B24"/>
  <sheetViews>
    <sheetView showGridLines="0" tabSelected="1" workbookViewId="0">
      <selection activeCell="K16" sqref="K16"/>
    </sheetView>
  </sheetViews>
  <sheetFormatPr defaultColWidth="14.42578125" defaultRowHeight="15.75" customHeight="1" x14ac:dyDescent="0.2"/>
  <cols>
    <col min="1" max="1" width="7.42578125" customWidth="1"/>
  </cols>
  <sheetData>
    <row r="3" spans="2:2" ht="12.75" x14ac:dyDescent="0.2">
      <c r="B3" s="1"/>
    </row>
    <row r="4" spans="2:2" ht="12.75" x14ac:dyDescent="0.2">
      <c r="B4" s="1"/>
    </row>
    <row r="5" spans="2:2" ht="12.75" x14ac:dyDescent="0.2">
      <c r="B5" s="1"/>
    </row>
    <row r="10" spans="2:2" ht="15.75" customHeight="1" x14ac:dyDescent="0.2">
      <c r="B10" s="60" t="s">
        <v>1130</v>
      </c>
    </row>
    <row r="12" spans="2:2" ht="15.75" customHeight="1" x14ac:dyDescent="0.2">
      <c r="B12" t="s">
        <v>1131</v>
      </c>
    </row>
    <row r="13" spans="2:2" ht="15.75" customHeight="1" x14ac:dyDescent="0.2">
      <c r="B13" t="s">
        <v>1135</v>
      </c>
    </row>
    <row r="14" spans="2:2" ht="15.75" customHeight="1" x14ac:dyDescent="0.2">
      <c r="B14" s="207" t="s">
        <v>1139</v>
      </c>
    </row>
    <row r="16" spans="2:2" s="246" customFormat="1" ht="15.75" customHeight="1" x14ac:dyDescent="0.2">
      <c r="B16" s="207" t="s">
        <v>1134</v>
      </c>
    </row>
    <row r="18" spans="2:2" ht="15.75" customHeight="1" x14ac:dyDescent="0.2">
      <c r="B18" s="207" t="s">
        <v>1136</v>
      </c>
    </row>
    <row r="19" spans="2:2" s="246" customFormat="1" ht="15.75" customHeight="1" x14ac:dyDescent="0.2">
      <c r="B19" s="207" t="s">
        <v>1140</v>
      </c>
    </row>
    <row r="20" spans="2:2" s="246" customFormat="1" ht="15.75" customHeight="1" x14ac:dyDescent="0.2">
      <c r="B20" s="207" t="s">
        <v>1138</v>
      </c>
    </row>
    <row r="22" spans="2:2" ht="15.75" customHeight="1" x14ac:dyDescent="0.2">
      <c r="B22" s="244" t="s">
        <v>1132</v>
      </c>
    </row>
    <row r="23" spans="2:2" ht="15.75" customHeight="1" x14ac:dyDescent="0.2">
      <c r="B23" s="244" t="s">
        <v>1133</v>
      </c>
    </row>
    <row r="24" spans="2:2" ht="15.75" customHeight="1" x14ac:dyDescent="0.2">
      <c r="B24" t="s">
        <v>1137</v>
      </c>
    </row>
  </sheetData>
  <sheetProtection algorithmName="SHA-1" hashValue="okSGqk8OmBbSAjn5mbdxhmvWHK4=" saltValue="VQGg0wigR3w8scW7cF2rAA==" spinCount="100000" sheet="1" objects="1" scenarios="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H997"/>
  <sheetViews>
    <sheetView showGridLines="0" zoomScale="70" zoomScaleNormal="70" workbookViewId="0">
      <pane ySplit="6" topLeftCell="A7" activePane="bottomLeft" state="frozen"/>
      <selection activeCell="A21" sqref="A21"/>
      <selection pane="bottomLeft" activeCell="F8" sqref="F8"/>
    </sheetView>
  </sheetViews>
  <sheetFormatPr defaultColWidth="14.42578125" defaultRowHeight="15.75" customHeight="1" x14ac:dyDescent="0.2"/>
  <cols>
    <col min="1" max="1" width="9" customWidth="1"/>
    <col min="2" max="2" width="25.7109375" customWidth="1"/>
    <col min="3" max="3" width="7" customWidth="1"/>
    <col min="4" max="4" width="27.7109375" customWidth="1"/>
    <col min="5" max="5" width="3" customWidth="1"/>
    <col min="6" max="6" width="39.7109375" customWidth="1"/>
    <col min="7" max="7" width="9.28515625" customWidth="1"/>
    <col min="8" max="8" width="36.85546875" customWidth="1"/>
    <col min="9" max="9" width="36.140625" customWidth="1"/>
    <col min="10" max="10" width="9.42578125" customWidth="1"/>
    <col min="11" max="11" width="31.7109375" customWidth="1"/>
    <col min="12" max="12" width="31" customWidth="1"/>
    <col min="13" max="13" width="8.85546875" customWidth="1"/>
    <col min="14" max="14" width="33" customWidth="1"/>
    <col min="15" max="15" width="36" customWidth="1"/>
    <col min="16" max="16" width="10.42578125" customWidth="1"/>
    <col min="17" max="17" width="27.140625" customWidth="1"/>
    <col min="18" max="18" width="34.140625" customWidth="1"/>
    <col min="19" max="19" width="11.28515625" customWidth="1"/>
    <col min="20" max="29" width="26.28515625" customWidth="1"/>
  </cols>
  <sheetData>
    <row r="1" spans="1:34" ht="12.75" customHeight="1" x14ac:dyDescent="0.2">
      <c r="A1" s="2"/>
      <c r="B1" s="3"/>
      <c r="C1" s="254"/>
      <c r="D1" s="250"/>
      <c r="E1" s="250"/>
      <c r="F1" s="250"/>
      <c r="G1" s="3"/>
      <c r="H1" s="3"/>
      <c r="I1" s="5"/>
      <c r="J1" s="3"/>
      <c r="K1" s="3"/>
      <c r="L1" s="5"/>
      <c r="M1" s="6"/>
      <c r="N1" s="6"/>
      <c r="O1" s="7"/>
      <c r="P1" s="8"/>
      <c r="Q1" s="8"/>
      <c r="R1" s="7"/>
    </row>
    <row r="2" spans="1:34" ht="34.5" customHeight="1" x14ac:dyDescent="0.4">
      <c r="A2" s="9"/>
      <c r="B2" s="10" t="s">
        <v>0</v>
      </c>
      <c r="C2" s="11"/>
      <c r="D2" s="11"/>
      <c r="E2" s="11"/>
      <c r="F2" s="12"/>
      <c r="G2" s="13"/>
      <c r="H2" s="13"/>
      <c r="I2" s="14"/>
      <c r="J2" s="13"/>
      <c r="K2" s="13"/>
      <c r="L2" s="14"/>
      <c r="M2" s="15"/>
      <c r="N2" s="16"/>
      <c r="O2" s="17"/>
      <c r="P2" s="15"/>
      <c r="Q2" s="16"/>
      <c r="R2" s="17"/>
      <c r="S2" s="18"/>
      <c r="T2" s="18"/>
      <c r="U2" s="18"/>
      <c r="V2" s="18"/>
      <c r="W2" s="18"/>
      <c r="X2" s="18"/>
      <c r="Y2" s="18"/>
      <c r="Z2" s="18"/>
      <c r="AA2" s="18"/>
      <c r="AB2" s="18"/>
      <c r="AC2" s="18"/>
      <c r="AD2" s="18"/>
      <c r="AE2" s="18"/>
      <c r="AF2" s="18"/>
      <c r="AG2" s="18"/>
      <c r="AH2" s="18"/>
    </row>
    <row r="3" spans="1:34" ht="11.25" customHeight="1" x14ac:dyDescent="0.2">
      <c r="A3" s="19"/>
      <c r="B3" s="20"/>
      <c r="C3" s="21"/>
      <c r="D3" s="21"/>
      <c r="E3" s="21"/>
      <c r="F3" s="6"/>
      <c r="G3" s="22"/>
      <c r="H3" s="22"/>
      <c r="I3" s="23"/>
      <c r="J3" s="22"/>
      <c r="K3" s="22"/>
      <c r="L3" s="23"/>
      <c r="M3" s="6"/>
      <c r="N3" s="6"/>
      <c r="O3" s="24"/>
      <c r="P3" s="8"/>
      <c r="Q3" s="8"/>
      <c r="R3" s="7"/>
    </row>
    <row r="4" spans="1:34" ht="10.5" customHeight="1" x14ac:dyDescent="0.2">
      <c r="A4" s="19"/>
      <c r="F4" s="6"/>
      <c r="G4" s="6"/>
      <c r="H4" s="6"/>
      <c r="I4" s="24"/>
      <c r="J4" s="6"/>
      <c r="K4" s="6"/>
      <c r="L4" s="24"/>
      <c r="M4" s="25"/>
      <c r="N4" s="25"/>
      <c r="O4" s="26"/>
      <c r="P4" s="27"/>
      <c r="Q4" s="27"/>
      <c r="R4" s="28"/>
    </row>
    <row r="5" spans="1:34" ht="28.5" customHeight="1" x14ac:dyDescent="0.2">
      <c r="A5" s="22"/>
      <c r="B5" s="255" t="s">
        <v>1</v>
      </c>
      <c r="C5" s="252"/>
      <c r="D5" s="252"/>
      <c r="E5" s="252"/>
      <c r="F5" s="256"/>
      <c r="G5" s="257" t="s">
        <v>2</v>
      </c>
      <c r="H5" s="258"/>
      <c r="I5" s="259"/>
      <c r="J5" s="260" t="s">
        <v>3</v>
      </c>
      <c r="K5" s="258"/>
      <c r="L5" s="259"/>
      <c r="M5" s="261" t="s">
        <v>4</v>
      </c>
      <c r="N5" s="262"/>
      <c r="O5" s="263"/>
      <c r="P5" s="264" t="s">
        <v>5</v>
      </c>
      <c r="Q5" s="262"/>
      <c r="R5" s="263"/>
      <c r="S5" s="257" t="s">
        <v>6</v>
      </c>
      <c r="T5" s="258"/>
      <c r="U5" s="259"/>
      <c r="V5" s="30"/>
      <c r="W5" s="30"/>
      <c r="X5" s="30"/>
      <c r="Y5" s="30"/>
      <c r="Z5" s="30"/>
      <c r="AA5" s="30"/>
      <c r="AB5" s="30"/>
      <c r="AC5" s="18"/>
      <c r="AD5" s="18"/>
      <c r="AE5" s="18"/>
      <c r="AF5" s="18"/>
      <c r="AG5" s="18"/>
      <c r="AH5" s="18"/>
    </row>
    <row r="6" spans="1:34" ht="28.5" customHeight="1" x14ac:dyDescent="0.2">
      <c r="A6" s="22"/>
      <c r="B6" s="31" t="s">
        <v>7</v>
      </c>
      <c r="C6" s="265" t="s">
        <v>8</v>
      </c>
      <c r="D6" s="266"/>
      <c r="E6" s="267"/>
      <c r="F6" s="31" t="s">
        <v>9</v>
      </c>
      <c r="G6" s="32" t="s">
        <v>10</v>
      </c>
      <c r="H6" s="32" t="s">
        <v>8</v>
      </c>
      <c r="I6" s="32" t="s">
        <v>11</v>
      </c>
      <c r="J6" s="32" t="s">
        <v>10</v>
      </c>
      <c r="K6" s="32" t="s">
        <v>8</v>
      </c>
      <c r="L6" s="32" t="s">
        <v>11</v>
      </c>
      <c r="M6" s="33" t="s">
        <v>10</v>
      </c>
      <c r="N6" s="34" t="s">
        <v>8</v>
      </c>
      <c r="O6" s="34" t="s">
        <v>11</v>
      </c>
      <c r="P6" s="33" t="s">
        <v>10</v>
      </c>
      <c r="Q6" s="34" t="s">
        <v>8</v>
      </c>
      <c r="R6" s="34" t="s">
        <v>11</v>
      </c>
      <c r="S6" s="32" t="s">
        <v>10</v>
      </c>
      <c r="T6" s="32" t="s">
        <v>8</v>
      </c>
      <c r="U6" s="32" t="s">
        <v>11</v>
      </c>
      <c r="V6" s="35"/>
      <c r="W6" s="35"/>
      <c r="X6" s="35"/>
      <c r="Y6" s="35"/>
      <c r="Z6" s="35"/>
      <c r="AA6" s="35"/>
      <c r="AB6" s="35"/>
      <c r="AC6" s="35"/>
    </row>
    <row r="7" spans="1:34" ht="90.75" customHeight="1" x14ac:dyDescent="0.2">
      <c r="A7" s="22"/>
      <c r="B7" s="243" t="s">
        <v>12</v>
      </c>
      <c r="C7" s="251" t="s">
        <v>13</v>
      </c>
      <c r="D7" s="252"/>
      <c r="E7" s="253"/>
      <c r="F7" s="37" t="s">
        <v>14</v>
      </c>
      <c r="G7" s="38">
        <v>1</v>
      </c>
      <c r="H7" s="39" t="s">
        <v>15</v>
      </c>
      <c r="I7" s="40" t="s">
        <v>16</v>
      </c>
      <c r="J7" s="38">
        <v>1</v>
      </c>
      <c r="K7" s="37" t="s">
        <v>17</v>
      </c>
      <c r="L7" s="41" t="s">
        <v>18</v>
      </c>
      <c r="M7" s="38">
        <v>1</v>
      </c>
      <c r="N7" s="42" t="s">
        <v>19</v>
      </c>
      <c r="O7" s="43" t="s">
        <v>20</v>
      </c>
      <c r="P7" s="38">
        <v>1</v>
      </c>
      <c r="Q7" s="42" t="s">
        <v>21</v>
      </c>
      <c r="R7" s="43" t="s">
        <v>22</v>
      </c>
      <c r="S7" s="38">
        <v>1</v>
      </c>
      <c r="T7" s="39" t="s">
        <v>23</v>
      </c>
      <c r="U7" s="40" t="s">
        <v>24</v>
      </c>
      <c r="V7" s="21"/>
      <c r="W7" s="21"/>
      <c r="X7" s="21"/>
      <c r="Y7" s="21"/>
      <c r="Z7" s="21"/>
      <c r="AA7" s="21"/>
      <c r="AB7" s="21"/>
      <c r="AC7" s="21"/>
      <c r="AD7" s="21"/>
      <c r="AE7" s="21"/>
      <c r="AF7" s="21"/>
      <c r="AG7" s="21"/>
      <c r="AH7" s="21"/>
    </row>
    <row r="8" spans="1:34" ht="183" customHeight="1" x14ac:dyDescent="0.2">
      <c r="A8" s="22"/>
      <c r="B8" s="243" t="s">
        <v>25</v>
      </c>
      <c r="C8" s="251" t="s">
        <v>26</v>
      </c>
      <c r="D8" s="252"/>
      <c r="E8" s="253"/>
      <c r="F8" s="39" t="s">
        <v>27</v>
      </c>
      <c r="G8" s="38">
        <v>2</v>
      </c>
      <c r="H8" s="37" t="s">
        <v>28</v>
      </c>
      <c r="I8" s="41" t="s">
        <v>29</v>
      </c>
      <c r="J8" s="38">
        <v>2</v>
      </c>
      <c r="K8" s="39" t="s">
        <v>30</v>
      </c>
      <c r="L8" s="40" t="s">
        <v>31</v>
      </c>
      <c r="M8" s="38">
        <v>2</v>
      </c>
      <c r="N8" s="42" t="s">
        <v>32</v>
      </c>
      <c r="O8" s="43" t="s">
        <v>33</v>
      </c>
      <c r="P8" s="38">
        <v>2</v>
      </c>
      <c r="Q8" s="42" t="s">
        <v>34</v>
      </c>
      <c r="R8" s="43" t="s">
        <v>35</v>
      </c>
      <c r="S8" s="38">
        <v>2</v>
      </c>
      <c r="T8" s="39" t="s">
        <v>36</v>
      </c>
      <c r="U8" s="40" t="s">
        <v>37</v>
      </c>
      <c r="V8" s="21"/>
      <c r="W8" s="21"/>
      <c r="X8" s="21"/>
      <c r="Y8" s="21"/>
      <c r="Z8" s="21"/>
      <c r="AA8" s="21"/>
      <c r="AB8" s="21"/>
      <c r="AC8" s="21"/>
      <c r="AD8" s="21"/>
      <c r="AE8" s="21"/>
      <c r="AF8" s="21"/>
      <c r="AG8" s="21"/>
      <c r="AH8" s="21"/>
    </row>
    <row r="9" spans="1:34" ht="100.5" customHeight="1" x14ac:dyDescent="0.2">
      <c r="A9" s="22"/>
      <c r="B9" s="243" t="s">
        <v>38</v>
      </c>
      <c r="C9" s="251" t="s">
        <v>39</v>
      </c>
      <c r="D9" s="252"/>
      <c r="E9" s="253"/>
      <c r="F9" s="37" t="s">
        <v>40</v>
      </c>
      <c r="G9" s="38">
        <v>3</v>
      </c>
      <c r="H9" s="37" t="s">
        <v>41</v>
      </c>
      <c r="I9" s="41" t="s">
        <v>42</v>
      </c>
      <c r="J9" s="38">
        <v>3</v>
      </c>
      <c r="K9" s="39" t="s">
        <v>43</v>
      </c>
      <c r="L9" s="40" t="s">
        <v>44</v>
      </c>
      <c r="M9" s="38">
        <v>3</v>
      </c>
      <c r="N9" s="44" t="s">
        <v>45</v>
      </c>
      <c r="O9" s="45" t="s">
        <v>46</v>
      </c>
      <c r="P9" s="38">
        <v>3</v>
      </c>
      <c r="Q9" s="44" t="s">
        <v>47</v>
      </c>
      <c r="R9" s="45" t="s">
        <v>48</v>
      </c>
      <c r="S9" s="38">
        <v>3</v>
      </c>
      <c r="T9" s="39" t="s">
        <v>49</v>
      </c>
      <c r="U9" s="40" t="s">
        <v>50</v>
      </c>
      <c r="V9" s="21"/>
      <c r="W9" s="21"/>
      <c r="X9" s="21"/>
      <c r="Y9" s="21"/>
      <c r="Z9" s="21"/>
      <c r="AA9" s="21"/>
      <c r="AB9" s="21"/>
      <c r="AC9" s="21"/>
      <c r="AD9" s="21"/>
      <c r="AE9" s="21"/>
      <c r="AF9" s="21"/>
      <c r="AG9" s="21"/>
      <c r="AH9" s="21"/>
    </row>
    <row r="10" spans="1:34" ht="101.25" customHeight="1" x14ac:dyDescent="0.2">
      <c r="A10" s="22"/>
      <c r="B10" s="243" t="s">
        <v>51</v>
      </c>
      <c r="C10" s="251" t="s">
        <v>52</v>
      </c>
      <c r="D10" s="252"/>
      <c r="E10" s="253"/>
      <c r="F10" s="37" t="s">
        <v>53</v>
      </c>
      <c r="G10" s="38">
        <v>4</v>
      </c>
      <c r="H10" s="37" t="s">
        <v>54</v>
      </c>
      <c r="I10" s="41" t="s">
        <v>55</v>
      </c>
      <c r="J10" s="46"/>
      <c r="K10" s="46"/>
      <c r="L10" s="47"/>
      <c r="M10" s="48"/>
      <c r="N10" s="48"/>
      <c r="O10" s="49"/>
      <c r="P10" s="36">
        <v>4</v>
      </c>
      <c r="Q10" s="50" t="s">
        <v>56</v>
      </c>
      <c r="R10" s="51" t="s">
        <v>57</v>
      </c>
      <c r="S10" s="38">
        <v>4</v>
      </c>
      <c r="T10" s="39" t="s">
        <v>58</v>
      </c>
      <c r="U10" s="40" t="s">
        <v>59</v>
      </c>
      <c r="V10" s="21"/>
      <c r="W10" s="21"/>
      <c r="X10" s="21"/>
      <c r="Y10" s="21"/>
      <c r="Z10" s="21"/>
      <c r="AA10" s="21"/>
      <c r="AB10" s="21"/>
      <c r="AC10" s="21"/>
      <c r="AD10" s="21"/>
      <c r="AE10" s="21"/>
      <c r="AF10" s="21"/>
      <c r="AG10" s="21"/>
      <c r="AH10" s="21"/>
    </row>
    <row r="11" spans="1:34" ht="127.5" customHeight="1" x14ac:dyDescent="0.2">
      <c r="A11" s="22"/>
      <c r="B11" s="243" t="s">
        <v>60</v>
      </c>
      <c r="C11" s="251" t="s">
        <v>61</v>
      </c>
      <c r="D11" s="252"/>
      <c r="E11" s="253"/>
      <c r="F11" s="37" t="s">
        <v>62</v>
      </c>
      <c r="G11" s="38">
        <v>5</v>
      </c>
      <c r="H11" s="37" t="s">
        <v>63</v>
      </c>
      <c r="I11" s="41" t="s">
        <v>64</v>
      </c>
      <c r="J11" s="46"/>
      <c r="K11" s="46"/>
      <c r="L11" s="47"/>
      <c r="M11" s="48"/>
      <c r="N11" s="48"/>
      <c r="O11" s="49"/>
      <c r="P11" s="48"/>
      <c r="Q11" s="48"/>
      <c r="R11" s="49"/>
      <c r="S11" s="38">
        <v>5</v>
      </c>
      <c r="T11" s="39" t="s">
        <v>65</v>
      </c>
      <c r="U11" s="40" t="s">
        <v>66</v>
      </c>
      <c r="V11" s="21"/>
      <c r="W11" s="21"/>
      <c r="X11" s="21"/>
      <c r="Y11" s="21"/>
      <c r="Z11" s="21"/>
      <c r="AA11" s="21"/>
      <c r="AB11" s="21"/>
      <c r="AC11" s="21"/>
      <c r="AD11" s="21"/>
      <c r="AE11" s="21"/>
      <c r="AF11" s="21"/>
      <c r="AG11" s="21"/>
      <c r="AH11" s="21"/>
    </row>
    <row r="12" spans="1:34" ht="30" customHeight="1" x14ac:dyDescent="0.2">
      <c r="A12" s="22"/>
      <c r="B12" s="46"/>
      <c r="C12" s="249"/>
      <c r="D12" s="250"/>
      <c r="E12" s="250"/>
      <c r="F12" s="46"/>
      <c r="G12" s="46"/>
      <c r="H12" s="46"/>
      <c r="I12" s="47"/>
      <c r="J12" s="46"/>
      <c r="K12" s="46"/>
      <c r="L12" s="47"/>
      <c r="M12" s="48"/>
      <c r="N12" s="48"/>
      <c r="O12" s="49"/>
      <c r="P12" s="48"/>
      <c r="Q12" s="48"/>
      <c r="R12" s="49"/>
      <c r="S12" s="52"/>
      <c r="T12" s="21"/>
      <c r="U12" s="21"/>
      <c r="V12" s="21"/>
      <c r="W12" s="21"/>
      <c r="X12" s="21"/>
      <c r="Y12" s="21"/>
      <c r="Z12" s="21"/>
      <c r="AA12" s="21"/>
      <c r="AB12" s="21"/>
      <c r="AC12" s="21"/>
      <c r="AD12" s="21"/>
      <c r="AE12" s="21"/>
      <c r="AF12" s="21"/>
      <c r="AG12" s="21"/>
      <c r="AH12" s="21"/>
    </row>
    <row r="13" spans="1:34" ht="30" customHeight="1" x14ac:dyDescent="0.2">
      <c r="A13" s="22"/>
      <c r="B13" s="46"/>
      <c r="C13" s="249"/>
      <c r="D13" s="250"/>
      <c r="E13" s="250"/>
      <c r="F13" s="46"/>
      <c r="G13" s="46"/>
      <c r="H13" s="46"/>
      <c r="I13" s="47"/>
      <c r="J13" s="46"/>
      <c r="K13" s="46"/>
      <c r="L13" s="47"/>
      <c r="M13" s="48"/>
      <c r="N13" s="48"/>
      <c r="O13" s="49"/>
      <c r="P13" s="48"/>
      <c r="Q13" s="48"/>
      <c r="R13" s="49"/>
      <c r="S13" s="52"/>
      <c r="T13" s="21"/>
      <c r="U13" s="21"/>
      <c r="V13" s="21"/>
      <c r="W13" s="21"/>
      <c r="X13" s="21"/>
      <c r="Y13" s="21"/>
      <c r="Z13" s="21"/>
      <c r="AA13" s="21"/>
      <c r="AB13" s="21"/>
      <c r="AC13" s="21"/>
      <c r="AD13" s="21"/>
      <c r="AE13" s="21"/>
      <c r="AF13" s="21"/>
      <c r="AG13" s="21"/>
      <c r="AH13" s="21"/>
    </row>
    <row r="14" spans="1:34" ht="30" customHeight="1" x14ac:dyDescent="0.2">
      <c r="A14" s="22"/>
      <c r="B14" s="46"/>
      <c r="C14" s="249"/>
      <c r="D14" s="250"/>
      <c r="E14" s="250"/>
      <c r="F14" s="46"/>
      <c r="G14" s="46"/>
      <c r="H14" s="46"/>
      <c r="I14" s="47"/>
      <c r="J14" s="46"/>
      <c r="K14" s="46"/>
      <c r="L14" s="47"/>
      <c r="M14" s="48"/>
      <c r="N14" s="48"/>
      <c r="O14" s="49"/>
      <c r="P14" s="48"/>
      <c r="Q14" s="48"/>
      <c r="R14" s="49"/>
      <c r="S14" s="52"/>
      <c r="T14" s="21"/>
      <c r="U14" s="21"/>
      <c r="V14" s="21"/>
      <c r="W14" s="21"/>
      <c r="X14" s="21"/>
      <c r="Y14" s="21"/>
      <c r="Z14" s="21"/>
      <c r="AA14" s="21"/>
      <c r="AB14" s="21"/>
      <c r="AC14" s="21"/>
      <c r="AD14" s="21"/>
      <c r="AE14" s="21"/>
      <c r="AF14" s="21"/>
      <c r="AG14" s="21"/>
      <c r="AH14" s="21"/>
    </row>
    <row r="15" spans="1:34" ht="30" customHeight="1" x14ac:dyDescent="0.2">
      <c r="A15" s="22"/>
      <c r="B15" s="46"/>
      <c r="C15" s="249"/>
      <c r="D15" s="250"/>
      <c r="E15" s="250"/>
      <c r="F15" s="46"/>
      <c r="G15" s="46"/>
      <c r="H15" s="46"/>
      <c r="I15" s="47"/>
      <c r="J15" s="46"/>
      <c r="K15" s="46"/>
      <c r="L15" s="47"/>
      <c r="M15" s="48"/>
      <c r="N15" s="48"/>
      <c r="O15" s="49"/>
      <c r="P15" s="48"/>
      <c r="Q15" s="48"/>
      <c r="R15" s="49"/>
      <c r="S15" s="52"/>
      <c r="T15" s="21"/>
      <c r="U15" s="21"/>
      <c r="V15" s="21"/>
      <c r="W15" s="21"/>
      <c r="X15" s="21"/>
      <c r="Y15" s="21"/>
      <c r="Z15" s="21"/>
      <c r="AA15" s="21"/>
      <c r="AB15" s="21"/>
      <c r="AC15" s="21"/>
      <c r="AD15" s="21"/>
      <c r="AE15" s="21"/>
      <c r="AF15" s="21"/>
      <c r="AG15" s="21"/>
      <c r="AH15" s="21"/>
    </row>
    <row r="16" spans="1:34" ht="30" customHeight="1" x14ac:dyDescent="0.2">
      <c r="A16" s="22"/>
      <c r="B16" s="46"/>
      <c r="C16" s="249"/>
      <c r="D16" s="250"/>
      <c r="E16" s="250"/>
      <c r="F16" s="46"/>
      <c r="G16" s="46"/>
      <c r="H16" s="46"/>
      <c r="I16" s="47"/>
      <c r="J16" s="46"/>
      <c r="K16" s="46"/>
      <c r="L16" s="47"/>
      <c r="M16" s="48"/>
      <c r="N16" s="48"/>
      <c r="O16" s="49"/>
      <c r="P16" s="48"/>
      <c r="Q16" s="48"/>
      <c r="R16" s="49"/>
      <c r="S16" s="52"/>
      <c r="T16" s="21"/>
      <c r="U16" s="21"/>
      <c r="V16" s="21"/>
      <c r="W16" s="21"/>
      <c r="X16" s="21"/>
      <c r="Y16" s="21"/>
      <c r="Z16" s="21"/>
      <c r="AA16" s="21"/>
      <c r="AB16" s="21"/>
      <c r="AC16" s="21"/>
      <c r="AD16" s="21"/>
      <c r="AE16" s="21"/>
      <c r="AF16" s="21"/>
      <c r="AG16" s="21"/>
      <c r="AH16" s="21"/>
    </row>
    <row r="17" spans="1:34" ht="30" customHeight="1" x14ac:dyDescent="0.2">
      <c r="A17" s="22"/>
      <c r="B17" s="46"/>
      <c r="C17" s="249"/>
      <c r="D17" s="250"/>
      <c r="E17" s="250"/>
      <c r="F17" s="46"/>
      <c r="G17" s="46"/>
      <c r="H17" s="46"/>
      <c r="I17" s="47"/>
      <c r="J17" s="46"/>
      <c r="K17" s="46"/>
      <c r="L17" s="47"/>
      <c r="M17" s="48"/>
      <c r="N17" s="48"/>
      <c r="O17" s="49"/>
      <c r="P17" s="48"/>
      <c r="Q17" s="48"/>
      <c r="R17" s="49"/>
      <c r="S17" s="52"/>
      <c r="T17" s="21"/>
      <c r="U17" s="21"/>
      <c r="V17" s="21"/>
      <c r="W17" s="21"/>
      <c r="X17" s="21"/>
      <c r="Y17" s="21"/>
      <c r="Z17" s="21"/>
      <c r="AA17" s="21"/>
      <c r="AB17" s="21"/>
      <c r="AC17" s="21"/>
      <c r="AD17" s="21"/>
      <c r="AE17" s="21"/>
      <c r="AF17" s="21"/>
      <c r="AG17" s="21"/>
      <c r="AH17" s="21"/>
    </row>
    <row r="18" spans="1:34" ht="30" customHeight="1" x14ac:dyDescent="0.2">
      <c r="A18" s="22"/>
      <c r="B18" s="46"/>
      <c r="C18" s="249"/>
      <c r="D18" s="250"/>
      <c r="E18" s="250"/>
      <c r="F18" s="46"/>
      <c r="G18" s="46"/>
      <c r="H18" s="46"/>
      <c r="I18" s="47"/>
      <c r="J18" s="46"/>
      <c r="K18" s="46"/>
      <c r="L18" s="47"/>
      <c r="M18" s="48"/>
      <c r="N18" s="48"/>
      <c r="O18" s="49"/>
      <c r="P18" s="48"/>
      <c r="Q18" s="48"/>
      <c r="R18" s="49"/>
      <c r="S18" s="52"/>
      <c r="T18" s="21"/>
      <c r="U18" s="21"/>
      <c r="V18" s="21"/>
      <c r="W18" s="21"/>
      <c r="X18" s="21"/>
      <c r="Y18" s="21"/>
      <c r="Z18" s="21"/>
      <c r="AA18" s="21"/>
      <c r="AB18" s="21"/>
      <c r="AC18" s="21"/>
      <c r="AD18" s="21"/>
      <c r="AE18" s="21"/>
      <c r="AF18" s="21"/>
      <c r="AG18" s="21"/>
      <c r="AH18" s="21"/>
    </row>
    <row r="19" spans="1:34" ht="30" customHeight="1" x14ac:dyDescent="0.2">
      <c r="A19" s="22"/>
      <c r="B19" s="46"/>
      <c r="C19" s="249"/>
      <c r="D19" s="250"/>
      <c r="E19" s="250"/>
      <c r="F19" s="46"/>
      <c r="G19" s="46"/>
      <c r="H19" s="46"/>
      <c r="I19" s="47"/>
      <c r="J19" s="46"/>
      <c r="K19" s="46"/>
      <c r="L19" s="47"/>
      <c r="M19" s="48"/>
      <c r="N19" s="48"/>
      <c r="O19" s="49"/>
      <c r="P19" s="48"/>
      <c r="Q19" s="48"/>
      <c r="R19" s="49"/>
      <c r="S19" s="52"/>
      <c r="T19" s="21"/>
      <c r="U19" s="21"/>
      <c r="V19" s="21"/>
      <c r="W19" s="21"/>
      <c r="X19" s="21"/>
      <c r="Y19" s="21"/>
      <c r="Z19" s="21"/>
      <c r="AA19" s="21"/>
      <c r="AB19" s="21"/>
      <c r="AC19" s="21"/>
      <c r="AD19" s="21"/>
      <c r="AE19" s="21"/>
      <c r="AF19" s="21"/>
      <c r="AG19" s="21"/>
      <c r="AH19" s="21"/>
    </row>
    <row r="20" spans="1:34" ht="30" customHeight="1" x14ac:dyDescent="0.2">
      <c r="A20" s="22"/>
      <c r="B20" s="46"/>
      <c r="C20" s="249"/>
      <c r="D20" s="250"/>
      <c r="E20" s="250"/>
      <c r="F20" s="46"/>
      <c r="G20" s="46"/>
      <c r="H20" s="46"/>
      <c r="I20" s="47"/>
      <c r="J20" s="46"/>
      <c r="K20" s="46"/>
      <c r="L20" s="47"/>
      <c r="M20" s="48"/>
      <c r="N20" s="48"/>
      <c r="O20" s="49"/>
      <c r="P20" s="48"/>
      <c r="Q20" s="48"/>
      <c r="R20" s="49"/>
      <c r="S20" s="52"/>
      <c r="T20" s="21"/>
      <c r="U20" s="21"/>
      <c r="V20" s="21"/>
      <c r="W20" s="21"/>
      <c r="X20" s="21"/>
      <c r="Y20" s="21"/>
      <c r="Z20" s="21"/>
      <c r="AA20" s="21"/>
      <c r="AB20" s="21"/>
      <c r="AC20" s="21"/>
      <c r="AD20" s="21"/>
      <c r="AE20" s="21"/>
      <c r="AF20" s="21"/>
      <c r="AG20" s="21"/>
      <c r="AH20" s="21"/>
    </row>
    <row r="21" spans="1:34" ht="30" customHeight="1" x14ac:dyDescent="0.2">
      <c r="A21" s="22"/>
      <c r="B21" s="46"/>
      <c r="C21" s="249"/>
      <c r="D21" s="250"/>
      <c r="E21" s="250"/>
      <c r="F21" s="46"/>
      <c r="G21" s="46"/>
      <c r="H21" s="46"/>
      <c r="I21" s="47"/>
      <c r="J21" s="46"/>
      <c r="K21" s="46"/>
      <c r="L21" s="47"/>
      <c r="M21" s="48"/>
      <c r="N21" s="48"/>
      <c r="O21" s="49"/>
      <c r="P21" s="48"/>
      <c r="Q21" s="48"/>
      <c r="R21" s="49"/>
      <c r="S21" s="52"/>
      <c r="T21" s="21"/>
      <c r="U21" s="21"/>
      <c r="V21" s="21"/>
      <c r="W21" s="21"/>
      <c r="X21" s="21"/>
      <c r="Y21" s="21"/>
      <c r="Z21" s="21"/>
      <c r="AA21" s="21"/>
      <c r="AB21" s="21"/>
      <c r="AC21" s="21"/>
      <c r="AD21" s="21"/>
      <c r="AE21" s="21"/>
      <c r="AF21" s="21"/>
      <c r="AG21" s="21"/>
      <c r="AH21" s="21"/>
    </row>
    <row r="22" spans="1:34" ht="30" customHeight="1" x14ac:dyDescent="0.2">
      <c r="A22" s="22"/>
      <c r="B22" s="46"/>
      <c r="C22" s="249"/>
      <c r="D22" s="250"/>
      <c r="E22" s="250"/>
      <c r="F22" s="46"/>
      <c r="G22" s="46"/>
      <c r="H22" s="46"/>
      <c r="I22" s="47"/>
      <c r="J22" s="46"/>
      <c r="K22" s="46"/>
      <c r="L22" s="47"/>
      <c r="M22" s="48"/>
      <c r="N22" s="48"/>
      <c r="O22" s="49"/>
      <c r="P22" s="48"/>
      <c r="Q22" s="48"/>
      <c r="R22" s="49"/>
      <c r="S22" s="52"/>
      <c r="T22" s="21"/>
      <c r="U22" s="21"/>
      <c r="V22" s="21"/>
      <c r="W22" s="21"/>
      <c r="X22" s="21"/>
      <c r="Y22" s="21"/>
      <c r="Z22" s="21"/>
      <c r="AA22" s="21"/>
      <c r="AB22" s="21"/>
      <c r="AC22" s="21"/>
      <c r="AD22" s="21"/>
      <c r="AE22" s="21"/>
      <c r="AF22" s="21"/>
      <c r="AG22" s="21"/>
      <c r="AH22" s="21"/>
    </row>
    <row r="23" spans="1:34" ht="30" customHeight="1" x14ac:dyDescent="0.2">
      <c r="A23" s="22"/>
      <c r="B23" s="46"/>
      <c r="C23" s="249"/>
      <c r="D23" s="250"/>
      <c r="E23" s="250"/>
      <c r="F23" s="46"/>
      <c r="G23" s="46"/>
      <c r="H23" s="46"/>
      <c r="I23" s="47"/>
      <c r="J23" s="46"/>
      <c r="K23" s="46"/>
      <c r="L23" s="47"/>
      <c r="M23" s="48"/>
      <c r="N23" s="48"/>
      <c r="O23" s="49"/>
      <c r="P23" s="48"/>
      <c r="Q23" s="48"/>
      <c r="R23" s="49"/>
      <c r="S23" s="52"/>
      <c r="T23" s="21"/>
      <c r="U23" s="21"/>
      <c r="V23" s="21"/>
      <c r="W23" s="21"/>
      <c r="X23" s="21"/>
      <c r="Y23" s="21"/>
      <c r="Z23" s="21"/>
      <c r="AA23" s="21"/>
      <c r="AB23" s="21"/>
      <c r="AC23" s="21"/>
      <c r="AD23" s="21"/>
      <c r="AE23" s="21"/>
      <c r="AF23" s="21"/>
      <c r="AG23" s="21"/>
      <c r="AH23" s="21"/>
    </row>
    <row r="24" spans="1:34" ht="30" customHeight="1" x14ac:dyDescent="0.2">
      <c r="A24" s="22"/>
      <c r="B24" s="46"/>
      <c r="C24" s="249"/>
      <c r="D24" s="250"/>
      <c r="E24" s="250"/>
      <c r="F24" s="46"/>
      <c r="G24" s="46"/>
      <c r="H24" s="46"/>
      <c r="I24" s="47"/>
      <c r="J24" s="46"/>
      <c r="K24" s="46"/>
      <c r="L24" s="47"/>
      <c r="M24" s="48"/>
      <c r="N24" s="48"/>
      <c r="O24" s="49"/>
      <c r="P24" s="48"/>
      <c r="Q24" s="48"/>
      <c r="R24" s="49"/>
      <c r="S24" s="52"/>
      <c r="T24" s="21"/>
      <c r="U24" s="21"/>
      <c r="V24" s="21"/>
      <c r="W24" s="21"/>
      <c r="X24" s="21"/>
      <c r="Y24" s="21"/>
      <c r="Z24" s="21"/>
      <c r="AA24" s="21"/>
      <c r="AB24" s="21"/>
      <c r="AC24" s="21"/>
      <c r="AD24" s="21"/>
      <c r="AE24" s="21"/>
      <c r="AF24" s="21"/>
      <c r="AG24" s="21"/>
      <c r="AH24" s="21"/>
    </row>
    <row r="25" spans="1:34" ht="30" customHeight="1" x14ac:dyDescent="0.2">
      <c r="A25" s="22"/>
      <c r="B25" s="46"/>
      <c r="C25" s="249"/>
      <c r="D25" s="250"/>
      <c r="E25" s="250"/>
      <c r="F25" s="46"/>
      <c r="G25" s="46"/>
      <c r="H25" s="46"/>
      <c r="I25" s="47"/>
      <c r="J25" s="46"/>
      <c r="K25" s="46"/>
      <c r="L25" s="47"/>
      <c r="M25" s="48"/>
      <c r="N25" s="48"/>
      <c r="O25" s="49"/>
      <c r="P25" s="48"/>
      <c r="Q25" s="48"/>
      <c r="R25" s="49"/>
      <c r="S25" s="52"/>
      <c r="T25" s="21"/>
      <c r="U25" s="21"/>
      <c r="V25" s="21"/>
      <c r="W25" s="21"/>
      <c r="X25" s="21"/>
      <c r="Y25" s="21"/>
      <c r="Z25" s="21"/>
      <c r="AA25" s="21"/>
      <c r="AB25" s="21"/>
      <c r="AC25" s="21"/>
      <c r="AD25" s="21"/>
      <c r="AE25" s="21"/>
      <c r="AF25" s="21"/>
      <c r="AG25" s="21"/>
      <c r="AH25" s="21"/>
    </row>
    <row r="26" spans="1:34" ht="30" customHeight="1" x14ac:dyDescent="0.2">
      <c r="A26" s="22"/>
      <c r="B26" s="46"/>
      <c r="C26" s="249"/>
      <c r="D26" s="250"/>
      <c r="E26" s="250"/>
      <c r="F26" s="46"/>
      <c r="G26" s="46"/>
      <c r="H26" s="46"/>
      <c r="I26" s="47"/>
      <c r="J26" s="46"/>
      <c r="K26" s="46"/>
      <c r="L26" s="47"/>
      <c r="M26" s="48"/>
      <c r="N26" s="48"/>
      <c r="O26" s="49"/>
      <c r="P26" s="48"/>
      <c r="Q26" s="48"/>
      <c r="R26" s="49"/>
      <c r="S26" s="52"/>
      <c r="T26" s="21"/>
      <c r="U26" s="21"/>
      <c r="V26" s="21"/>
      <c r="W26" s="21"/>
      <c r="X26" s="21"/>
      <c r="Y26" s="21"/>
      <c r="Z26" s="21"/>
      <c r="AA26" s="21"/>
      <c r="AB26" s="21"/>
      <c r="AC26" s="21"/>
      <c r="AD26" s="21"/>
      <c r="AE26" s="21"/>
      <c r="AF26" s="21"/>
      <c r="AG26" s="21"/>
      <c r="AH26" s="21"/>
    </row>
    <row r="27" spans="1:34" ht="30" customHeight="1" x14ac:dyDescent="0.2">
      <c r="A27" s="22"/>
      <c r="B27" s="46"/>
      <c r="C27" s="249"/>
      <c r="D27" s="250"/>
      <c r="E27" s="250"/>
      <c r="F27" s="46"/>
      <c r="G27" s="46"/>
      <c r="H27" s="46"/>
      <c r="I27" s="47"/>
      <c r="J27" s="46"/>
      <c r="K27" s="46"/>
      <c r="L27" s="47"/>
      <c r="M27" s="48"/>
      <c r="N27" s="48"/>
      <c r="O27" s="49"/>
      <c r="P27" s="48"/>
      <c r="Q27" s="48"/>
      <c r="R27" s="49"/>
      <c r="S27" s="52"/>
      <c r="T27" s="21"/>
      <c r="U27" s="21"/>
      <c r="V27" s="21"/>
      <c r="W27" s="21"/>
      <c r="X27" s="21"/>
      <c r="Y27" s="21"/>
      <c r="Z27" s="21"/>
      <c r="AA27" s="21"/>
      <c r="AB27" s="21"/>
      <c r="AC27" s="21"/>
      <c r="AD27" s="21"/>
      <c r="AE27" s="21"/>
      <c r="AF27" s="21"/>
      <c r="AG27" s="21"/>
      <c r="AH27" s="21"/>
    </row>
    <row r="28" spans="1:34" ht="30" customHeight="1" x14ac:dyDescent="0.2">
      <c r="A28" s="22"/>
      <c r="B28" s="46"/>
      <c r="C28" s="249"/>
      <c r="D28" s="250"/>
      <c r="E28" s="250"/>
      <c r="F28" s="46"/>
      <c r="G28" s="46"/>
      <c r="H28" s="46"/>
      <c r="I28" s="47"/>
      <c r="J28" s="46"/>
      <c r="K28" s="46"/>
      <c r="L28" s="47"/>
      <c r="M28" s="48"/>
      <c r="N28" s="48"/>
      <c r="O28" s="49"/>
      <c r="P28" s="48"/>
      <c r="Q28" s="48"/>
      <c r="R28" s="49"/>
      <c r="S28" s="52"/>
      <c r="T28" s="21"/>
      <c r="U28" s="21"/>
      <c r="V28" s="21"/>
      <c r="W28" s="21"/>
      <c r="X28" s="21"/>
      <c r="Y28" s="21"/>
      <c r="Z28" s="21"/>
      <c r="AA28" s="21"/>
      <c r="AB28" s="21"/>
      <c r="AC28" s="21"/>
      <c r="AD28" s="21"/>
      <c r="AE28" s="21"/>
      <c r="AF28" s="21"/>
      <c r="AG28" s="21"/>
      <c r="AH28" s="21"/>
    </row>
    <row r="29" spans="1:34" ht="30" customHeight="1" x14ac:dyDescent="0.2">
      <c r="A29" s="22"/>
      <c r="B29" s="46"/>
      <c r="C29" s="249"/>
      <c r="D29" s="250"/>
      <c r="E29" s="250"/>
      <c r="F29" s="46"/>
      <c r="G29" s="46"/>
      <c r="H29" s="46"/>
      <c r="I29" s="47"/>
      <c r="J29" s="46"/>
      <c r="K29" s="46"/>
      <c r="L29" s="47"/>
      <c r="M29" s="48"/>
      <c r="N29" s="48"/>
      <c r="O29" s="49"/>
      <c r="P29" s="48"/>
      <c r="Q29" s="48"/>
      <c r="R29" s="49"/>
      <c r="S29" s="52"/>
      <c r="T29" s="21"/>
      <c r="U29" s="21"/>
      <c r="V29" s="21"/>
      <c r="W29" s="21"/>
      <c r="X29" s="21"/>
      <c r="Y29" s="21"/>
      <c r="Z29" s="21"/>
      <c r="AA29" s="21"/>
      <c r="AB29" s="21"/>
      <c r="AC29" s="21"/>
      <c r="AD29" s="21"/>
      <c r="AE29" s="21"/>
      <c r="AF29" s="21"/>
      <c r="AG29" s="21"/>
      <c r="AH29" s="21"/>
    </row>
    <row r="30" spans="1:34" ht="30" customHeight="1" x14ac:dyDescent="0.2">
      <c r="A30" s="22"/>
      <c r="B30" s="46"/>
      <c r="C30" s="249"/>
      <c r="D30" s="250"/>
      <c r="E30" s="250"/>
      <c r="F30" s="46"/>
      <c r="G30" s="46"/>
      <c r="H30" s="46"/>
      <c r="I30" s="47"/>
      <c r="J30" s="46"/>
      <c r="K30" s="46"/>
      <c r="L30" s="47"/>
      <c r="M30" s="48"/>
      <c r="N30" s="48"/>
      <c r="O30" s="49"/>
      <c r="P30" s="48"/>
      <c r="Q30" s="48"/>
      <c r="R30" s="49"/>
      <c r="S30" s="52"/>
      <c r="T30" s="21"/>
      <c r="U30" s="21"/>
      <c r="V30" s="21"/>
      <c r="W30" s="21"/>
      <c r="X30" s="21"/>
      <c r="Y30" s="21"/>
      <c r="Z30" s="21"/>
      <c r="AA30" s="21"/>
      <c r="AB30" s="21"/>
      <c r="AC30" s="21"/>
      <c r="AD30" s="21"/>
      <c r="AE30" s="21"/>
      <c r="AF30" s="21"/>
      <c r="AG30" s="21"/>
      <c r="AH30" s="21"/>
    </row>
    <row r="31" spans="1:34" ht="30" customHeight="1" x14ac:dyDescent="0.2">
      <c r="A31" s="22"/>
      <c r="B31" s="46"/>
      <c r="C31" s="249"/>
      <c r="D31" s="250"/>
      <c r="E31" s="250"/>
      <c r="F31" s="46"/>
      <c r="G31" s="46"/>
      <c r="H31" s="46"/>
      <c r="I31" s="47"/>
      <c r="J31" s="46"/>
      <c r="K31" s="46"/>
      <c r="L31" s="47"/>
      <c r="M31" s="48"/>
      <c r="N31" s="48"/>
      <c r="O31" s="49"/>
      <c r="P31" s="48"/>
      <c r="Q31" s="48"/>
      <c r="R31" s="49"/>
      <c r="S31" s="52"/>
      <c r="T31" s="21"/>
      <c r="U31" s="21"/>
      <c r="V31" s="21"/>
      <c r="W31" s="21"/>
      <c r="X31" s="21"/>
      <c r="Y31" s="21"/>
      <c r="Z31" s="21"/>
      <c r="AA31" s="21"/>
      <c r="AB31" s="21"/>
      <c r="AC31" s="21"/>
      <c r="AD31" s="21"/>
      <c r="AE31" s="21"/>
      <c r="AF31" s="21"/>
      <c r="AG31" s="21"/>
      <c r="AH31" s="21"/>
    </row>
    <row r="32" spans="1:34" ht="30" customHeight="1" x14ac:dyDescent="0.2">
      <c r="A32" s="22"/>
      <c r="B32" s="46"/>
      <c r="C32" s="249"/>
      <c r="D32" s="250"/>
      <c r="E32" s="250"/>
      <c r="F32" s="46"/>
      <c r="G32" s="46"/>
      <c r="H32" s="46"/>
      <c r="I32" s="47"/>
      <c r="J32" s="46"/>
      <c r="K32" s="46"/>
      <c r="L32" s="47"/>
      <c r="M32" s="48"/>
      <c r="N32" s="48"/>
      <c r="O32" s="49"/>
      <c r="P32" s="48"/>
      <c r="Q32" s="48"/>
      <c r="R32" s="49"/>
      <c r="S32" s="52"/>
      <c r="T32" s="21"/>
      <c r="U32" s="21"/>
      <c r="V32" s="21"/>
      <c r="W32" s="21"/>
      <c r="X32" s="21"/>
      <c r="Y32" s="21"/>
      <c r="Z32" s="21"/>
      <c r="AA32" s="21"/>
      <c r="AB32" s="21"/>
      <c r="AC32" s="21"/>
      <c r="AD32" s="21"/>
      <c r="AE32" s="21"/>
      <c r="AF32" s="21"/>
      <c r="AG32" s="21"/>
      <c r="AH32" s="21"/>
    </row>
    <row r="33" spans="1:34" ht="30" customHeight="1" x14ac:dyDescent="0.2">
      <c r="A33" s="22"/>
      <c r="B33" s="46"/>
      <c r="C33" s="249"/>
      <c r="D33" s="250"/>
      <c r="E33" s="250"/>
      <c r="F33" s="46"/>
      <c r="G33" s="46"/>
      <c r="H33" s="46"/>
      <c r="I33" s="47"/>
      <c r="J33" s="46"/>
      <c r="K33" s="46"/>
      <c r="L33" s="47"/>
      <c r="M33" s="48"/>
      <c r="N33" s="48"/>
      <c r="O33" s="49"/>
      <c r="P33" s="48"/>
      <c r="Q33" s="48"/>
      <c r="R33" s="49"/>
      <c r="S33" s="52"/>
      <c r="T33" s="21"/>
      <c r="U33" s="21"/>
      <c r="V33" s="21"/>
      <c r="W33" s="21"/>
      <c r="X33" s="21"/>
      <c r="Y33" s="21"/>
      <c r="Z33" s="21"/>
      <c r="AA33" s="21"/>
      <c r="AB33" s="21"/>
      <c r="AC33" s="21"/>
      <c r="AD33" s="21"/>
      <c r="AE33" s="21"/>
      <c r="AF33" s="21"/>
      <c r="AG33" s="21"/>
      <c r="AH33" s="21"/>
    </row>
    <row r="34" spans="1:34" ht="30" customHeight="1" x14ac:dyDescent="0.2">
      <c r="A34" s="22"/>
      <c r="B34" s="46"/>
      <c r="C34" s="249"/>
      <c r="D34" s="250"/>
      <c r="E34" s="250"/>
      <c r="F34" s="46"/>
      <c r="G34" s="46"/>
      <c r="H34" s="46"/>
      <c r="I34" s="47"/>
      <c r="J34" s="46"/>
      <c r="K34" s="46"/>
      <c r="L34" s="47"/>
      <c r="M34" s="48"/>
      <c r="N34" s="48"/>
      <c r="O34" s="49"/>
      <c r="P34" s="48"/>
      <c r="Q34" s="48"/>
      <c r="R34" s="49"/>
      <c r="S34" s="52"/>
      <c r="T34" s="21"/>
      <c r="U34" s="21"/>
      <c r="V34" s="21"/>
      <c r="W34" s="21"/>
      <c r="X34" s="21"/>
      <c r="Y34" s="21"/>
      <c r="Z34" s="21"/>
      <c r="AA34" s="21"/>
      <c r="AB34" s="21"/>
      <c r="AC34" s="21"/>
      <c r="AD34" s="21"/>
      <c r="AE34" s="21"/>
      <c r="AF34" s="21"/>
      <c r="AG34" s="21"/>
      <c r="AH34" s="21"/>
    </row>
    <row r="35" spans="1:34" ht="30" customHeight="1" x14ac:dyDescent="0.2">
      <c r="A35" s="22"/>
      <c r="B35" s="46"/>
      <c r="C35" s="249"/>
      <c r="D35" s="250"/>
      <c r="E35" s="250"/>
      <c r="F35" s="46"/>
      <c r="G35" s="46"/>
      <c r="H35" s="46"/>
      <c r="I35" s="47"/>
      <c r="J35" s="46"/>
      <c r="K35" s="46"/>
      <c r="L35" s="47"/>
      <c r="M35" s="48"/>
      <c r="N35" s="48"/>
      <c r="O35" s="49"/>
      <c r="P35" s="48"/>
      <c r="Q35" s="48"/>
      <c r="R35" s="49"/>
      <c r="S35" s="52"/>
      <c r="T35" s="21"/>
      <c r="U35" s="21"/>
      <c r="V35" s="21"/>
      <c r="W35" s="21"/>
      <c r="X35" s="21"/>
      <c r="Y35" s="21"/>
      <c r="Z35" s="21"/>
      <c r="AA35" s="21"/>
      <c r="AB35" s="21"/>
      <c r="AC35" s="21"/>
      <c r="AD35" s="21"/>
      <c r="AE35" s="21"/>
      <c r="AF35" s="21"/>
      <c r="AG35" s="21"/>
      <c r="AH35" s="21"/>
    </row>
    <row r="36" spans="1:34" ht="30" customHeight="1" x14ac:dyDescent="0.2">
      <c r="A36" s="22"/>
      <c r="B36" s="46"/>
      <c r="C36" s="249"/>
      <c r="D36" s="250"/>
      <c r="E36" s="250"/>
      <c r="F36" s="46"/>
      <c r="G36" s="46"/>
      <c r="H36" s="46"/>
      <c r="I36" s="47"/>
      <c r="J36" s="46"/>
      <c r="K36" s="46"/>
      <c r="L36" s="47"/>
      <c r="M36" s="48"/>
      <c r="N36" s="48"/>
      <c r="O36" s="49"/>
      <c r="P36" s="48"/>
      <c r="Q36" s="48"/>
      <c r="R36" s="49"/>
      <c r="S36" s="52"/>
      <c r="T36" s="21"/>
      <c r="U36" s="21"/>
      <c r="V36" s="21"/>
      <c r="W36" s="21"/>
      <c r="X36" s="21"/>
      <c r="Y36" s="21"/>
      <c r="Z36" s="21"/>
      <c r="AA36" s="21"/>
      <c r="AB36" s="21"/>
      <c r="AC36" s="21"/>
      <c r="AD36" s="21"/>
      <c r="AE36" s="21"/>
      <c r="AF36" s="21"/>
      <c r="AG36" s="21"/>
      <c r="AH36" s="21"/>
    </row>
    <row r="37" spans="1:34" ht="30" customHeight="1" x14ac:dyDescent="0.2">
      <c r="A37" s="22"/>
      <c r="B37" s="46"/>
      <c r="C37" s="249"/>
      <c r="D37" s="250"/>
      <c r="E37" s="250"/>
      <c r="F37" s="46"/>
      <c r="G37" s="46"/>
      <c r="H37" s="46"/>
      <c r="I37" s="47"/>
      <c r="J37" s="46"/>
      <c r="K37" s="46"/>
      <c r="L37" s="47"/>
      <c r="M37" s="48"/>
      <c r="N37" s="48"/>
      <c r="O37" s="49"/>
      <c r="P37" s="48"/>
      <c r="Q37" s="48"/>
      <c r="R37" s="49"/>
      <c r="S37" s="52"/>
      <c r="T37" s="21"/>
      <c r="U37" s="21"/>
      <c r="V37" s="21"/>
      <c r="W37" s="21"/>
      <c r="X37" s="21"/>
      <c r="Y37" s="21"/>
      <c r="Z37" s="21"/>
      <c r="AA37" s="21"/>
      <c r="AB37" s="21"/>
      <c r="AC37" s="21"/>
      <c r="AD37" s="21"/>
      <c r="AE37" s="21"/>
      <c r="AF37" s="21"/>
      <c r="AG37" s="21"/>
      <c r="AH37" s="21"/>
    </row>
    <row r="38" spans="1:34" ht="30" customHeight="1" x14ac:dyDescent="0.2">
      <c r="A38" s="22"/>
      <c r="B38" s="46"/>
      <c r="C38" s="249"/>
      <c r="D38" s="250"/>
      <c r="E38" s="250"/>
      <c r="F38" s="46"/>
      <c r="G38" s="46"/>
      <c r="H38" s="46"/>
      <c r="I38" s="47"/>
      <c r="J38" s="46"/>
      <c r="K38" s="46"/>
      <c r="L38" s="47"/>
      <c r="M38" s="48"/>
      <c r="N38" s="48"/>
      <c r="O38" s="49"/>
      <c r="P38" s="48"/>
      <c r="Q38" s="48"/>
      <c r="R38" s="49"/>
      <c r="S38" s="52"/>
      <c r="T38" s="21"/>
      <c r="U38" s="21"/>
      <c r="V38" s="21"/>
      <c r="W38" s="21"/>
      <c r="X38" s="21"/>
      <c r="Y38" s="21"/>
      <c r="Z38" s="21"/>
      <c r="AA38" s="21"/>
      <c r="AB38" s="21"/>
      <c r="AC38" s="21"/>
      <c r="AD38" s="21"/>
      <c r="AE38" s="21"/>
      <c r="AF38" s="21"/>
      <c r="AG38" s="21"/>
      <c r="AH38" s="21"/>
    </row>
    <row r="39" spans="1:34" ht="30" customHeight="1" x14ac:dyDescent="0.2">
      <c r="A39" s="22"/>
      <c r="B39" s="46"/>
      <c r="C39" s="249"/>
      <c r="D39" s="250"/>
      <c r="E39" s="250"/>
      <c r="F39" s="46"/>
      <c r="G39" s="46"/>
      <c r="H39" s="46"/>
      <c r="I39" s="47"/>
      <c r="J39" s="46"/>
      <c r="K39" s="46"/>
      <c r="L39" s="47"/>
      <c r="M39" s="48"/>
      <c r="N39" s="48"/>
      <c r="O39" s="49"/>
      <c r="P39" s="48"/>
      <c r="Q39" s="48"/>
      <c r="R39" s="49"/>
      <c r="S39" s="52"/>
      <c r="T39" s="21"/>
      <c r="U39" s="21"/>
      <c r="V39" s="21"/>
      <c r="W39" s="21"/>
      <c r="X39" s="21"/>
      <c r="Y39" s="21"/>
      <c r="Z39" s="21"/>
      <c r="AA39" s="21"/>
      <c r="AB39" s="21"/>
      <c r="AC39" s="21"/>
      <c r="AD39" s="21"/>
      <c r="AE39" s="21"/>
      <c r="AF39" s="21"/>
      <c r="AG39" s="21"/>
      <c r="AH39" s="21"/>
    </row>
    <row r="40" spans="1:34" ht="30" customHeight="1" x14ac:dyDescent="0.2">
      <c r="A40" s="22"/>
      <c r="B40" s="46"/>
      <c r="C40" s="249"/>
      <c r="D40" s="250"/>
      <c r="E40" s="250"/>
      <c r="F40" s="46"/>
      <c r="G40" s="46"/>
      <c r="H40" s="46"/>
      <c r="I40" s="47"/>
      <c r="J40" s="46"/>
      <c r="K40" s="46"/>
      <c r="L40" s="47"/>
      <c r="M40" s="48"/>
      <c r="N40" s="48"/>
      <c r="O40" s="49"/>
      <c r="P40" s="48"/>
      <c r="Q40" s="48"/>
      <c r="R40" s="49"/>
      <c r="S40" s="52"/>
      <c r="T40" s="21"/>
      <c r="U40" s="21"/>
      <c r="V40" s="21"/>
      <c r="W40" s="21"/>
      <c r="X40" s="21"/>
      <c r="Y40" s="21"/>
      <c r="Z40" s="21"/>
      <c r="AA40" s="21"/>
      <c r="AB40" s="21"/>
      <c r="AC40" s="21"/>
      <c r="AD40" s="21"/>
      <c r="AE40" s="21"/>
      <c r="AF40" s="21"/>
      <c r="AG40" s="21"/>
      <c r="AH40" s="21"/>
    </row>
    <row r="41" spans="1:34" ht="30" customHeight="1" x14ac:dyDescent="0.2">
      <c r="A41" s="22"/>
      <c r="B41" s="46"/>
      <c r="C41" s="249"/>
      <c r="D41" s="250"/>
      <c r="E41" s="250"/>
      <c r="F41" s="46"/>
      <c r="G41" s="46"/>
      <c r="H41" s="46"/>
      <c r="I41" s="47"/>
      <c r="J41" s="46"/>
      <c r="K41" s="46"/>
      <c r="L41" s="47"/>
      <c r="M41" s="48"/>
      <c r="N41" s="48"/>
      <c r="O41" s="49"/>
      <c r="P41" s="48"/>
      <c r="Q41" s="48"/>
      <c r="R41" s="49"/>
      <c r="S41" s="52"/>
      <c r="T41" s="21"/>
      <c r="U41" s="21"/>
      <c r="V41" s="21"/>
      <c r="W41" s="21"/>
      <c r="X41" s="21"/>
      <c r="Y41" s="21"/>
      <c r="Z41" s="21"/>
      <c r="AA41" s="21"/>
      <c r="AB41" s="21"/>
      <c r="AC41" s="21"/>
      <c r="AD41" s="21"/>
      <c r="AE41" s="21"/>
      <c r="AF41" s="21"/>
      <c r="AG41" s="21"/>
      <c r="AH41" s="21"/>
    </row>
    <row r="42" spans="1:34" ht="30" customHeight="1" x14ac:dyDescent="0.2">
      <c r="A42" s="22"/>
      <c r="B42" s="46"/>
      <c r="C42" s="249"/>
      <c r="D42" s="250"/>
      <c r="E42" s="250"/>
      <c r="F42" s="46"/>
      <c r="G42" s="46"/>
      <c r="H42" s="46"/>
      <c r="I42" s="47"/>
      <c r="J42" s="46"/>
      <c r="K42" s="46"/>
      <c r="L42" s="47"/>
      <c r="M42" s="48"/>
      <c r="N42" s="48"/>
      <c r="O42" s="49"/>
      <c r="P42" s="48"/>
      <c r="Q42" s="48"/>
      <c r="R42" s="49"/>
      <c r="S42" s="52"/>
      <c r="T42" s="21"/>
      <c r="U42" s="21"/>
      <c r="V42" s="21"/>
      <c r="W42" s="21"/>
      <c r="X42" s="21"/>
      <c r="Y42" s="21"/>
      <c r="Z42" s="21"/>
      <c r="AA42" s="21"/>
      <c r="AB42" s="21"/>
      <c r="AC42" s="21"/>
      <c r="AD42" s="21"/>
      <c r="AE42" s="21"/>
      <c r="AF42" s="21"/>
      <c r="AG42" s="21"/>
      <c r="AH42" s="21"/>
    </row>
    <row r="43" spans="1:34" ht="30" customHeight="1" x14ac:dyDescent="0.2">
      <c r="A43" s="22"/>
      <c r="B43" s="46"/>
      <c r="C43" s="249"/>
      <c r="D43" s="250"/>
      <c r="E43" s="250"/>
      <c r="F43" s="46"/>
      <c r="G43" s="46"/>
      <c r="H43" s="46"/>
      <c r="I43" s="47"/>
      <c r="J43" s="46"/>
      <c r="K43" s="46"/>
      <c r="L43" s="47"/>
      <c r="M43" s="48"/>
      <c r="N43" s="48"/>
      <c r="O43" s="49"/>
      <c r="P43" s="48"/>
      <c r="Q43" s="48"/>
      <c r="R43" s="49"/>
      <c r="S43" s="52"/>
      <c r="T43" s="21"/>
      <c r="U43" s="21"/>
      <c r="V43" s="21"/>
      <c r="W43" s="21"/>
      <c r="X43" s="21"/>
      <c r="Y43" s="21"/>
      <c r="Z43" s="21"/>
      <c r="AA43" s="21"/>
      <c r="AB43" s="21"/>
      <c r="AC43" s="21"/>
      <c r="AD43" s="21"/>
      <c r="AE43" s="21"/>
      <c r="AF43" s="21"/>
      <c r="AG43" s="21"/>
      <c r="AH43" s="21"/>
    </row>
    <row r="44" spans="1:34" ht="30" customHeight="1" x14ac:dyDescent="0.2">
      <c r="A44" s="22"/>
      <c r="B44" s="46"/>
      <c r="C44" s="249"/>
      <c r="D44" s="250"/>
      <c r="E44" s="250"/>
      <c r="F44" s="46"/>
      <c r="G44" s="46"/>
      <c r="H44" s="46"/>
      <c r="I44" s="47"/>
      <c r="J44" s="46"/>
      <c r="K44" s="46"/>
      <c r="L44" s="47"/>
      <c r="M44" s="48"/>
      <c r="N44" s="48"/>
      <c r="O44" s="49"/>
      <c r="P44" s="48"/>
      <c r="Q44" s="48"/>
      <c r="R44" s="49"/>
      <c r="S44" s="52"/>
      <c r="T44" s="21"/>
      <c r="U44" s="21"/>
      <c r="V44" s="21"/>
      <c r="W44" s="21"/>
      <c r="X44" s="21"/>
      <c r="Y44" s="21"/>
      <c r="Z44" s="21"/>
      <c r="AA44" s="21"/>
      <c r="AB44" s="21"/>
      <c r="AC44" s="21"/>
      <c r="AD44" s="21"/>
      <c r="AE44" s="21"/>
      <c r="AF44" s="21"/>
      <c r="AG44" s="21"/>
      <c r="AH44" s="21"/>
    </row>
    <row r="45" spans="1:34" ht="30" customHeight="1" x14ac:dyDescent="0.2">
      <c r="A45" s="22"/>
      <c r="B45" s="46"/>
      <c r="C45" s="249"/>
      <c r="D45" s="250"/>
      <c r="E45" s="250"/>
      <c r="F45" s="46"/>
      <c r="G45" s="46"/>
      <c r="H45" s="46"/>
      <c r="I45" s="47"/>
      <c r="J45" s="46"/>
      <c r="K45" s="46"/>
      <c r="L45" s="47"/>
      <c r="M45" s="48"/>
      <c r="N45" s="48"/>
      <c r="O45" s="49"/>
      <c r="P45" s="48"/>
      <c r="Q45" s="48"/>
      <c r="R45" s="49"/>
      <c r="S45" s="52"/>
      <c r="T45" s="21"/>
      <c r="U45" s="21"/>
      <c r="V45" s="21"/>
      <c r="W45" s="21"/>
      <c r="X45" s="21"/>
      <c r="Y45" s="21"/>
      <c r="Z45" s="21"/>
      <c r="AA45" s="21"/>
      <c r="AB45" s="21"/>
      <c r="AC45" s="21"/>
      <c r="AD45" s="21"/>
      <c r="AE45" s="21"/>
      <c r="AF45" s="21"/>
      <c r="AG45" s="21"/>
      <c r="AH45" s="21"/>
    </row>
    <row r="46" spans="1:34" ht="30" customHeight="1" x14ac:dyDescent="0.2">
      <c r="A46" s="22"/>
      <c r="B46" s="46"/>
      <c r="C46" s="249"/>
      <c r="D46" s="250"/>
      <c r="E46" s="250"/>
      <c r="F46" s="46"/>
      <c r="G46" s="46"/>
      <c r="H46" s="46"/>
      <c r="I46" s="47"/>
      <c r="J46" s="46"/>
      <c r="K46" s="46"/>
      <c r="L46" s="47"/>
      <c r="M46" s="48"/>
      <c r="N46" s="48"/>
      <c r="O46" s="49"/>
      <c r="P46" s="48"/>
      <c r="Q46" s="48"/>
      <c r="R46" s="49"/>
      <c r="S46" s="52"/>
      <c r="T46" s="21"/>
      <c r="U46" s="21"/>
      <c r="V46" s="21"/>
      <c r="W46" s="21"/>
      <c r="X46" s="21"/>
      <c r="Y46" s="21"/>
      <c r="Z46" s="21"/>
      <c r="AA46" s="21"/>
      <c r="AB46" s="21"/>
      <c r="AC46" s="21"/>
      <c r="AD46" s="21"/>
      <c r="AE46" s="21"/>
      <c r="AF46" s="21"/>
      <c r="AG46" s="21"/>
      <c r="AH46" s="21"/>
    </row>
    <row r="47" spans="1:34" ht="30" customHeight="1" x14ac:dyDescent="0.2">
      <c r="A47" s="22"/>
      <c r="B47" s="46"/>
      <c r="C47" s="249"/>
      <c r="D47" s="250"/>
      <c r="E47" s="250"/>
      <c r="F47" s="46"/>
      <c r="G47" s="46"/>
      <c r="H47" s="46"/>
      <c r="I47" s="47"/>
      <c r="J47" s="46"/>
      <c r="K47" s="46"/>
      <c r="L47" s="47"/>
      <c r="M47" s="48"/>
      <c r="N47" s="48"/>
      <c r="O47" s="49"/>
      <c r="P47" s="48"/>
      <c r="Q47" s="48"/>
      <c r="R47" s="49"/>
      <c r="S47" s="52"/>
      <c r="T47" s="21"/>
      <c r="U47" s="21"/>
      <c r="V47" s="21"/>
      <c r="W47" s="21"/>
      <c r="X47" s="21"/>
      <c r="Y47" s="21"/>
      <c r="Z47" s="21"/>
      <c r="AA47" s="21"/>
      <c r="AB47" s="21"/>
      <c r="AC47" s="21"/>
      <c r="AD47" s="21"/>
      <c r="AE47" s="21"/>
      <c r="AF47" s="21"/>
      <c r="AG47" s="21"/>
      <c r="AH47" s="21"/>
    </row>
    <row r="48" spans="1:34" ht="30" customHeight="1" x14ac:dyDescent="0.2">
      <c r="A48" s="22"/>
      <c r="B48" s="46"/>
      <c r="C48" s="249"/>
      <c r="D48" s="250"/>
      <c r="E48" s="250"/>
      <c r="F48" s="46"/>
      <c r="G48" s="46"/>
      <c r="H48" s="46"/>
      <c r="I48" s="47"/>
      <c r="J48" s="46"/>
      <c r="K48" s="46"/>
      <c r="L48" s="47"/>
      <c r="M48" s="48"/>
      <c r="N48" s="48"/>
      <c r="O48" s="49"/>
      <c r="P48" s="48"/>
      <c r="Q48" s="48"/>
      <c r="R48" s="49"/>
      <c r="S48" s="52"/>
      <c r="T48" s="21"/>
      <c r="U48" s="21"/>
      <c r="V48" s="21"/>
      <c r="W48" s="21"/>
      <c r="X48" s="21"/>
      <c r="Y48" s="21"/>
      <c r="Z48" s="21"/>
      <c r="AA48" s="21"/>
      <c r="AB48" s="21"/>
      <c r="AC48" s="21"/>
      <c r="AD48" s="21"/>
      <c r="AE48" s="21"/>
      <c r="AF48" s="21"/>
      <c r="AG48" s="21"/>
      <c r="AH48" s="21"/>
    </row>
    <row r="49" spans="1:34" ht="30" customHeight="1" x14ac:dyDescent="0.2">
      <c r="A49" s="22"/>
      <c r="B49" s="46"/>
      <c r="C49" s="249"/>
      <c r="D49" s="250"/>
      <c r="E49" s="250"/>
      <c r="F49" s="46"/>
      <c r="G49" s="46"/>
      <c r="H49" s="46"/>
      <c r="I49" s="47"/>
      <c r="J49" s="46"/>
      <c r="K49" s="46"/>
      <c r="L49" s="47"/>
      <c r="M49" s="48"/>
      <c r="N49" s="48"/>
      <c r="O49" s="49"/>
      <c r="P49" s="48"/>
      <c r="Q49" s="48"/>
      <c r="R49" s="49"/>
      <c r="S49" s="52"/>
      <c r="T49" s="21"/>
      <c r="U49" s="21"/>
      <c r="V49" s="21"/>
      <c r="W49" s="21"/>
      <c r="X49" s="21"/>
      <c r="Y49" s="21"/>
      <c r="Z49" s="21"/>
      <c r="AA49" s="21"/>
      <c r="AB49" s="21"/>
      <c r="AC49" s="21"/>
      <c r="AD49" s="21"/>
      <c r="AE49" s="21"/>
      <c r="AF49" s="21"/>
      <c r="AG49" s="21"/>
      <c r="AH49" s="21"/>
    </row>
    <row r="50" spans="1:34" ht="30" customHeight="1" x14ac:dyDescent="0.2">
      <c r="A50" s="22"/>
      <c r="B50" s="46"/>
      <c r="C50" s="249"/>
      <c r="D50" s="250"/>
      <c r="E50" s="250"/>
      <c r="F50" s="46"/>
      <c r="G50" s="46"/>
      <c r="H50" s="46"/>
      <c r="I50" s="47"/>
      <c r="J50" s="46"/>
      <c r="K50" s="46"/>
      <c r="L50" s="47"/>
      <c r="M50" s="48"/>
      <c r="N50" s="48"/>
      <c r="O50" s="49"/>
      <c r="P50" s="48"/>
      <c r="Q50" s="48"/>
      <c r="R50" s="49"/>
      <c r="S50" s="52"/>
      <c r="T50" s="21"/>
      <c r="U50" s="21"/>
      <c r="V50" s="21"/>
      <c r="W50" s="21"/>
      <c r="X50" s="21"/>
      <c r="Y50" s="21"/>
      <c r="Z50" s="21"/>
      <c r="AA50" s="21"/>
      <c r="AB50" s="21"/>
      <c r="AC50" s="21"/>
      <c r="AD50" s="21"/>
      <c r="AE50" s="21"/>
      <c r="AF50" s="21"/>
      <c r="AG50" s="21"/>
      <c r="AH50" s="21"/>
    </row>
    <row r="51" spans="1:34" ht="30" customHeight="1" x14ac:dyDescent="0.2">
      <c r="A51" s="22"/>
      <c r="B51" s="46"/>
      <c r="C51" s="249"/>
      <c r="D51" s="250"/>
      <c r="E51" s="250"/>
      <c r="F51" s="46"/>
      <c r="G51" s="46"/>
      <c r="H51" s="46"/>
      <c r="I51" s="47"/>
      <c r="J51" s="46"/>
      <c r="K51" s="46"/>
      <c r="L51" s="47"/>
      <c r="M51" s="48"/>
      <c r="N51" s="48"/>
      <c r="O51" s="49"/>
      <c r="P51" s="48"/>
      <c r="Q51" s="48"/>
      <c r="R51" s="49"/>
      <c r="S51" s="52"/>
      <c r="T51" s="21"/>
      <c r="U51" s="21"/>
      <c r="V51" s="21"/>
      <c r="W51" s="21"/>
      <c r="X51" s="21"/>
      <c r="Y51" s="21"/>
      <c r="Z51" s="21"/>
      <c r="AA51" s="21"/>
      <c r="AB51" s="21"/>
      <c r="AC51" s="21"/>
      <c r="AD51" s="21"/>
      <c r="AE51" s="21"/>
      <c r="AF51" s="21"/>
      <c r="AG51" s="21"/>
      <c r="AH51" s="21"/>
    </row>
    <row r="52" spans="1:34" ht="30" customHeight="1" x14ac:dyDescent="0.2">
      <c r="A52" s="22"/>
      <c r="B52" s="46"/>
      <c r="C52" s="249"/>
      <c r="D52" s="250"/>
      <c r="E52" s="250"/>
      <c r="F52" s="46"/>
      <c r="G52" s="46"/>
      <c r="H52" s="46"/>
      <c r="I52" s="47"/>
      <c r="J52" s="46"/>
      <c r="K52" s="46"/>
      <c r="L52" s="47"/>
      <c r="M52" s="48"/>
      <c r="N52" s="48"/>
      <c r="O52" s="49"/>
      <c r="P52" s="48"/>
      <c r="Q52" s="48"/>
      <c r="R52" s="49"/>
      <c r="S52" s="52"/>
      <c r="T52" s="21"/>
      <c r="U52" s="21"/>
      <c r="V52" s="21"/>
      <c r="W52" s="21"/>
      <c r="X52" s="21"/>
      <c r="Y52" s="21"/>
      <c r="Z52" s="21"/>
      <c r="AA52" s="21"/>
      <c r="AB52" s="21"/>
      <c r="AC52" s="21"/>
      <c r="AD52" s="21"/>
      <c r="AE52" s="21"/>
      <c r="AF52" s="21"/>
      <c r="AG52" s="21"/>
      <c r="AH52" s="21"/>
    </row>
    <row r="53" spans="1:34" ht="30" customHeight="1" x14ac:dyDescent="0.2">
      <c r="A53" s="22"/>
      <c r="B53" s="46"/>
      <c r="C53" s="249"/>
      <c r="D53" s="250"/>
      <c r="E53" s="250"/>
      <c r="F53" s="46"/>
      <c r="G53" s="46"/>
      <c r="H53" s="46"/>
      <c r="I53" s="47"/>
      <c r="J53" s="46"/>
      <c r="K53" s="46"/>
      <c r="L53" s="47"/>
      <c r="M53" s="48"/>
      <c r="N53" s="48"/>
      <c r="O53" s="49"/>
      <c r="P53" s="48"/>
      <c r="Q53" s="48"/>
      <c r="R53" s="49"/>
      <c r="S53" s="52"/>
      <c r="T53" s="21"/>
      <c r="U53" s="21"/>
      <c r="V53" s="21"/>
      <c r="W53" s="21"/>
      <c r="X53" s="21"/>
      <c r="Y53" s="21"/>
      <c r="Z53" s="21"/>
      <c r="AA53" s="21"/>
      <c r="AB53" s="21"/>
      <c r="AC53" s="21"/>
      <c r="AD53" s="21"/>
      <c r="AE53" s="21"/>
      <c r="AF53" s="21"/>
      <c r="AG53" s="21"/>
      <c r="AH53" s="21"/>
    </row>
    <row r="54" spans="1:34" ht="30" customHeight="1" x14ac:dyDescent="0.2">
      <c r="A54" s="22"/>
      <c r="B54" s="46"/>
      <c r="C54" s="249"/>
      <c r="D54" s="250"/>
      <c r="E54" s="250"/>
      <c r="F54" s="46"/>
      <c r="G54" s="46"/>
      <c r="H54" s="46"/>
      <c r="I54" s="47"/>
      <c r="J54" s="46"/>
      <c r="K54" s="46"/>
      <c r="L54" s="47"/>
      <c r="M54" s="48"/>
      <c r="N54" s="48"/>
      <c r="O54" s="49"/>
      <c r="P54" s="48"/>
      <c r="Q54" s="48"/>
      <c r="R54" s="49"/>
      <c r="S54" s="52"/>
      <c r="T54" s="21"/>
      <c r="U54" s="21"/>
      <c r="V54" s="21"/>
      <c r="W54" s="21"/>
      <c r="X54" s="21"/>
      <c r="Y54" s="21"/>
      <c r="Z54" s="21"/>
      <c r="AA54" s="21"/>
      <c r="AB54" s="21"/>
      <c r="AC54" s="21"/>
      <c r="AD54" s="21"/>
      <c r="AE54" s="21"/>
      <c r="AF54" s="21"/>
      <c r="AG54" s="21"/>
      <c r="AH54" s="21"/>
    </row>
    <row r="55" spans="1:34" ht="30" customHeight="1" x14ac:dyDescent="0.2">
      <c r="A55" s="22"/>
      <c r="B55" s="46"/>
      <c r="C55" s="249"/>
      <c r="D55" s="250"/>
      <c r="E55" s="250"/>
      <c r="F55" s="46"/>
      <c r="G55" s="46"/>
      <c r="H55" s="46"/>
      <c r="I55" s="47"/>
      <c r="J55" s="46"/>
      <c r="K55" s="46"/>
      <c r="L55" s="47"/>
      <c r="M55" s="48"/>
      <c r="N55" s="48"/>
      <c r="O55" s="49"/>
      <c r="P55" s="48"/>
      <c r="Q55" s="48"/>
      <c r="R55" s="49"/>
      <c r="S55" s="52"/>
      <c r="T55" s="21"/>
      <c r="U55" s="21"/>
      <c r="V55" s="21"/>
      <c r="W55" s="21"/>
      <c r="X55" s="21"/>
      <c r="Y55" s="21"/>
      <c r="Z55" s="21"/>
      <c r="AA55" s="21"/>
      <c r="AB55" s="21"/>
      <c r="AC55" s="21"/>
      <c r="AD55" s="21"/>
      <c r="AE55" s="21"/>
      <c r="AF55" s="21"/>
      <c r="AG55" s="21"/>
      <c r="AH55" s="21"/>
    </row>
    <row r="56" spans="1:34" ht="30" customHeight="1" x14ac:dyDescent="0.2">
      <c r="A56" s="22"/>
      <c r="B56" s="46"/>
      <c r="C56" s="249"/>
      <c r="D56" s="250"/>
      <c r="E56" s="250"/>
      <c r="F56" s="46"/>
      <c r="G56" s="46"/>
      <c r="H56" s="46"/>
      <c r="I56" s="47"/>
      <c r="J56" s="46"/>
      <c r="K56" s="46"/>
      <c r="L56" s="47"/>
      <c r="M56" s="48"/>
      <c r="N56" s="48"/>
      <c r="O56" s="49"/>
      <c r="P56" s="48"/>
      <c r="Q56" s="48"/>
      <c r="R56" s="49"/>
      <c r="S56" s="52"/>
      <c r="T56" s="21"/>
      <c r="U56" s="21"/>
      <c r="V56" s="21"/>
      <c r="W56" s="21"/>
      <c r="X56" s="21"/>
      <c r="Y56" s="21"/>
      <c r="Z56" s="21"/>
      <c r="AA56" s="21"/>
      <c r="AB56" s="21"/>
      <c r="AC56" s="21"/>
      <c r="AD56" s="21"/>
      <c r="AE56" s="21"/>
      <c r="AF56" s="21"/>
      <c r="AG56" s="21"/>
      <c r="AH56" s="21"/>
    </row>
    <row r="57" spans="1:34" ht="30" customHeight="1" x14ac:dyDescent="0.2">
      <c r="A57" s="22"/>
      <c r="B57" s="46"/>
      <c r="C57" s="249"/>
      <c r="D57" s="250"/>
      <c r="E57" s="250"/>
      <c r="F57" s="46"/>
      <c r="G57" s="46"/>
      <c r="H57" s="46"/>
      <c r="I57" s="47"/>
      <c r="J57" s="46"/>
      <c r="K57" s="46"/>
      <c r="L57" s="47"/>
      <c r="M57" s="48"/>
      <c r="N57" s="48"/>
      <c r="O57" s="49"/>
      <c r="P57" s="48"/>
      <c r="Q57" s="48"/>
      <c r="R57" s="49"/>
      <c r="S57" s="52"/>
      <c r="T57" s="21"/>
      <c r="U57" s="21"/>
      <c r="V57" s="21"/>
      <c r="W57" s="21"/>
      <c r="X57" s="21"/>
      <c r="Y57" s="21"/>
      <c r="Z57" s="21"/>
      <c r="AA57" s="21"/>
      <c r="AB57" s="21"/>
      <c r="AC57" s="21"/>
      <c r="AD57" s="21"/>
      <c r="AE57" s="21"/>
      <c r="AF57" s="21"/>
      <c r="AG57" s="21"/>
      <c r="AH57" s="21"/>
    </row>
    <row r="58" spans="1:34" ht="30" customHeight="1" x14ac:dyDescent="0.2">
      <c r="A58" s="22"/>
      <c r="B58" s="46"/>
      <c r="C58" s="249"/>
      <c r="D58" s="250"/>
      <c r="E58" s="250"/>
      <c r="F58" s="46"/>
      <c r="G58" s="46"/>
      <c r="H58" s="46"/>
      <c r="I58" s="47"/>
      <c r="J58" s="46"/>
      <c r="K58" s="46"/>
      <c r="L58" s="47"/>
      <c r="M58" s="48"/>
      <c r="N58" s="48"/>
      <c r="O58" s="49"/>
      <c r="P58" s="48"/>
      <c r="Q58" s="48"/>
      <c r="R58" s="49"/>
      <c r="S58" s="52"/>
      <c r="T58" s="21"/>
      <c r="U58" s="21"/>
      <c r="V58" s="21"/>
      <c r="W58" s="21"/>
      <c r="X58" s="21"/>
      <c r="Y58" s="21"/>
      <c r="Z58" s="21"/>
      <c r="AA58" s="21"/>
      <c r="AB58" s="21"/>
      <c r="AC58" s="21"/>
      <c r="AD58" s="21"/>
      <c r="AE58" s="21"/>
      <c r="AF58" s="21"/>
      <c r="AG58" s="21"/>
      <c r="AH58" s="21"/>
    </row>
    <row r="59" spans="1:34" ht="30" customHeight="1" x14ac:dyDescent="0.2">
      <c r="A59" s="22"/>
      <c r="B59" s="46"/>
      <c r="C59" s="249"/>
      <c r="D59" s="250"/>
      <c r="E59" s="250"/>
      <c r="F59" s="46"/>
      <c r="G59" s="46"/>
      <c r="H59" s="46"/>
      <c r="I59" s="47"/>
      <c r="J59" s="46"/>
      <c r="K59" s="46"/>
      <c r="L59" s="47"/>
      <c r="M59" s="48"/>
      <c r="N59" s="48"/>
      <c r="O59" s="49"/>
      <c r="P59" s="48"/>
      <c r="Q59" s="48"/>
      <c r="R59" s="49"/>
      <c r="S59" s="52"/>
      <c r="T59" s="21"/>
      <c r="U59" s="21"/>
      <c r="V59" s="21"/>
      <c r="W59" s="21"/>
      <c r="X59" s="21"/>
      <c r="Y59" s="21"/>
      <c r="Z59" s="21"/>
      <c r="AA59" s="21"/>
      <c r="AB59" s="21"/>
      <c r="AC59" s="21"/>
      <c r="AD59" s="21"/>
      <c r="AE59" s="21"/>
      <c r="AF59" s="21"/>
      <c r="AG59" s="21"/>
      <c r="AH59" s="21"/>
    </row>
    <row r="60" spans="1:34" ht="30" customHeight="1" x14ac:dyDescent="0.2">
      <c r="A60" s="22"/>
      <c r="B60" s="46"/>
      <c r="C60" s="249"/>
      <c r="D60" s="250"/>
      <c r="E60" s="250"/>
      <c r="F60" s="46"/>
      <c r="G60" s="46"/>
      <c r="H60" s="46"/>
      <c r="I60" s="47"/>
      <c r="J60" s="46"/>
      <c r="K60" s="46"/>
      <c r="L60" s="47"/>
      <c r="M60" s="48"/>
      <c r="N60" s="48"/>
      <c r="O60" s="49"/>
      <c r="P60" s="48"/>
      <c r="Q60" s="48"/>
      <c r="R60" s="49"/>
      <c r="S60" s="52"/>
      <c r="T60" s="21"/>
      <c r="U60" s="21"/>
      <c r="V60" s="21"/>
      <c r="W60" s="21"/>
      <c r="X60" s="21"/>
      <c r="Y60" s="21"/>
      <c r="Z60" s="21"/>
      <c r="AA60" s="21"/>
      <c r="AB60" s="21"/>
      <c r="AC60" s="21"/>
      <c r="AD60" s="21"/>
      <c r="AE60" s="21"/>
      <c r="AF60" s="21"/>
      <c r="AG60" s="21"/>
      <c r="AH60" s="21"/>
    </row>
    <row r="61" spans="1:34" ht="30" customHeight="1" x14ac:dyDescent="0.2">
      <c r="A61" s="22"/>
      <c r="B61" s="46"/>
      <c r="C61" s="249"/>
      <c r="D61" s="250"/>
      <c r="E61" s="250"/>
      <c r="F61" s="46"/>
      <c r="G61" s="46"/>
      <c r="H61" s="46"/>
      <c r="I61" s="47"/>
      <c r="J61" s="46"/>
      <c r="K61" s="46"/>
      <c r="L61" s="47"/>
      <c r="M61" s="48"/>
      <c r="N61" s="48"/>
      <c r="O61" s="49"/>
      <c r="P61" s="48"/>
      <c r="Q61" s="48"/>
      <c r="R61" s="49"/>
      <c r="S61" s="52"/>
      <c r="T61" s="21"/>
      <c r="U61" s="21"/>
      <c r="V61" s="21"/>
      <c r="W61" s="21"/>
      <c r="X61" s="21"/>
      <c r="Y61" s="21"/>
      <c r="Z61" s="21"/>
      <c r="AA61" s="21"/>
      <c r="AB61" s="21"/>
      <c r="AC61" s="21"/>
      <c r="AD61" s="21"/>
      <c r="AE61" s="21"/>
      <c r="AF61" s="21"/>
      <c r="AG61" s="21"/>
      <c r="AH61" s="21"/>
    </row>
    <row r="62" spans="1:34" ht="30" customHeight="1" x14ac:dyDescent="0.2">
      <c r="A62" s="22"/>
      <c r="B62" s="46"/>
      <c r="C62" s="249"/>
      <c r="D62" s="250"/>
      <c r="E62" s="250"/>
      <c r="F62" s="46"/>
      <c r="G62" s="46"/>
      <c r="H62" s="46"/>
      <c r="I62" s="47"/>
      <c r="J62" s="46"/>
      <c r="K62" s="46"/>
      <c r="L62" s="47"/>
      <c r="M62" s="48"/>
      <c r="N62" s="48"/>
      <c r="O62" s="49"/>
      <c r="P62" s="48"/>
      <c r="Q62" s="48"/>
      <c r="R62" s="49"/>
      <c r="S62" s="52"/>
      <c r="T62" s="21"/>
      <c r="U62" s="21"/>
      <c r="V62" s="21"/>
      <c r="W62" s="21"/>
      <c r="X62" s="21"/>
      <c r="Y62" s="21"/>
      <c r="Z62" s="21"/>
      <c r="AA62" s="21"/>
      <c r="AB62" s="21"/>
      <c r="AC62" s="21"/>
      <c r="AD62" s="21"/>
      <c r="AE62" s="21"/>
      <c r="AF62" s="21"/>
      <c r="AG62" s="21"/>
      <c r="AH62" s="21"/>
    </row>
    <row r="63" spans="1:34" ht="30" customHeight="1" x14ac:dyDescent="0.2">
      <c r="A63" s="22"/>
      <c r="B63" s="46"/>
      <c r="C63" s="249"/>
      <c r="D63" s="250"/>
      <c r="E63" s="250"/>
      <c r="F63" s="46"/>
      <c r="G63" s="46"/>
      <c r="H63" s="46"/>
      <c r="I63" s="47"/>
      <c r="J63" s="46"/>
      <c r="K63" s="46"/>
      <c r="L63" s="47"/>
      <c r="M63" s="48"/>
      <c r="N63" s="48"/>
      <c r="O63" s="49"/>
      <c r="P63" s="48"/>
      <c r="Q63" s="48"/>
      <c r="R63" s="49"/>
      <c r="S63" s="52"/>
      <c r="T63" s="21"/>
      <c r="U63" s="21"/>
      <c r="V63" s="21"/>
      <c r="W63" s="21"/>
      <c r="X63" s="21"/>
      <c r="Y63" s="21"/>
      <c r="Z63" s="21"/>
      <c r="AA63" s="21"/>
      <c r="AB63" s="21"/>
      <c r="AC63" s="21"/>
      <c r="AD63" s="21"/>
      <c r="AE63" s="21"/>
      <c r="AF63" s="21"/>
      <c r="AG63" s="21"/>
      <c r="AH63" s="21"/>
    </row>
    <row r="64" spans="1:34" ht="30" customHeight="1" x14ac:dyDescent="0.2">
      <c r="A64" s="22"/>
      <c r="B64" s="46"/>
      <c r="C64" s="249"/>
      <c r="D64" s="250"/>
      <c r="E64" s="250"/>
      <c r="F64" s="46"/>
      <c r="G64" s="46"/>
      <c r="H64" s="46"/>
      <c r="I64" s="47"/>
      <c r="J64" s="46"/>
      <c r="K64" s="46"/>
      <c r="L64" s="47"/>
      <c r="M64" s="48"/>
      <c r="N64" s="48"/>
      <c r="O64" s="49"/>
      <c r="P64" s="48"/>
      <c r="Q64" s="48"/>
      <c r="R64" s="49"/>
      <c r="S64" s="52"/>
      <c r="T64" s="21"/>
      <c r="U64" s="21"/>
      <c r="V64" s="21"/>
      <c r="W64" s="21"/>
      <c r="X64" s="21"/>
      <c r="Y64" s="21"/>
      <c r="Z64" s="21"/>
      <c r="AA64" s="21"/>
      <c r="AB64" s="21"/>
      <c r="AC64" s="21"/>
      <c r="AD64" s="21"/>
      <c r="AE64" s="21"/>
      <c r="AF64" s="21"/>
      <c r="AG64" s="21"/>
      <c r="AH64" s="21"/>
    </row>
    <row r="65" spans="1:34" ht="30" customHeight="1" x14ac:dyDescent="0.2">
      <c r="A65" s="22"/>
      <c r="B65" s="46"/>
      <c r="C65" s="249"/>
      <c r="D65" s="250"/>
      <c r="E65" s="250"/>
      <c r="F65" s="46"/>
      <c r="G65" s="46"/>
      <c r="H65" s="46"/>
      <c r="I65" s="47"/>
      <c r="J65" s="46"/>
      <c r="K65" s="46"/>
      <c r="L65" s="47"/>
      <c r="M65" s="48"/>
      <c r="N65" s="48"/>
      <c r="O65" s="49"/>
      <c r="P65" s="48"/>
      <c r="Q65" s="48"/>
      <c r="R65" s="49"/>
      <c r="S65" s="52"/>
      <c r="T65" s="21"/>
      <c r="U65" s="21"/>
      <c r="V65" s="21"/>
      <c r="W65" s="21"/>
      <c r="X65" s="21"/>
      <c r="Y65" s="21"/>
      <c r="Z65" s="21"/>
      <c r="AA65" s="21"/>
      <c r="AB65" s="21"/>
      <c r="AC65" s="21"/>
      <c r="AD65" s="21"/>
      <c r="AE65" s="21"/>
      <c r="AF65" s="21"/>
      <c r="AG65" s="21"/>
      <c r="AH65" s="21"/>
    </row>
    <row r="66" spans="1:34" ht="30" customHeight="1" x14ac:dyDescent="0.2">
      <c r="A66" s="22"/>
      <c r="B66" s="46"/>
      <c r="C66" s="249"/>
      <c r="D66" s="250"/>
      <c r="E66" s="250"/>
      <c r="F66" s="46"/>
      <c r="G66" s="46"/>
      <c r="H66" s="46"/>
      <c r="I66" s="47"/>
      <c r="J66" s="46"/>
      <c r="K66" s="46"/>
      <c r="L66" s="47"/>
      <c r="M66" s="48"/>
      <c r="N66" s="48"/>
      <c r="O66" s="49"/>
      <c r="P66" s="48"/>
      <c r="Q66" s="48"/>
      <c r="R66" s="49"/>
      <c r="S66" s="52"/>
      <c r="T66" s="21"/>
      <c r="U66" s="21"/>
      <c r="V66" s="21"/>
      <c r="W66" s="21"/>
      <c r="X66" s="21"/>
      <c r="Y66" s="21"/>
      <c r="Z66" s="21"/>
      <c r="AA66" s="21"/>
      <c r="AB66" s="21"/>
      <c r="AC66" s="21"/>
      <c r="AD66" s="21"/>
      <c r="AE66" s="21"/>
      <c r="AF66" s="21"/>
      <c r="AG66" s="21"/>
      <c r="AH66" s="21"/>
    </row>
    <row r="67" spans="1:34" ht="30" customHeight="1" x14ac:dyDescent="0.2">
      <c r="A67" s="22"/>
      <c r="B67" s="46"/>
      <c r="C67" s="249"/>
      <c r="D67" s="250"/>
      <c r="E67" s="250"/>
      <c r="F67" s="46"/>
      <c r="G67" s="46"/>
      <c r="H67" s="46"/>
      <c r="I67" s="47"/>
      <c r="J67" s="46"/>
      <c r="K67" s="46"/>
      <c r="L67" s="47"/>
      <c r="M67" s="48"/>
      <c r="N67" s="48"/>
      <c r="O67" s="49"/>
      <c r="P67" s="48"/>
      <c r="Q67" s="48"/>
      <c r="R67" s="49"/>
      <c r="S67" s="52"/>
      <c r="T67" s="21"/>
      <c r="U67" s="21"/>
      <c r="V67" s="21"/>
      <c r="W67" s="21"/>
      <c r="X67" s="21"/>
      <c r="Y67" s="21"/>
      <c r="Z67" s="21"/>
      <c r="AA67" s="21"/>
      <c r="AB67" s="21"/>
      <c r="AC67" s="21"/>
      <c r="AD67" s="21"/>
      <c r="AE67" s="21"/>
      <c r="AF67" s="21"/>
      <c r="AG67" s="21"/>
      <c r="AH67" s="21"/>
    </row>
    <row r="68" spans="1:34" ht="30" customHeight="1" x14ac:dyDescent="0.2">
      <c r="A68" s="22"/>
      <c r="B68" s="46"/>
      <c r="C68" s="249"/>
      <c r="D68" s="250"/>
      <c r="E68" s="250"/>
      <c r="F68" s="46"/>
      <c r="G68" s="46"/>
      <c r="H68" s="46"/>
      <c r="I68" s="47"/>
      <c r="J68" s="46"/>
      <c r="K68" s="46"/>
      <c r="L68" s="47"/>
      <c r="M68" s="48"/>
      <c r="N68" s="48"/>
      <c r="O68" s="49"/>
      <c r="P68" s="48"/>
      <c r="Q68" s="48"/>
      <c r="R68" s="49"/>
      <c r="S68" s="52"/>
      <c r="T68" s="21"/>
      <c r="U68" s="21"/>
      <c r="V68" s="21"/>
      <c r="W68" s="21"/>
      <c r="X68" s="21"/>
      <c r="Y68" s="21"/>
      <c r="Z68" s="21"/>
      <c r="AA68" s="21"/>
      <c r="AB68" s="21"/>
      <c r="AC68" s="21"/>
      <c r="AD68" s="21"/>
      <c r="AE68" s="21"/>
      <c r="AF68" s="21"/>
      <c r="AG68" s="21"/>
      <c r="AH68" s="21"/>
    </row>
    <row r="69" spans="1:34" ht="30" customHeight="1" x14ac:dyDescent="0.2">
      <c r="A69" s="22"/>
      <c r="B69" s="46"/>
      <c r="C69" s="249"/>
      <c r="D69" s="250"/>
      <c r="E69" s="250"/>
      <c r="F69" s="46"/>
      <c r="G69" s="46"/>
      <c r="H69" s="46"/>
      <c r="I69" s="47"/>
      <c r="J69" s="46"/>
      <c r="K69" s="46"/>
      <c r="L69" s="47"/>
      <c r="M69" s="48"/>
      <c r="N69" s="48"/>
      <c r="O69" s="49"/>
      <c r="P69" s="48"/>
      <c r="Q69" s="48"/>
      <c r="R69" s="49"/>
      <c r="S69" s="52"/>
      <c r="T69" s="21"/>
      <c r="U69" s="21"/>
      <c r="V69" s="21"/>
      <c r="W69" s="21"/>
      <c r="X69" s="21"/>
      <c r="Y69" s="21"/>
      <c r="Z69" s="21"/>
      <c r="AA69" s="21"/>
      <c r="AB69" s="21"/>
      <c r="AC69" s="21"/>
      <c r="AD69" s="21"/>
      <c r="AE69" s="21"/>
      <c r="AF69" s="21"/>
      <c r="AG69" s="21"/>
      <c r="AH69" s="21"/>
    </row>
    <row r="70" spans="1:34" ht="30" customHeight="1" x14ac:dyDescent="0.2">
      <c r="A70" s="22"/>
      <c r="B70" s="46"/>
      <c r="C70" s="249"/>
      <c r="D70" s="250"/>
      <c r="E70" s="250"/>
      <c r="F70" s="46"/>
      <c r="G70" s="46"/>
      <c r="H70" s="46"/>
      <c r="I70" s="47"/>
      <c r="J70" s="46"/>
      <c r="K70" s="46"/>
      <c r="L70" s="47"/>
      <c r="M70" s="48"/>
      <c r="N70" s="48"/>
      <c r="O70" s="49"/>
      <c r="P70" s="48"/>
      <c r="Q70" s="48"/>
      <c r="R70" s="49"/>
      <c r="S70" s="52"/>
      <c r="T70" s="21"/>
      <c r="U70" s="21"/>
      <c r="V70" s="21"/>
      <c r="W70" s="21"/>
      <c r="X70" s="21"/>
      <c r="Y70" s="21"/>
      <c r="Z70" s="21"/>
      <c r="AA70" s="21"/>
      <c r="AB70" s="21"/>
      <c r="AC70" s="21"/>
      <c r="AD70" s="21"/>
      <c r="AE70" s="21"/>
      <c r="AF70" s="21"/>
      <c r="AG70" s="21"/>
      <c r="AH70" s="21"/>
    </row>
    <row r="71" spans="1:34" ht="30" customHeight="1" x14ac:dyDescent="0.2">
      <c r="A71" s="22"/>
      <c r="B71" s="46"/>
      <c r="C71" s="249"/>
      <c r="D71" s="250"/>
      <c r="E71" s="250"/>
      <c r="F71" s="46"/>
      <c r="G71" s="46"/>
      <c r="H71" s="46"/>
      <c r="I71" s="47"/>
      <c r="J71" s="46"/>
      <c r="K71" s="46"/>
      <c r="L71" s="47"/>
      <c r="M71" s="48"/>
      <c r="N71" s="48"/>
      <c r="O71" s="49"/>
      <c r="P71" s="48"/>
      <c r="Q71" s="48"/>
      <c r="R71" s="49"/>
      <c r="S71" s="52"/>
      <c r="T71" s="21"/>
      <c r="U71" s="21"/>
      <c r="V71" s="21"/>
      <c r="W71" s="21"/>
      <c r="X71" s="21"/>
      <c r="Y71" s="21"/>
      <c r="Z71" s="21"/>
      <c r="AA71" s="21"/>
      <c r="AB71" s="21"/>
      <c r="AC71" s="21"/>
      <c r="AD71" s="21"/>
      <c r="AE71" s="21"/>
      <c r="AF71" s="21"/>
      <c r="AG71" s="21"/>
      <c r="AH71" s="21"/>
    </row>
    <row r="72" spans="1:34" ht="30" customHeight="1" x14ac:dyDescent="0.2">
      <c r="A72" s="22"/>
      <c r="B72" s="46"/>
      <c r="C72" s="249"/>
      <c r="D72" s="250"/>
      <c r="E72" s="250"/>
      <c r="F72" s="46"/>
      <c r="G72" s="46"/>
      <c r="H72" s="46"/>
      <c r="I72" s="47"/>
      <c r="J72" s="46"/>
      <c r="K72" s="46"/>
      <c r="L72" s="47"/>
      <c r="M72" s="48"/>
      <c r="N72" s="48"/>
      <c r="O72" s="49"/>
      <c r="P72" s="48"/>
      <c r="Q72" s="48"/>
      <c r="R72" s="49"/>
      <c r="S72" s="52"/>
      <c r="T72" s="21"/>
      <c r="U72" s="21"/>
      <c r="V72" s="21"/>
      <c r="W72" s="21"/>
      <c r="X72" s="21"/>
      <c r="Y72" s="21"/>
      <c r="Z72" s="21"/>
      <c r="AA72" s="21"/>
      <c r="AB72" s="21"/>
      <c r="AC72" s="21"/>
      <c r="AD72" s="21"/>
      <c r="AE72" s="21"/>
      <c r="AF72" s="21"/>
      <c r="AG72" s="21"/>
      <c r="AH72" s="21"/>
    </row>
    <row r="73" spans="1:34" ht="30" customHeight="1" x14ac:dyDescent="0.2">
      <c r="A73" s="22"/>
      <c r="B73" s="46"/>
      <c r="C73" s="249"/>
      <c r="D73" s="250"/>
      <c r="E73" s="250"/>
      <c r="F73" s="46"/>
      <c r="G73" s="46"/>
      <c r="H73" s="46"/>
      <c r="I73" s="47"/>
      <c r="J73" s="46"/>
      <c r="K73" s="46"/>
      <c r="L73" s="47"/>
      <c r="M73" s="48"/>
      <c r="N73" s="48"/>
      <c r="O73" s="49"/>
      <c r="P73" s="48"/>
      <c r="Q73" s="48"/>
      <c r="R73" s="49"/>
      <c r="S73" s="52"/>
      <c r="T73" s="21"/>
      <c r="U73" s="21"/>
      <c r="V73" s="21"/>
      <c r="W73" s="21"/>
      <c r="X73" s="21"/>
      <c r="Y73" s="21"/>
      <c r="Z73" s="21"/>
      <c r="AA73" s="21"/>
      <c r="AB73" s="21"/>
      <c r="AC73" s="21"/>
      <c r="AD73" s="21"/>
      <c r="AE73" s="21"/>
      <c r="AF73" s="21"/>
      <c r="AG73" s="21"/>
      <c r="AH73" s="21"/>
    </row>
    <row r="74" spans="1:34" ht="30" customHeight="1" x14ac:dyDescent="0.2">
      <c r="A74" s="22"/>
      <c r="B74" s="46"/>
      <c r="C74" s="249"/>
      <c r="D74" s="250"/>
      <c r="E74" s="250"/>
      <c r="F74" s="46"/>
      <c r="G74" s="46"/>
      <c r="H74" s="46"/>
      <c r="I74" s="47"/>
      <c r="J74" s="46"/>
      <c r="K74" s="46"/>
      <c r="L74" s="47"/>
      <c r="M74" s="48"/>
      <c r="N74" s="48"/>
      <c r="O74" s="49"/>
      <c r="P74" s="48"/>
      <c r="Q74" s="48"/>
      <c r="R74" s="49"/>
      <c r="S74" s="52"/>
      <c r="T74" s="21"/>
      <c r="U74" s="21"/>
      <c r="V74" s="21"/>
      <c r="W74" s="21"/>
      <c r="X74" s="21"/>
      <c r="Y74" s="21"/>
      <c r="Z74" s="21"/>
      <c r="AA74" s="21"/>
      <c r="AB74" s="21"/>
      <c r="AC74" s="21"/>
      <c r="AD74" s="21"/>
      <c r="AE74" s="21"/>
      <c r="AF74" s="21"/>
      <c r="AG74" s="21"/>
      <c r="AH74" s="21"/>
    </row>
    <row r="75" spans="1:34" ht="30" customHeight="1" x14ac:dyDescent="0.2">
      <c r="A75" s="22"/>
      <c r="B75" s="46"/>
      <c r="C75" s="249"/>
      <c r="D75" s="250"/>
      <c r="E75" s="250"/>
      <c r="F75" s="46"/>
      <c r="G75" s="46"/>
      <c r="H75" s="46"/>
      <c r="I75" s="47"/>
      <c r="J75" s="46"/>
      <c r="K75" s="46"/>
      <c r="L75" s="47"/>
      <c r="M75" s="48"/>
      <c r="N75" s="48"/>
      <c r="O75" s="49"/>
      <c r="P75" s="48"/>
      <c r="Q75" s="48"/>
      <c r="R75" s="49"/>
      <c r="S75" s="52"/>
      <c r="T75" s="21"/>
      <c r="U75" s="21"/>
      <c r="V75" s="21"/>
      <c r="W75" s="21"/>
      <c r="X75" s="21"/>
      <c r="Y75" s="21"/>
      <c r="Z75" s="21"/>
      <c r="AA75" s="21"/>
      <c r="AB75" s="21"/>
      <c r="AC75" s="21"/>
      <c r="AD75" s="21"/>
      <c r="AE75" s="21"/>
      <c r="AF75" s="21"/>
      <c r="AG75" s="21"/>
      <c r="AH75" s="21"/>
    </row>
    <row r="76" spans="1:34" ht="30" customHeight="1" x14ac:dyDescent="0.2">
      <c r="A76" s="22"/>
      <c r="B76" s="46"/>
      <c r="C76" s="249"/>
      <c r="D76" s="250"/>
      <c r="E76" s="250"/>
      <c r="F76" s="46"/>
      <c r="G76" s="46"/>
      <c r="H76" s="46"/>
      <c r="I76" s="47"/>
      <c r="J76" s="46"/>
      <c r="K76" s="46"/>
      <c r="L76" s="47"/>
      <c r="M76" s="48"/>
      <c r="N76" s="48"/>
      <c r="O76" s="49"/>
      <c r="P76" s="48"/>
      <c r="Q76" s="48"/>
      <c r="R76" s="49"/>
      <c r="S76" s="52"/>
      <c r="T76" s="21"/>
      <c r="U76" s="21"/>
      <c r="V76" s="21"/>
      <c r="W76" s="21"/>
      <c r="X76" s="21"/>
      <c r="Y76" s="21"/>
      <c r="Z76" s="21"/>
      <c r="AA76" s="21"/>
      <c r="AB76" s="21"/>
      <c r="AC76" s="21"/>
      <c r="AD76" s="21"/>
      <c r="AE76" s="21"/>
      <c r="AF76" s="21"/>
      <c r="AG76" s="21"/>
      <c r="AH76" s="21"/>
    </row>
    <row r="77" spans="1:34" ht="30" customHeight="1" x14ac:dyDescent="0.2">
      <c r="A77" s="22"/>
      <c r="B77" s="46"/>
      <c r="C77" s="249"/>
      <c r="D77" s="250"/>
      <c r="E77" s="250"/>
      <c r="F77" s="46"/>
      <c r="G77" s="46"/>
      <c r="H77" s="46"/>
      <c r="I77" s="47"/>
      <c r="J77" s="46"/>
      <c r="K77" s="46"/>
      <c r="L77" s="47"/>
      <c r="M77" s="48"/>
      <c r="N77" s="48"/>
      <c r="O77" s="49"/>
      <c r="P77" s="48"/>
      <c r="Q77" s="48"/>
      <c r="R77" s="49"/>
      <c r="S77" s="52"/>
      <c r="T77" s="21"/>
      <c r="U77" s="21"/>
      <c r="V77" s="21"/>
      <c r="W77" s="21"/>
      <c r="X77" s="21"/>
      <c r="Y77" s="21"/>
      <c r="Z77" s="21"/>
      <c r="AA77" s="21"/>
      <c r="AB77" s="21"/>
      <c r="AC77" s="21"/>
      <c r="AD77" s="21"/>
      <c r="AE77" s="21"/>
      <c r="AF77" s="21"/>
      <c r="AG77" s="21"/>
      <c r="AH77" s="21"/>
    </row>
    <row r="78" spans="1:34" ht="30" customHeight="1" x14ac:dyDescent="0.2">
      <c r="A78" s="22"/>
      <c r="B78" s="46"/>
      <c r="C78" s="249"/>
      <c r="D78" s="250"/>
      <c r="E78" s="250"/>
      <c r="F78" s="46"/>
      <c r="G78" s="46"/>
      <c r="H78" s="46"/>
      <c r="I78" s="47"/>
      <c r="J78" s="46"/>
      <c r="K78" s="46"/>
      <c r="L78" s="47"/>
      <c r="M78" s="48"/>
      <c r="N78" s="48"/>
      <c r="O78" s="49"/>
      <c r="P78" s="48"/>
      <c r="Q78" s="48"/>
      <c r="R78" s="49"/>
      <c r="S78" s="52"/>
      <c r="T78" s="21"/>
      <c r="U78" s="21"/>
      <c r="V78" s="21"/>
      <c r="W78" s="21"/>
      <c r="X78" s="21"/>
      <c r="Y78" s="21"/>
      <c r="Z78" s="21"/>
      <c r="AA78" s="21"/>
      <c r="AB78" s="21"/>
      <c r="AC78" s="21"/>
      <c r="AD78" s="21"/>
      <c r="AE78" s="21"/>
      <c r="AF78" s="21"/>
      <c r="AG78" s="21"/>
      <c r="AH78" s="21"/>
    </row>
    <row r="79" spans="1:34" ht="30" customHeight="1" x14ac:dyDescent="0.2">
      <c r="A79" s="22"/>
      <c r="B79" s="46"/>
      <c r="C79" s="249"/>
      <c r="D79" s="250"/>
      <c r="E79" s="250"/>
      <c r="F79" s="46"/>
      <c r="G79" s="46"/>
      <c r="H79" s="46"/>
      <c r="I79" s="47"/>
      <c r="J79" s="46"/>
      <c r="K79" s="46"/>
      <c r="L79" s="47"/>
      <c r="M79" s="48"/>
      <c r="N79" s="48"/>
      <c r="O79" s="49"/>
      <c r="P79" s="48"/>
      <c r="Q79" s="48"/>
      <c r="R79" s="49"/>
      <c r="S79" s="52"/>
      <c r="T79" s="21"/>
      <c r="U79" s="21"/>
      <c r="V79" s="21"/>
      <c r="W79" s="21"/>
      <c r="X79" s="21"/>
      <c r="Y79" s="21"/>
      <c r="Z79" s="21"/>
      <c r="AA79" s="21"/>
      <c r="AB79" s="21"/>
      <c r="AC79" s="21"/>
      <c r="AD79" s="21"/>
      <c r="AE79" s="21"/>
      <c r="AF79" s="21"/>
      <c r="AG79" s="21"/>
      <c r="AH79" s="21"/>
    </row>
    <row r="80" spans="1:34" ht="30" customHeight="1" x14ac:dyDescent="0.2">
      <c r="A80" s="22"/>
      <c r="B80" s="46"/>
      <c r="C80" s="249"/>
      <c r="D80" s="250"/>
      <c r="E80" s="250"/>
      <c r="F80" s="46"/>
      <c r="G80" s="46"/>
      <c r="H80" s="46"/>
      <c r="I80" s="47"/>
      <c r="J80" s="46"/>
      <c r="K80" s="46"/>
      <c r="L80" s="47"/>
      <c r="M80" s="48"/>
      <c r="N80" s="48"/>
      <c r="O80" s="49"/>
      <c r="P80" s="48"/>
      <c r="Q80" s="48"/>
      <c r="R80" s="49"/>
      <c r="S80" s="52"/>
      <c r="T80" s="21"/>
      <c r="U80" s="21"/>
      <c r="V80" s="21"/>
      <c r="W80" s="21"/>
      <c r="X80" s="21"/>
      <c r="Y80" s="21"/>
      <c r="Z80" s="21"/>
      <c r="AA80" s="21"/>
      <c r="AB80" s="21"/>
      <c r="AC80" s="21"/>
      <c r="AD80" s="21"/>
      <c r="AE80" s="21"/>
      <c r="AF80" s="21"/>
      <c r="AG80" s="21"/>
      <c r="AH80" s="21"/>
    </row>
    <row r="81" spans="1:34" ht="30" customHeight="1" x14ac:dyDescent="0.2">
      <c r="A81" s="22"/>
      <c r="B81" s="46"/>
      <c r="C81" s="249"/>
      <c r="D81" s="250"/>
      <c r="E81" s="250"/>
      <c r="F81" s="46"/>
      <c r="G81" s="46"/>
      <c r="H81" s="46"/>
      <c r="I81" s="47"/>
      <c r="J81" s="46"/>
      <c r="K81" s="46"/>
      <c r="L81" s="47"/>
      <c r="M81" s="48"/>
      <c r="N81" s="48"/>
      <c r="O81" s="49"/>
      <c r="P81" s="48"/>
      <c r="Q81" s="48"/>
      <c r="R81" s="49"/>
      <c r="S81" s="52"/>
      <c r="T81" s="21"/>
      <c r="U81" s="21"/>
      <c r="V81" s="21"/>
      <c r="W81" s="21"/>
      <c r="X81" s="21"/>
      <c r="Y81" s="21"/>
      <c r="Z81" s="21"/>
      <c r="AA81" s="21"/>
      <c r="AB81" s="21"/>
      <c r="AC81" s="21"/>
      <c r="AD81" s="21"/>
      <c r="AE81" s="21"/>
      <c r="AF81" s="21"/>
      <c r="AG81" s="21"/>
      <c r="AH81" s="21"/>
    </row>
    <row r="82" spans="1:34" ht="30" customHeight="1" x14ac:dyDescent="0.2">
      <c r="A82" s="22"/>
      <c r="B82" s="46"/>
      <c r="C82" s="249"/>
      <c r="D82" s="250"/>
      <c r="E82" s="250"/>
      <c r="F82" s="46"/>
      <c r="G82" s="46"/>
      <c r="H82" s="46"/>
      <c r="I82" s="47"/>
      <c r="J82" s="46"/>
      <c r="K82" s="46"/>
      <c r="L82" s="47"/>
      <c r="M82" s="48"/>
      <c r="N82" s="48"/>
      <c r="O82" s="49"/>
      <c r="P82" s="48"/>
      <c r="Q82" s="48"/>
      <c r="R82" s="49"/>
      <c r="S82" s="52"/>
      <c r="T82" s="21"/>
      <c r="U82" s="21"/>
      <c r="V82" s="21"/>
      <c r="W82" s="21"/>
      <c r="X82" s="21"/>
      <c r="Y82" s="21"/>
      <c r="Z82" s="21"/>
      <c r="AA82" s="21"/>
      <c r="AB82" s="21"/>
      <c r="AC82" s="21"/>
      <c r="AD82" s="21"/>
      <c r="AE82" s="21"/>
      <c r="AF82" s="21"/>
      <c r="AG82" s="21"/>
      <c r="AH82" s="21"/>
    </row>
    <row r="83" spans="1:34" ht="30" customHeight="1" x14ac:dyDescent="0.2">
      <c r="A83" s="22"/>
      <c r="B83" s="46"/>
      <c r="C83" s="249"/>
      <c r="D83" s="250"/>
      <c r="E83" s="250"/>
      <c r="F83" s="46"/>
      <c r="G83" s="46"/>
      <c r="H83" s="46"/>
      <c r="I83" s="47"/>
      <c r="J83" s="46"/>
      <c r="K83" s="46"/>
      <c r="L83" s="47"/>
      <c r="M83" s="48"/>
      <c r="N83" s="48"/>
      <c r="O83" s="49"/>
      <c r="P83" s="48"/>
      <c r="Q83" s="48"/>
      <c r="R83" s="49"/>
      <c r="S83" s="52"/>
      <c r="T83" s="21"/>
      <c r="U83" s="21"/>
      <c r="V83" s="21"/>
      <c r="W83" s="21"/>
      <c r="X83" s="21"/>
      <c r="Y83" s="21"/>
      <c r="Z83" s="21"/>
      <c r="AA83" s="21"/>
      <c r="AB83" s="21"/>
      <c r="AC83" s="21"/>
      <c r="AD83" s="21"/>
      <c r="AE83" s="21"/>
      <c r="AF83" s="21"/>
      <c r="AG83" s="21"/>
      <c r="AH83" s="21"/>
    </row>
    <row r="84" spans="1:34" ht="30" customHeight="1" x14ac:dyDescent="0.2">
      <c r="A84" s="22"/>
      <c r="B84" s="46"/>
      <c r="C84" s="249"/>
      <c r="D84" s="250"/>
      <c r="E84" s="250"/>
      <c r="F84" s="46"/>
      <c r="G84" s="46"/>
      <c r="H84" s="46"/>
      <c r="I84" s="47"/>
      <c r="J84" s="46"/>
      <c r="K84" s="46"/>
      <c r="L84" s="47"/>
      <c r="M84" s="48"/>
      <c r="N84" s="48"/>
      <c r="O84" s="49"/>
      <c r="P84" s="48"/>
      <c r="Q84" s="48"/>
      <c r="R84" s="49"/>
      <c r="S84" s="52"/>
      <c r="T84" s="21"/>
      <c r="U84" s="21"/>
      <c r="V84" s="21"/>
      <c r="W84" s="21"/>
      <c r="X84" s="21"/>
      <c r="Y84" s="21"/>
      <c r="Z84" s="21"/>
      <c r="AA84" s="21"/>
      <c r="AB84" s="21"/>
      <c r="AC84" s="21"/>
      <c r="AD84" s="21"/>
      <c r="AE84" s="21"/>
      <c r="AF84" s="21"/>
      <c r="AG84" s="21"/>
      <c r="AH84" s="21"/>
    </row>
    <row r="85" spans="1:34" ht="30" customHeight="1" x14ac:dyDescent="0.2">
      <c r="A85" s="22"/>
      <c r="B85" s="46"/>
      <c r="C85" s="249"/>
      <c r="D85" s="250"/>
      <c r="E85" s="250"/>
      <c r="F85" s="46"/>
      <c r="G85" s="46"/>
      <c r="H85" s="46"/>
      <c r="I85" s="47"/>
      <c r="J85" s="46"/>
      <c r="K85" s="46"/>
      <c r="L85" s="47"/>
      <c r="M85" s="48"/>
      <c r="N85" s="48"/>
      <c r="O85" s="49"/>
      <c r="P85" s="48"/>
      <c r="Q85" s="48"/>
      <c r="R85" s="49"/>
      <c r="S85" s="52"/>
      <c r="T85" s="21"/>
      <c r="U85" s="21"/>
      <c r="V85" s="21"/>
      <c r="W85" s="21"/>
      <c r="X85" s="21"/>
      <c r="Y85" s="21"/>
      <c r="Z85" s="21"/>
      <c r="AA85" s="21"/>
      <c r="AB85" s="21"/>
      <c r="AC85" s="21"/>
      <c r="AD85" s="21"/>
      <c r="AE85" s="21"/>
      <c r="AF85" s="21"/>
      <c r="AG85" s="21"/>
      <c r="AH85" s="21"/>
    </row>
    <row r="86" spans="1:34" ht="30" customHeight="1" x14ac:dyDescent="0.2">
      <c r="A86" s="22"/>
      <c r="B86" s="46"/>
      <c r="C86" s="249"/>
      <c r="D86" s="250"/>
      <c r="E86" s="250"/>
      <c r="F86" s="46"/>
      <c r="G86" s="46"/>
      <c r="H86" s="46"/>
      <c r="I86" s="47"/>
      <c r="J86" s="46"/>
      <c r="K86" s="46"/>
      <c r="L86" s="47"/>
      <c r="M86" s="48"/>
      <c r="N86" s="48"/>
      <c r="O86" s="49"/>
      <c r="P86" s="48"/>
      <c r="Q86" s="48"/>
      <c r="R86" s="49"/>
      <c r="S86" s="52"/>
      <c r="T86" s="21"/>
      <c r="U86" s="21"/>
      <c r="V86" s="21"/>
      <c r="W86" s="21"/>
      <c r="X86" s="21"/>
      <c r="Y86" s="21"/>
      <c r="Z86" s="21"/>
      <c r="AA86" s="21"/>
      <c r="AB86" s="21"/>
      <c r="AC86" s="21"/>
      <c r="AD86" s="21"/>
      <c r="AE86" s="21"/>
      <c r="AF86" s="21"/>
      <c r="AG86" s="21"/>
      <c r="AH86" s="21"/>
    </row>
    <row r="87" spans="1:34" ht="30" customHeight="1" x14ac:dyDescent="0.2">
      <c r="A87" s="22"/>
      <c r="B87" s="46"/>
      <c r="C87" s="249"/>
      <c r="D87" s="250"/>
      <c r="E87" s="250"/>
      <c r="F87" s="46"/>
      <c r="G87" s="46"/>
      <c r="H87" s="46"/>
      <c r="I87" s="47"/>
      <c r="J87" s="46"/>
      <c r="K87" s="46"/>
      <c r="L87" s="47"/>
      <c r="M87" s="48"/>
      <c r="N87" s="48"/>
      <c r="O87" s="49"/>
      <c r="P87" s="48"/>
      <c r="Q87" s="48"/>
      <c r="R87" s="49"/>
      <c r="S87" s="52"/>
      <c r="T87" s="21"/>
      <c r="U87" s="21"/>
      <c r="V87" s="21"/>
      <c r="W87" s="21"/>
      <c r="X87" s="21"/>
      <c r="Y87" s="21"/>
      <c r="Z87" s="21"/>
      <c r="AA87" s="21"/>
      <c r="AB87" s="21"/>
      <c r="AC87" s="21"/>
      <c r="AD87" s="21"/>
      <c r="AE87" s="21"/>
      <c r="AF87" s="21"/>
      <c r="AG87" s="21"/>
      <c r="AH87" s="21"/>
    </row>
    <row r="88" spans="1:34" ht="30" customHeight="1" x14ac:dyDescent="0.2">
      <c r="A88" s="22"/>
      <c r="B88" s="46"/>
      <c r="C88" s="249"/>
      <c r="D88" s="250"/>
      <c r="E88" s="250"/>
      <c r="F88" s="46"/>
      <c r="G88" s="46"/>
      <c r="H88" s="46"/>
      <c r="I88" s="47"/>
      <c r="J88" s="46"/>
      <c r="K88" s="46"/>
      <c r="L88" s="47"/>
      <c r="M88" s="48"/>
      <c r="N88" s="48"/>
      <c r="O88" s="49"/>
      <c r="P88" s="48"/>
      <c r="Q88" s="48"/>
      <c r="R88" s="49"/>
      <c r="S88" s="52"/>
      <c r="T88" s="21"/>
      <c r="U88" s="21"/>
      <c r="V88" s="21"/>
      <c r="W88" s="21"/>
      <c r="X88" s="21"/>
      <c r="Y88" s="21"/>
      <c r="Z88" s="21"/>
      <c r="AA88" s="21"/>
      <c r="AB88" s="21"/>
      <c r="AC88" s="21"/>
      <c r="AD88" s="21"/>
      <c r="AE88" s="21"/>
      <c r="AF88" s="21"/>
      <c r="AG88" s="21"/>
      <c r="AH88" s="21"/>
    </row>
    <row r="89" spans="1:34" ht="30" customHeight="1" x14ac:dyDescent="0.2">
      <c r="A89" s="22"/>
      <c r="B89" s="46"/>
      <c r="C89" s="249"/>
      <c r="D89" s="250"/>
      <c r="E89" s="250"/>
      <c r="F89" s="46"/>
      <c r="G89" s="46"/>
      <c r="H89" s="46"/>
      <c r="I89" s="47"/>
      <c r="J89" s="46"/>
      <c r="K89" s="46"/>
      <c r="L89" s="47"/>
      <c r="M89" s="48"/>
      <c r="N89" s="48"/>
      <c r="O89" s="49"/>
      <c r="P89" s="48"/>
      <c r="Q89" s="48"/>
      <c r="R89" s="49"/>
      <c r="S89" s="52"/>
      <c r="T89" s="21"/>
      <c r="U89" s="21"/>
      <c r="V89" s="21"/>
      <c r="W89" s="21"/>
      <c r="X89" s="21"/>
      <c r="Y89" s="21"/>
      <c r="Z89" s="21"/>
      <c r="AA89" s="21"/>
      <c r="AB89" s="21"/>
      <c r="AC89" s="21"/>
      <c r="AD89" s="21"/>
      <c r="AE89" s="21"/>
      <c r="AF89" s="21"/>
      <c r="AG89" s="21"/>
      <c r="AH89" s="21"/>
    </row>
    <row r="90" spans="1:34" ht="30" customHeight="1" x14ac:dyDescent="0.2">
      <c r="A90" s="22"/>
      <c r="B90" s="46"/>
      <c r="C90" s="249"/>
      <c r="D90" s="250"/>
      <c r="E90" s="250"/>
      <c r="F90" s="46"/>
      <c r="G90" s="46"/>
      <c r="H90" s="46"/>
      <c r="I90" s="47"/>
      <c r="J90" s="46"/>
      <c r="K90" s="46"/>
      <c r="L90" s="47"/>
      <c r="M90" s="48"/>
      <c r="N90" s="48"/>
      <c r="O90" s="49"/>
      <c r="P90" s="48"/>
      <c r="Q90" s="48"/>
      <c r="R90" s="49"/>
      <c r="S90" s="52"/>
      <c r="T90" s="21"/>
      <c r="U90" s="21"/>
      <c r="V90" s="21"/>
      <c r="W90" s="21"/>
      <c r="X90" s="21"/>
      <c r="Y90" s="21"/>
      <c r="Z90" s="21"/>
      <c r="AA90" s="21"/>
      <c r="AB90" s="21"/>
      <c r="AC90" s="21"/>
      <c r="AD90" s="21"/>
      <c r="AE90" s="21"/>
      <c r="AF90" s="21"/>
      <c r="AG90" s="21"/>
      <c r="AH90" s="21"/>
    </row>
    <row r="91" spans="1:34" ht="30" customHeight="1" x14ac:dyDescent="0.2">
      <c r="A91" s="22"/>
      <c r="B91" s="46"/>
      <c r="C91" s="249"/>
      <c r="D91" s="250"/>
      <c r="E91" s="250"/>
      <c r="F91" s="46"/>
      <c r="G91" s="46"/>
      <c r="H91" s="46"/>
      <c r="I91" s="47"/>
      <c r="J91" s="46"/>
      <c r="K91" s="46"/>
      <c r="L91" s="47"/>
      <c r="M91" s="48"/>
      <c r="N91" s="48"/>
      <c r="O91" s="49"/>
      <c r="P91" s="48"/>
      <c r="Q91" s="48"/>
      <c r="R91" s="49"/>
      <c r="S91" s="52"/>
      <c r="T91" s="21"/>
      <c r="U91" s="21"/>
      <c r="V91" s="21"/>
      <c r="W91" s="21"/>
      <c r="X91" s="21"/>
      <c r="Y91" s="21"/>
      <c r="Z91" s="21"/>
      <c r="AA91" s="21"/>
      <c r="AB91" s="21"/>
      <c r="AC91" s="21"/>
      <c r="AD91" s="21"/>
      <c r="AE91" s="21"/>
      <c r="AF91" s="21"/>
      <c r="AG91" s="21"/>
      <c r="AH91" s="21"/>
    </row>
    <row r="92" spans="1:34" ht="30" customHeight="1" x14ac:dyDescent="0.2">
      <c r="A92" s="22"/>
      <c r="B92" s="46"/>
      <c r="C92" s="249"/>
      <c r="D92" s="250"/>
      <c r="E92" s="250"/>
      <c r="F92" s="46"/>
      <c r="G92" s="46"/>
      <c r="H92" s="46"/>
      <c r="I92" s="47"/>
      <c r="J92" s="46"/>
      <c r="K92" s="46"/>
      <c r="L92" s="47"/>
      <c r="M92" s="48"/>
      <c r="N92" s="48"/>
      <c r="O92" s="49"/>
      <c r="P92" s="48"/>
      <c r="Q92" s="48"/>
      <c r="R92" s="49"/>
      <c r="S92" s="52"/>
      <c r="T92" s="21"/>
      <c r="U92" s="21"/>
      <c r="V92" s="21"/>
      <c r="W92" s="21"/>
      <c r="X92" s="21"/>
      <c r="Y92" s="21"/>
      <c r="Z92" s="21"/>
      <c r="AA92" s="21"/>
      <c r="AB92" s="21"/>
      <c r="AC92" s="21"/>
      <c r="AD92" s="21"/>
      <c r="AE92" s="21"/>
      <c r="AF92" s="21"/>
      <c r="AG92" s="21"/>
      <c r="AH92" s="21"/>
    </row>
    <row r="93" spans="1:34" ht="30" customHeight="1" x14ac:dyDescent="0.2">
      <c r="A93" s="22"/>
      <c r="B93" s="46"/>
      <c r="C93" s="249"/>
      <c r="D93" s="250"/>
      <c r="E93" s="250"/>
      <c r="F93" s="46"/>
      <c r="G93" s="46"/>
      <c r="H93" s="46"/>
      <c r="I93" s="47"/>
      <c r="J93" s="46"/>
      <c r="K93" s="46"/>
      <c r="L93" s="47"/>
      <c r="M93" s="48"/>
      <c r="N93" s="48"/>
      <c r="O93" s="49"/>
      <c r="P93" s="48"/>
      <c r="Q93" s="48"/>
      <c r="R93" s="49"/>
      <c r="S93" s="52"/>
      <c r="T93" s="21"/>
      <c r="U93" s="21"/>
      <c r="V93" s="21"/>
      <c r="W93" s="21"/>
      <c r="X93" s="21"/>
      <c r="Y93" s="21"/>
      <c r="Z93" s="21"/>
      <c r="AA93" s="21"/>
      <c r="AB93" s="21"/>
      <c r="AC93" s="21"/>
      <c r="AD93" s="21"/>
      <c r="AE93" s="21"/>
      <c r="AF93" s="21"/>
      <c r="AG93" s="21"/>
      <c r="AH93" s="21"/>
    </row>
    <row r="94" spans="1:34" ht="30" customHeight="1" x14ac:dyDescent="0.2">
      <c r="A94" s="22"/>
      <c r="B94" s="46"/>
      <c r="C94" s="249"/>
      <c r="D94" s="250"/>
      <c r="E94" s="250"/>
      <c r="F94" s="46"/>
      <c r="G94" s="46"/>
      <c r="H94" s="46"/>
      <c r="I94" s="47"/>
      <c r="J94" s="46"/>
      <c r="K94" s="46"/>
      <c r="L94" s="47"/>
      <c r="M94" s="48"/>
      <c r="N94" s="48"/>
      <c r="O94" s="49"/>
      <c r="P94" s="48"/>
      <c r="Q94" s="48"/>
      <c r="R94" s="49"/>
      <c r="S94" s="52"/>
      <c r="T94" s="21"/>
      <c r="U94" s="21"/>
      <c r="V94" s="21"/>
      <c r="W94" s="21"/>
      <c r="X94" s="21"/>
      <c r="Y94" s="21"/>
      <c r="Z94" s="21"/>
      <c r="AA94" s="21"/>
      <c r="AB94" s="21"/>
      <c r="AC94" s="21"/>
      <c r="AD94" s="21"/>
      <c r="AE94" s="21"/>
      <c r="AF94" s="21"/>
      <c r="AG94" s="21"/>
      <c r="AH94" s="21"/>
    </row>
    <row r="95" spans="1:34" ht="30" customHeight="1" x14ac:dyDescent="0.2">
      <c r="A95" s="22"/>
      <c r="B95" s="46"/>
      <c r="C95" s="249"/>
      <c r="D95" s="250"/>
      <c r="E95" s="250"/>
      <c r="F95" s="46"/>
      <c r="G95" s="46"/>
      <c r="H95" s="46"/>
      <c r="I95" s="47"/>
      <c r="J95" s="46"/>
      <c r="K95" s="46"/>
      <c r="L95" s="47"/>
      <c r="M95" s="48"/>
      <c r="N95" s="48"/>
      <c r="O95" s="49"/>
      <c r="P95" s="48"/>
      <c r="Q95" s="48"/>
      <c r="R95" s="49"/>
      <c r="S95" s="52"/>
      <c r="T95" s="21"/>
      <c r="U95" s="21"/>
      <c r="V95" s="21"/>
      <c r="W95" s="21"/>
      <c r="X95" s="21"/>
      <c r="Y95" s="21"/>
      <c r="Z95" s="21"/>
      <c r="AA95" s="21"/>
      <c r="AB95" s="21"/>
      <c r="AC95" s="21"/>
      <c r="AD95" s="21"/>
      <c r="AE95" s="21"/>
      <c r="AF95" s="21"/>
      <c r="AG95" s="21"/>
      <c r="AH95" s="21"/>
    </row>
    <row r="96" spans="1:34" ht="30" customHeight="1" x14ac:dyDescent="0.2">
      <c r="A96" s="22"/>
      <c r="B96" s="46"/>
      <c r="C96" s="249"/>
      <c r="D96" s="250"/>
      <c r="E96" s="250"/>
      <c r="F96" s="46"/>
      <c r="G96" s="46"/>
      <c r="H96" s="46"/>
      <c r="I96" s="47"/>
      <c r="J96" s="46"/>
      <c r="K96" s="46"/>
      <c r="L96" s="47"/>
      <c r="M96" s="48"/>
      <c r="N96" s="48"/>
      <c r="O96" s="49"/>
      <c r="P96" s="48"/>
      <c r="Q96" s="48"/>
      <c r="R96" s="49"/>
      <c r="S96" s="52"/>
      <c r="T96" s="21"/>
      <c r="U96" s="21"/>
      <c r="V96" s="21"/>
      <c r="W96" s="21"/>
      <c r="X96" s="21"/>
      <c r="Y96" s="21"/>
      <c r="Z96" s="21"/>
      <c r="AA96" s="21"/>
      <c r="AB96" s="21"/>
      <c r="AC96" s="21"/>
      <c r="AD96" s="21"/>
      <c r="AE96" s="21"/>
      <c r="AF96" s="21"/>
      <c r="AG96" s="21"/>
      <c r="AH96" s="21"/>
    </row>
    <row r="97" spans="1:34" ht="30" customHeight="1" x14ac:dyDescent="0.2">
      <c r="A97" s="22"/>
      <c r="B97" s="46"/>
      <c r="C97" s="249"/>
      <c r="D97" s="250"/>
      <c r="E97" s="250"/>
      <c r="F97" s="46"/>
      <c r="G97" s="46"/>
      <c r="H97" s="46"/>
      <c r="I97" s="47"/>
      <c r="J97" s="46"/>
      <c r="K97" s="46"/>
      <c r="L97" s="47"/>
      <c r="M97" s="48"/>
      <c r="N97" s="48"/>
      <c r="O97" s="49"/>
      <c r="P97" s="48"/>
      <c r="Q97" s="48"/>
      <c r="R97" s="49"/>
      <c r="S97" s="52"/>
      <c r="T97" s="21"/>
      <c r="U97" s="21"/>
      <c r="V97" s="21"/>
      <c r="W97" s="21"/>
      <c r="X97" s="21"/>
      <c r="Y97" s="21"/>
      <c r="Z97" s="21"/>
      <c r="AA97" s="21"/>
      <c r="AB97" s="21"/>
      <c r="AC97" s="21"/>
      <c r="AD97" s="21"/>
      <c r="AE97" s="21"/>
      <c r="AF97" s="21"/>
      <c r="AG97" s="21"/>
      <c r="AH97" s="21"/>
    </row>
    <row r="98" spans="1:34" ht="30" customHeight="1" x14ac:dyDescent="0.2">
      <c r="A98" s="22"/>
      <c r="B98" s="46"/>
      <c r="C98" s="249"/>
      <c r="D98" s="250"/>
      <c r="E98" s="250"/>
      <c r="F98" s="46"/>
      <c r="G98" s="46"/>
      <c r="H98" s="46"/>
      <c r="I98" s="47"/>
      <c r="J98" s="46"/>
      <c r="K98" s="46"/>
      <c r="L98" s="47"/>
      <c r="M98" s="48"/>
      <c r="N98" s="48"/>
      <c r="O98" s="49"/>
      <c r="P98" s="48"/>
      <c r="Q98" s="48"/>
      <c r="R98" s="49"/>
      <c r="S98" s="52"/>
      <c r="T98" s="21"/>
      <c r="U98" s="21"/>
      <c r="V98" s="21"/>
      <c r="W98" s="21"/>
      <c r="X98" s="21"/>
      <c r="Y98" s="21"/>
      <c r="Z98" s="21"/>
      <c r="AA98" s="21"/>
      <c r="AB98" s="21"/>
      <c r="AC98" s="21"/>
      <c r="AD98" s="21"/>
      <c r="AE98" s="21"/>
      <c r="AF98" s="21"/>
      <c r="AG98" s="21"/>
      <c r="AH98" s="21"/>
    </row>
    <row r="99" spans="1:34" ht="30" customHeight="1" x14ac:dyDescent="0.2">
      <c r="A99" s="22"/>
      <c r="B99" s="46"/>
      <c r="C99" s="249"/>
      <c r="D99" s="250"/>
      <c r="E99" s="250"/>
      <c r="F99" s="46"/>
      <c r="G99" s="46"/>
      <c r="H99" s="46"/>
      <c r="I99" s="47"/>
      <c r="J99" s="46"/>
      <c r="K99" s="46"/>
      <c r="L99" s="47"/>
      <c r="M99" s="48"/>
      <c r="N99" s="48"/>
      <c r="O99" s="49"/>
      <c r="P99" s="48"/>
      <c r="Q99" s="48"/>
      <c r="R99" s="49"/>
      <c r="S99" s="52"/>
      <c r="T99" s="21"/>
      <c r="U99" s="21"/>
      <c r="V99" s="21"/>
      <c r="W99" s="21"/>
      <c r="X99" s="21"/>
      <c r="Y99" s="21"/>
      <c r="Z99" s="21"/>
      <c r="AA99" s="21"/>
      <c r="AB99" s="21"/>
      <c r="AC99" s="21"/>
      <c r="AD99" s="21"/>
      <c r="AE99" s="21"/>
      <c r="AF99" s="21"/>
      <c r="AG99" s="21"/>
      <c r="AH99" s="21"/>
    </row>
    <row r="100" spans="1:34" ht="30" customHeight="1" x14ac:dyDescent="0.2">
      <c r="A100" s="22"/>
      <c r="B100" s="46"/>
      <c r="C100" s="249"/>
      <c r="D100" s="250"/>
      <c r="E100" s="250"/>
      <c r="F100" s="46"/>
      <c r="G100" s="46"/>
      <c r="H100" s="46"/>
      <c r="I100" s="47"/>
      <c r="J100" s="46"/>
      <c r="K100" s="46"/>
      <c r="L100" s="47"/>
      <c r="M100" s="48"/>
      <c r="N100" s="48"/>
      <c r="O100" s="49"/>
      <c r="P100" s="48"/>
      <c r="Q100" s="48"/>
      <c r="R100" s="49"/>
      <c r="S100" s="52"/>
      <c r="T100" s="21"/>
      <c r="U100" s="21"/>
      <c r="V100" s="21"/>
      <c r="W100" s="21"/>
      <c r="X100" s="21"/>
      <c r="Y100" s="21"/>
      <c r="Z100" s="21"/>
      <c r="AA100" s="21"/>
      <c r="AB100" s="21"/>
      <c r="AC100" s="21"/>
      <c r="AD100" s="21"/>
      <c r="AE100" s="21"/>
      <c r="AF100" s="21"/>
      <c r="AG100" s="21"/>
      <c r="AH100" s="21"/>
    </row>
    <row r="101" spans="1:34" ht="30" customHeight="1" x14ac:dyDescent="0.2">
      <c r="A101" s="22"/>
      <c r="B101" s="46"/>
      <c r="C101" s="249"/>
      <c r="D101" s="250"/>
      <c r="E101" s="250"/>
      <c r="F101" s="46"/>
      <c r="G101" s="46"/>
      <c r="H101" s="46"/>
      <c r="I101" s="47"/>
      <c r="J101" s="46"/>
      <c r="K101" s="46"/>
      <c r="L101" s="47"/>
      <c r="M101" s="48"/>
      <c r="N101" s="48"/>
      <c r="O101" s="49"/>
      <c r="P101" s="48"/>
      <c r="Q101" s="48"/>
      <c r="R101" s="49"/>
      <c r="S101" s="52"/>
      <c r="T101" s="21"/>
      <c r="U101" s="21"/>
      <c r="V101" s="21"/>
      <c r="W101" s="21"/>
      <c r="X101" s="21"/>
      <c r="Y101" s="21"/>
      <c r="Z101" s="21"/>
      <c r="AA101" s="21"/>
      <c r="AB101" s="21"/>
      <c r="AC101" s="21"/>
      <c r="AD101" s="21"/>
      <c r="AE101" s="21"/>
      <c r="AF101" s="21"/>
      <c r="AG101" s="21"/>
      <c r="AH101" s="21"/>
    </row>
    <row r="102" spans="1:34" ht="30" customHeight="1" x14ac:dyDescent="0.2">
      <c r="A102" s="22"/>
      <c r="B102" s="46"/>
      <c r="C102" s="249"/>
      <c r="D102" s="250"/>
      <c r="E102" s="250"/>
      <c r="F102" s="46"/>
      <c r="G102" s="46"/>
      <c r="H102" s="46"/>
      <c r="I102" s="47"/>
      <c r="J102" s="46"/>
      <c r="K102" s="46"/>
      <c r="L102" s="47"/>
      <c r="M102" s="48"/>
      <c r="N102" s="48"/>
      <c r="O102" s="49"/>
      <c r="P102" s="48"/>
      <c r="Q102" s="48"/>
      <c r="R102" s="49"/>
      <c r="S102" s="52"/>
      <c r="T102" s="21"/>
      <c r="U102" s="21"/>
      <c r="V102" s="21"/>
      <c r="W102" s="21"/>
      <c r="X102" s="21"/>
      <c r="Y102" s="21"/>
      <c r="Z102" s="21"/>
      <c r="AA102" s="21"/>
      <c r="AB102" s="21"/>
      <c r="AC102" s="21"/>
      <c r="AD102" s="21"/>
      <c r="AE102" s="21"/>
      <c r="AF102" s="21"/>
      <c r="AG102" s="21"/>
      <c r="AH102" s="21"/>
    </row>
    <row r="103" spans="1:34" ht="30" customHeight="1" x14ac:dyDescent="0.2">
      <c r="A103" s="22"/>
      <c r="B103" s="46"/>
      <c r="C103" s="249"/>
      <c r="D103" s="250"/>
      <c r="E103" s="250"/>
      <c r="F103" s="46"/>
      <c r="G103" s="46"/>
      <c r="H103" s="46"/>
      <c r="I103" s="47"/>
      <c r="J103" s="46"/>
      <c r="K103" s="46"/>
      <c r="L103" s="47"/>
      <c r="M103" s="48"/>
      <c r="N103" s="48"/>
      <c r="O103" s="49"/>
      <c r="P103" s="48"/>
      <c r="Q103" s="48"/>
      <c r="R103" s="49"/>
      <c r="S103" s="52"/>
      <c r="T103" s="21"/>
      <c r="U103" s="21"/>
      <c r="V103" s="21"/>
      <c r="W103" s="21"/>
      <c r="X103" s="21"/>
      <c r="Y103" s="21"/>
      <c r="Z103" s="21"/>
      <c r="AA103" s="21"/>
      <c r="AB103" s="21"/>
      <c r="AC103" s="21"/>
      <c r="AD103" s="21"/>
      <c r="AE103" s="21"/>
      <c r="AF103" s="21"/>
      <c r="AG103" s="21"/>
      <c r="AH103" s="21"/>
    </row>
    <row r="104" spans="1:34" ht="30" customHeight="1" x14ac:dyDescent="0.2">
      <c r="A104" s="22"/>
      <c r="B104" s="46"/>
      <c r="C104" s="249"/>
      <c r="D104" s="250"/>
      <c r="E104" s="250"/>
      <c r="F104" s="46"/>
      <c r="G104" s="46"/>
      <c r="H104" s="46"/>
      <c r="I104" s="47"/>
      <c r="J104" s="46"/>
      <c r="K104" s="46"/>
      <c r="L104" s="47"/>
      <c r="M104" s="48"/>
      <c r="N104" s="48"/>
      <c r="O104" s="49"/>
      <c r="P104" s="48"/>
      <c r="Q104" s="48"/>
      <c r="R104" s="49"/>
      <c r="S104" s="52"/>
      <c r="T104" s="21"/>
      <c r="U104" s="21"/>
      <c r="V104" s="21"/>
      <c r="W104" s="21"/>
      <c r="X104" s="21"/>
      <c r="Y104" s="21"/>
      <c r="Z104" s="21"/>
      <c r="AA104" s="21"/>
      <c r="AB104" s="21"/>
      <c r="AC104" s="21"/>
      <c r="AD104" s="21"/>
      <c r="AE104" s="21"/>
      <c r="AF104" s="21"/>
      <c r="AG104" s="21"/>
      <c r="AH104" s="21"/>
    </row>
    <row r="105" spans="1:34" ht="30" customHeight="1" x14ac:dyDescent="0.2">
      <c r="A105" s="22"/>
      <c r="B105" s="46"/>
      <c r="C105" s="249"/>
      <c r="D105" s="250"/>
      <c r="E105" s="250"/>
      <c r="F105" s="46"/>
      <c r="G105" s="46"/>
      <c r="H105" s="46"/>
      <c r="I105" s="47"/>
      <c r="J105" s="46"/>
      <c r="K105" s="46"/>
      <c r="L105" s="47"/>
      <c r="M105" s="48"/>
      <c r="N105" s="48"/>
      <c r="O105" s="49"/>
      <c r="P105" s="48"/>
      <c r="Q105" s="48"/>
      <c r="R105" s="49"/>
      <c r="S105" s="52"/>
      <c r="T105" s="21"/>
      <c r="U105" s="21"/>
      <c r="V105" s="21"/>
      <c r="W105" s="21"/>
      <c r="X105" s="21"/>
      <c r="Y105" s="21"/>
      <c r="Z105" s="21"/>
      <c r="AA105" s="21"/>
      <c r="AB105" s="21"/>
      <c r="AC105" s="21"/>
      <c r="AD105" s="21"/>
      <c r="AE105" s="21"/>
      <c r="AF105" s="21"/>
      <c r="AG105" s="21"/>
      <c r="AH105" s="21"/>
    </row>
    <row r="106" spans="1:34" ht="30" customHeight="1" x14ac:dyDescent="0.2">
      <c r="A106" s="22"/>
      <c r="B106" s="46"/>
      <c r="C106" s="249"/>
      <c r="D106" s="250"/>
      <c r="E106" s="250"/>
      <c r="F106" s="46"/>
      <c r="G106" s="46"/>
      <c r="H106" s="46"/>
      <c r="I106" s="47"/>
      <c r="J106" s="46"/>
      <c r="K106" s="46"/>
      <c r="L106" s="47"/>
      <c r="M106" s="48"/>
      <c r="N106" s="48"/>
      <c r="O106" s="49"/>
      <c r="P106" s="48"/>
      <c r="Q106" s="48"/>
      <c r="R106" s="49"/>
      <c r="S106" s="52"/>
      <c r="T106" s="21"/>
      <c r="U106" s="21"/>
      <c r="V106" s="21"/>
      <c r="W106" s="21"/>
      <c r="X106" s="21"/>
      <c r="Y106" s="21"/>
      <c r="Z106" s="21"/>
      <c r="AA106" s="21"/>
      <c r="AB106" s="21"/>
      <c r="AC106" s="21"/>
      <c r="AD106" s="21"/>
      <c r="AE106" s="21"/>
      <c r="AF106" s="21"/>
      <c r="AG106" s="21"/>
      <c r="AH106" s="21"/>
    </row>
    <row r="107" spans="1:34" ht="30" customHeight="1" x14ac:dyDescent="0.2">
      <c r="A107" s="22"/>
      <c r="B107" s="46"/>
      <c r="C107" s="249"/>
      <c r="D107" s="250"/>
      <c r="E107" s="250"/>
      <c r="F107" s="46"/>
      <c r="G107" s="46"/>
      <c r="H107" s="46"/>
      <c r="I107" s="47"/>
      <c r="J107" s="46"/>
      <c r="K107" s="46"/>
      <c r="L107" s="47"/>
      <c r="M107" s="48"/>
      <c r="N107" s="48"/>
      <c r="O107" s="49"/>
      <c r="P107" s="48"/>
      <c r="Q107" s="48"/>
      <c r="R107" s="49"/>
      <c r="S107" s="52"/>
      <c r="T107" s="21"/>
      <c r="U107" s="21"/>
      <c r="V107" s="21"/>
      <c r="W107" s="21"/>
      <c r="X107" s="21"/>
      <c r="Y107" s="21"/>
      <c r="Z107" s="21"/>
      <c r="AA107" s="21"/>
      <c r="AB107" s="21"/>
      <c r="AC107" s="21"/>
      <c r="AD107" s="21"/>
      <c r="AE107" s="21"/>
      <c r="AF107" s="21"/>
      <c r="AG107" s="21"/>
      <c r="AH107" s="21"/>
    </row>
    <row r="108" spans="1:34" ht="30" customHeight="1" x14ac:dyDescent="0.2">
      <c r="A108" s="22"/>
      <c r="B108" s="46"/>
      <c r="C108" s="249"/>
      <c r="D108" s="250"/>
      <c r="E108" s="250"/>
      <c r="F108" s="46"/>
      <c r="G108" s="46"/>
      <c r="H108" s="46"/>
      <c r="I108" s="47"/>
      <c r="J108" s="46"/>
      <c r="K108" s="46"/>
      <c r="L108" s="47"/>
      <c r="M108" s="48"/>
      <c r="N108" s="48"/>
      <c r="O108" s="49"/>
      <c r="P108" s="48"/>
      <c r="Q108" s="48"/>
      <c r="R108" s="49"/>
      <c r="S108" s="52"/>
      <c r="T108" s="21"/>
      <c r="U108" s="21"/>
      <c r="V108" s="21"/>
      <c r="W108" s="21"/>
      <c r="X108" s="21"/>
      <c r="Y108" s="21"/>
      <c r="Z108" s="21"/>
      <c r="AA108" s="21"/>
      <c r="AB108" s="21"/>
      <c r="AC108" s="21"/>
      <c r="AD108" s="21"/>
      <c r="AE108" s="21"/>
      <c r="AF108" s="21"/>
      <c r="AG108" s="21"/>
      <c r="AH108" s="21"/>
    </row>
    <row r="109" spans="1:34" ht="30" customHeight="1" x14ac:dyDescent="0.2">
      <c r="A109" s="22"/>
      <c r="B109" s="46"/>
      <c r="C109" s="249"/>
      <c r="D109" s="250"/>
      <c r="E109" s="250"/>
      <c r="F109" s="46"/>
      <c r="G109" s="46"/>
      <c r="H109" s="46"/>
      <c r="I109" s="47"/>
      <c r="J109" s="46"/>
      <c r="K109" s="46"/>
      <c r="L109" s="47"/>
      <c r="M109" s="48"/>
      <c r="N109" s="48"/>
      <c r="O109" s="49"/>
      <c r="P109" s="48"/>
      <c r="Q109" s="48"/>
      <c r="R109" s="49"/>
      <c r="S109" s="52"/>
      <c r="T109" s="21"/>
      <c r="U109" s="21"/>
      <c r="V109" s="21"/>
      <c r="W109" s="21"/>
      <c r="X109" s="21"/>
      <c r="Y109" s="21"/>
      <c r="Z109" s="21"/>
      <c r="AA109" s="21"/>
      <c r="AB109" s="21"/>
      <c r="AC109" s="21"/>
      <c r="AD109" s="21"/>
      <c r="AE109" s="21"/>
      <c r="AF109" s="21"/>
      <c r="AG109" s="21"/>
      <c r="AH109" s="21"/>
    </row>
    <row r="110" spans="1:34" ht="30" customHeight="1" x14ac:dyDescent="0.2">
      <c r="A110" s="22"/>
      <c r="B110" s="46"/>
      <c r="C110" s="249"/>
      <c r="D110" s="250"/>
      <c r="E110" s="250"/>
      <c r="F110" s="46"/>
      <c r="G110" s="46"/>
      <c r="H110" s="46"/>
      <c r="I110" s="47"/>
      <c r="J110" s="46"/>
      <c r="K110" s="46"/>
      <c r="L110" s="47"/>
      <c r="M110" s="48"/>
      <c r="N110" s="48"/>
      <c r="O110" s="49"/>
      <c r="P110" s="48"/>
      <c r="Q110" s="48"/>
      <c r="R110" s="49"/>
      <c r="S110" s="52"/>
      <c r="T110" s="21"/>
      <c r="U110" s="21"/>
      <c r="V110" s="21"/>
      <c r="W110" s="21"/>
      <c r="X110" s="21"/>
      <c r="Y110" s="21"/>
      <c r="Z110" s="21"/>
      <c r="AA110" s="21"/>
      <c r="AB110" s="21"/>
      <c r="AC110" s="21"/>
      <c r="AD110" s="21"/>
      <c r="AE110" s="21"/>
      <c r="AF110" s="21"/>
      <c r="AG110" s="21"/>
      <c r="AH110" s="21"/>
    </row>
    <row r="111" spans="1:34" ht="30" customHeight="1" x14ac:dyDescent="0.2">
      <c r="A111" s="22"/>
      <c r="B111" s="46"/>
      <c r="C111" s="249"/>
      <c r="D111" s="250"/>
      <c r="E111" s="250"/>
      <c r="F111" s="46"/>
      <c r="G111" s="46"/>
      <c r="H111" s="46"/>
      <c r="I111" s="47"/>
      <c r="J111" s="46"/>
      <c r="K111" s="46"/>
      <c r="L111" s="47"/>
      <c r="M111" s="48"/>
      <c r="N111" s="48"/>
      <c r="O111" s="49"/>
      <c r="P111" s="48"/>
      <c r="Q111" s="48"/>
      <c r="R111" s="49"/>
      <c r="S111" s="52"/>
      <c r="T111" s="21"/>
      <c r="U111" s="21"/>
      <c r="V111" s="21"/>
      <c r="W111" s="21"/>
      <c r="X111" s="21"/>
      <c r="Y111" s="21"/>
      <c r="Z111" s="21"/>
      <c r="AA111" s="21"/>
      <c r="AB111" s="21"/>
      <c r="AC111" s="21"/>
      <c r="AD111" s="21"/>
      <c r="AE111" s="21"/>
      <c r="AF111" s="21"/>
      <c r="AG111" s="21"/>
      <c r="AH111" s="21"/>
    </row>
    <row r="112" spans="1:34" ht="30" customHeight="1" x14ac:dyDescent="0.2">
      <c r="A112" s="22"/>
      <c r="B112" s="46"/>
      <c r="C112" s="249"/>
      <c r="D112" s="250"/>
      <c r="E112" s="250"/>
      <c r="F112" s="46"/>
      <c r="G112" s="46"/>
      <c r="H112" s="46"/>
      <c r="I112" s="47"/>
      <c r="J112" s="46"/>
      <c r="K112" s="46"/>
      <c r="L112" s="47"/>
      <c r="M112" s="48"/>
      <c r="N112" s="48"/>
      <c r="O112" s="49"/>
      <c r="P112" s="48"/>
      <c r="Q112" s="48"/>
      <c r="R112" s="49"/>
      <c r="S112" s="52"/>
      <c r="T112" s="21"/>
      <c r="U112" s="21"/>
      <c r="V112" s="21"/>
      <c r="W112" s="21"/>
      <c r="X112" s="21"/>
      <c r="Y112" s="21"/>
      <c r="Z112" s="21"/>
      <c r="AA112" s="21"/>
      <c r="AB112" s="21"/>
      <c r="AC112" s="21"/>
      <c r="AD112" s="21"/>
      <c r="AE112" s="21"/>
      <c r="AF112" s="21"/>
      <c r="AG112" s="21"/>
      <c r="AH112" s="21"/>
    </row>
    <row r="113" spans="1:34" ht="30" customHeight="1" x14ac:dyDescent="0.2">
      <c r="A113" s="22"/>
      <c r="B113" s="46"/>
      <c r="C113" s="249"/>
      <c r="D113" s="250"/>
      <c r="E113" s="250"/>
      <c r="F113" s="46"/>
      <c r="G113" s="46"/>
      <c r="H113" s="46"/>
      <c r="I113" s="47"/>
      <c r="J113" s="46"/>
      <c r="K113" s="46"/>
      <c r="L113" s="47"/>
      <c r="M113" s="48"/>
      <c r="N113" s="48"/>
      <c r="O113" s="49"/>
      <c r="P113" s="48"/>
      <c r="Q113" s="48"/>
      <c r="R113" s="49"/>
      <c r="S113" s="52"/>
      <c r="T113" s="21"/>
      <c r="U113" s="21"/>
      <c r="V113" s="21"/>
      <c r="W113" s="21"/>
      <c r="X113" s="21"/>
      <c r="Y113" s="21"/>
      <c r="Z113" s="21"/>
      <c r="AA113" s="21"/>
      <c r="AB113" s="21"/>
      <c r="AC113" s="21"/>
      <c r="AD113" s="21"/>
      <c r="AE113" s="21"/>
      <c r="AF113" s="21"/>
      <c r="AG113" s="21"/>
      <c r="AH113" s="21"/>
    </row>
    <row r="114" spans="1:34" ht="30" customHeight="1" x14ac:dyDescent="0.2">
      <c r="A114" s="22"/>
      <c r="B114" s="46"/>
      <c r="C114" s="249"/>
      <c r="D114" s="250"/>
      <c r="E114" s="250"/>
      <c r="F114" s="46"/>
      <c r="G114" s="46"/>
      <c r="H114" s="46"/>
      <c r="I114" s="47"/>
      <c r="J114" s="46"/>
      <c r="K114" s="46"/>
      <c r="L114" s="47"/>
      <c r="M114" s="48"/>
      <c r="N114" s="48"/>
      <c r="O114" s="49"/>
      <c r="P114" s="48"/>
      <c r="Q114" s="48"/>
      <c r="R114" s="49"/>
      <c r="S114" s="52"/>
      <c r="T114" s="21"/>
      <c r="U114" s="21"/>
      <c r="V114" s="21"/>
      <c r="W114" s="21"/>
      <c r="X114" s="21"/>
      <c r="Y114" s="21"/>
      <c r="Z114" s="21"/>
      <c r="AA114" s="21"/>
      <c r="AB114" s="21"/>
      <c r="AC114" s="21"/>
      <c r="AD114" s="21"/>
      <c r="AE114" s="21"/>
      <c r="AF114" s="21"/>
      <c r="AG114" s="21"/>
      <c r="AH114" s="21"/>
    </row>
    <row r="115" spans="1:34" ht="30" customHeight="1" x14ac:dyDescent="0.2">
      <c r="A115" s="22"/>
      <c r="B115" s="46"/>
      <c r="C115" s="249"/>
      <c r="D115" s="250"/>
      <c r="E115" s="250"/>
      <c r="F115" s="46"/>
      <c r="G115" s="46"/>
      <c r="H115" s="46"/>
      <c r="I115" s="47"/>
      <c r="J115" s="46"/>
      <c r="K115" s="46"/>
      <c r="L115" s="47"/>
      <c r="M115" s="48"/>
      <c r="N115" s="48"/>
      <c r="O115" s="49"/>
      <c r="P115" s="48"/>
      <c r="Q115" s="48"/>
      <c r="R115" s="49"/>
      <c r="S115" s="52"/>
      <c r="T115" s="21"/>
      <c r="U115" s="21"/>
      <c r="V115" s="21"/>
      <c r="W115" s="21"/>
      <c r="X115" s="21"/>
      <c r="Y115" s="21"/>
      <c r="Z115" s="21"/>
      <c r="AA115" s="21"/>
      <c r="AB115" s="21"/>
      <c r="AC115" s="21"/>
      <c r="AD115" s="21"/>
      <c r="AE115" s="21"/>
      <c r="AF115" s="21"/>
      <c r="AG115" s="21"/>
      <c r="AH115" s="21"/>
    </row>
    <row r="116" spans="1:34" ht="30" customHeight="1" x14ac:dyDescent="0.2">
      <c r="A116" s="22"/>
      <c r="B116" s="46"/>
      <c r="C116" s="249"/>
      <c r="D116" s="250"/>
      <c r="E116" s="250"/>
      <c r="F116" s="46"/>
      <c r="G116" s="46"/>
      <c r="H116" s="46"/>
      <c r="I116" s="47"/>
      <c r="J116" s="46"/>
      <c r="K116" s="46"/>
      <c r="L116" s="47"/>
      <c r="M116" s="48"/>
      <c r="N116" s="48"/>
      <c r="O116" s="49"/>
      <c r="P116" s="48"/>
      <c r="Q116" s="48"/>
      <c r="R116" s="49"/>
      <c r="S116" s="52"/>
      <c r="T116" s="21"/>
      <c r="U116" s="21"/>
      <c r="V116" s="21"/>
      <c r="W116" s="21"/>
      <c r="X116" s="21"/>
      <c r="Y116" s="21"/>
      <c r="Z116" s="21"/>
      <c r="AA116" s="21"/>
      <c r="AB116" s="21"/>
      <c r="AC116" s="21"/>
      <c r="AD116" s="21"/>
      <c r="AE116" s="21"/>
      <c r="AF116" s="21"/>
      <c r="AG116" s="21"/>
      <c r="AH116" s="21"/>
    </row>
    <row r="117" spans="1:34" ht="30" customHeight="1" x14ac:dyDescent="0.2">
      <c r="A117" s="22"/>
      <c r="B117" s="46"/>
      <c r="C117" s="249"/>
      <c r="D117" s="250"/>
      <c r="E117" s="250"/>
      <c r="F117" s="46"/>
      <c r="G117" s="46"/>
      <c r="H117" s="46"/>
      <c r="I117" s="47"/>
      <c r="J117" s="46"/>
      <c r="K117" s="46"/>
      <c r="L117" s="47"/>
      <c r="M117" s="48"/>
      <c r="N117" s="48"/>
      <c r="O117" s="49"/>
      <c r="P117" s="48"/>
      <c r="Q117" s="48"/>
      <c r="R117" s="49"/>
      <c r="S117" s="52"/>
      <c r="T117" s="21"/>
      <c r="U117" s="21"/>
      <c r="V117" s="21"/>
      <c r="W117" s="21"/>
      <c r="X117" s="21"/>
      <c r="Y117" s="21"/>
      <c r="Z117" s="21"/>
      <c r="AA117" s="21"/>
      <c r="AB117" s="21"/>
      <c r="AC117" s="21"/>
      <c r="AD117" s="21"/>
      <c r="AE117" s="21"/>
      <c r="AF117" s="21"/>
      <c r="AG117" s="21"/>
      <c r="AH117" s="21"/>
    </row>
    <row r="118" spans="1:34" ht="30" customHeight="1" x14ac:dyDescent="0.2">
      <c r="A118" s="22"/>
      <c r="B118" s="46"/>
      <c r="C118" s="249"/>
      <c r="D118" s="250"/>
      <c r="E118" s="250"/>
      <c r="F118" s="46"/>
      <c r="G118" s="46"/>
      <c r="H118" s="46"/>
      <c r="I118" s="47"/>
      <c r="J118" s="46"/>
      <c r="K118" s="46"/>
      <c r="L118" s="47"/>
      <c r="M118" s="48"/>
      <c r="N118" s="48"/>
      <c r="O118" s="49"/>
      <c r="P118" s="48"/>
      <c r="Q118" s="48"/>
      <c r="R118" s="49"/>
      <c r="S118" s="52"/>
      <c r="T118" s="21"/>
      <c r="U118" s="21"/>
      <c r="V118" s="21"/>
      <c r="W118" s="21"/>
      <c r="X118" s="21"/>
      <c r="Y118" s="21"/>
      <c r="Z118" s="21"/>
      <c r="AA118" s="21"/>
      <c r="AB118" s="21"/>
      <c r="AC118" s="21"/>
      <c r="AD118" s="21"/>
      <c r="AE118" s="21"/>
      <c r="AF118" s="21"/>
      <c r="AG118" s="21"/>
      <c r="AH118" s="21"/>
    </row>
    <row r="119" spans="1:34" ht="30" customHeight="1" x14ac:dyDescent="0.2">
      <c r="A119" s="22"/>
      <c r="B119" s="46"/>
      <c r="C119" s="249"/>
      <c r="D119" s="250"/>
      <c r="E119" s="250"/>
      <c r="F119" s="46"/>
      <c r="G119" s="46"/>
      <c r="H119" s="46"/>
      <c r="I119" s="47"/>
      <c r="J119" s="46"/>
      <c r="K119" s="46"/>
      <c r="L119" s="47"/>
      <c r="M119" s="48"/>
      <c r="N119" s="48"/>
      <c r="O119" s="49"/>
      <c r="P119" s="48"/>
      <c r="Q119" s="48"/>
      <c r="R119" s="49"/>
      <c r="S119" s="52"/>
      <c r="T119" s="21"/>
      <c r="U119" s="21"/>
      <c r="V119" s="21"/>
      <c r="W119" s="21"/>
      <c r="X119" s="21"/>
      <c r="Y119" s="21"/>
      <c r="Z119" s="21"/>
      <c r="AA119" s="21"/>
      <c r="AB119" s="21"/>
      <c r="AC119" s="21"/>
      <c r="AD119" s="21"/>
      <c r="AE119" s="21"/>
      <c r="AF119" s="21"/>
      <c r="AG119" s="21"/>
      <c r="AH119" s="21"/>
    </row>
    <row r="120" spans="1:34" ht="30" customHeight="1" x14ac:dyDescent="0.2">
      <c r="A120" s="22"/>
      <c r="B120" s="46"/>
      <c r="C120" s="249"/>
      <c r="D120" s="250"/>
      <c r="E120" s="250"/>
      <c r="F120" s="46"/>
      <c r="G120" s="46"/>
      <c r="H120" s="46"/>
      <c r="I120" s="47"/>
      <c r="J120" s="46"/>
      <c r="K120" s="46"/>
      <c r="L120" s="47"/>
      <c r="M120" s="48"/>
      <c r="N120" s="48"/>
      <c r="O120" s="49"/>
      <c r="P120" s="48"/>
      <c r="Q120" s="48"/>
      <c r="R120" s="49"/>
      <c r="S120" s="52"/>
      <c r="T120" s="21"/>
      <c r="U120" s="21"/>
      <c r="V120" s="21"/>
      <c r="W120" s="21"/>
      <c r="X120" s="21"/>
      <c r="Y120" s="21"/>
      <c r="Z120" s="21"/>
      <c r="AA120" s="21"/>
      <c r="AB120" s="21"/>
      <c r="AC120" s="21"/>
      <c r="AD120" s="21"/>
      <c r="AE120" s="21"/>
      <c r="AF120" s="21"/>
      <c r="AG120" s="21"/>
      <c r="AH120" s="21"/>
    </row>
    <row r="121" spans="1:34" ht="30" customHeight="1" x14ac:dyDescent="0.2">
      <c r="A121" s="22"/>
      <c r="B121" s="46"/>
      <c r="C121" s="249"/>
      <c r="D121" s="250"/>
      <c r="E121" s="250"/>
      <c r="F121" s="46"/>
      <c r="G121" s="46"/>
      <c r="H121" s="46"/>
      <c r="I121" s="47"/>
      <c r="J121" s="46"/>
      <c r="K121" s="46"/>
      <c r="L121" s="47"/>
      <c r="M121" s="48"/>
      <c r="N121" s="48"/>
      <c r="O121" s="49"/>
      <c r="P121" s="48"/>
      <c r="Q121" s="48"/>
      <c r="R121" s="49"/>
      <c r="S121" s="52"/>
      <c r="T121" s="21"/>
      <c r="U121" s="21"/>
      <c r="V121" s="21"/>
      <c r="W121" s="21"/>
      <c r="X121" s="21"/>
      <c r="Y121" s="21"/>
      <c r="Z121" s="21"/>
      <c r="AA121" s="21"/>
      <c r="AB121" s="21"/>
      <c r="AC121" s="21"/>
      <c r="AD121" s="21"/>
      <c r="AE121" s="21"/>
      <c r="AF121" s="21"/>
      <c r="AG121" s="21"/>
      <c r="AH121" s="21"/>
    </row>
    <row r="122" spans="1:34" ht="30" customHeight="1" x14ac:dyDescent="0.2">
      <c r="A122" s="22"/>
      <c r="B122" s="46"/>
      <c r="C122" s="249"/>
      <c r="D122" s="250"/>
      <c r="E122" s="250"/>
      <c r="F122" s="46"/>
      <c r="G122" s="46"/>
      <c r="H122" s="46"/>
      <c r="I122" s="47"/>
      <c r="J122" s="46"/>
      <c r="K122" s="46"/>
      <c r="L122" s="47"/>
      <c r="M122" s="48"/>
      <c r="N122" s="48"/>
      <c r="O122" s="49"/>
      <c r="P122" s="48"/>
      <c r="Q122" s="48"/>
      <c r="R122" s="49"/>
      <c r="S122" s="52"/>
      <c r="T122" s="21"/>
      <c r="U122" s="21"/>
      <c r="V122" s="21"/>
      <c r="W122" s="21"/>
      <c r="X122" s="21"/>
      <c r="Y122" s="21"/>
      <c r="Z122" s="21"/>
      <c r="AA122" s="21"/>
      <c r="AB122" s="21"/>
      <c r="AC122" s="21"/>
      <c r="AD122" s="21"/>
      <c r="AE122" s="21"/>
      <c r="AF122" s="21"/>
      <c r="AG122" s="21"/>
      <c r="AH122" s="21"/>
    </row>
    <row r="123" spans="1:34" ht="30" customHeight="1" x14ac:dyDescent="0.2">
      <c r="A123" s="22"/>
      <c r="B123" s="46"/>
      <c r="C123" s="249"/>
      <c r="D123" s="250"/>
      <c r="E123" s="250"/>
      <c r="F123" s="46"/>
      <c r="G123" s="46"/>
      <c r="H123" s="46"/>
      <c r="I123" s="47"/>
      <c r="J123" s="46"/>
      <c r="K123" s="46"/>
      <c r="L123" s="47"/>
      <c r="M123" s="48"/>
      <c r="N123" s="48"/>
      <c r="O123" s="49"/>
      <c r="P123" s="48"/>
      <c r="Q123" s="48"/>
      <c r="R123" s="49"/>
      <c r="S123" s="52"/>
      <c r="T123" s="21"/>
      <c r="U123" s="21"/>
      <c r="V123" s="21"/>
      <c r="W123" s="21"/>
      <c r="X123" s="21"/>
      <c r="Y123" s="21"/>
      <c r="Z123" s="21"/>
      <c r="AA123" s="21"/>
      <c r="AB123" s="21"/>
      <c r="AC123" s="21"/>
      <c r="AD123" s="21"/>
      <c r="AE123" s="21"/>
      <c r="AF123" s="21"/>
      <c r="AG123" s="21"/>
      <c r="AH123" s="21"/>
    </row>
    <row r="124" spans="1:34" ht="30" customHeight="1" x14ac:dyDescent="0.2">
      <c r="A124" s="22"/>
      <c r="B124" s="46"/>
      <c r="C124" s="249"/>
      <c r="D124" s="250"/>
      <c r="E124" s="250"/>
      <c r="F124" s="46"/>
      <c r="G124" s="46"/>
      <c r="H124" s="46"/>
      <c r="I124" s="47"/>
      <c r="J124" s="46"/>
      <c r="K124" s="46"/>
      <c r="L124" s="47"/>
      <c r="M124" s="48"/>
      <c r="N124" s="48"/>
      <c r="O124" s="49"/>
      <c r="P124" s="48"/>
      <c r="Q124" s="48"/>
      <c r="R124" s="49"/>
      <c r="S124" s="52"/>
      <c r="T124" s="21"/>
      <c r="U124" s="21"/>
      <c r="V124" s="21"/>
      <c r="W124" s="21"/>
      <c r="X124" s="21"/>
      <c r="Y124" s="21"/>
      <c r="Z124" s="21"/>
      <c r="AA124" s="21"/>
      <c r="AB124" s="21"/>
      <c r="AC124" s="21"/>
      <c r="AD124" s="21"/>
      <c r="AE124" s="21"/>
      <c r="AF124" s="21"/>
      <c r="AG124" s="21"/>
      <c r="AH124" s="21"/>
    </row>
    <row r="125" spans="1:34" ht="30" customHeight="1" x14ac:dyDescent="0.2">
      <c r="A125" s="22"/>
      <c r="B125" s="46"/>
      <c r="C125" s="249"/>
      <c r="D125" s="250"/>
      <c r="E125" s="250"/>
      <c r="F125" s="46"/>
      <c r="G125" s="46"/>
      <c r="H125" s="46"/>
      <c r="I125" s="47"/>
      <c r="J125" s="46"/>
      <c r="K125" s="46"/>
      <c r="L125" s="47"/>
      <c r="M125" s="48"/>
      <c r="N125" s="48"/>
      <c r="O125" s="49"/>
      <c r="P125" s="48"/>
      <c r="Q125" s="48"/>
      <c r="R125" s="49"/>
      <c r="S125" s="52"/>
      <c r="T125" s="21"/>
      <c r="U125" s="21"/>
      <c r="V125" s="21"/>
      <c r="W125" s="21"/>
      <c r="X125" s="21"/>
      <c r="Y125" s="21"/>
      <c r="Z125" s="21"/>
      <c r="AA125" s="21"/>
      <c r="AB125" s="21"/>
      <c r="AC125" s="21"/>
      <c r="AD125" s="21"/>
      <c r="AE125" s="21"/>
      <c r="AF125" s="21"/>
      <c r="AG125" s="21"/>
      <c r="AH125" s="21"/>
    </row>
    <row r="126" spans="1:34" ht="30" customHeight="1" x14ac:dyDescent="0.2">
      <c r="A126" s="22"/>
      <c r="B126" s="46"/>
      <c r="C126" s="249"/>
      <c r="D126" s="250"/>
      <c r="E126" s="250"/>
      <c r="F126" s="46"/>
      <c r="G126" s="46"/>
      <c r="H126" s="46"/>
      <c r="I126" s="47"/>
      <c r="J126" s="46"/>
      <c r="K126" s="46"/>
      <c r="L126" s="47"/>
      <c r="M126" s="48"/>
      <c r="N126" s="48"/>
      <c r="O126" s="49"/>
      <c r="P126" s="48"/>
      <c r="Q126" s="48"/>
      <c r="R126" s="49"/>
      <c r="S126" s="52"/>
      <c r="T126" s="21"/>
      <c r="U126" s="21"/>
      <c r="V126" s="21"/>
      <c r="W126" s="21"/>
      <c r="X126" s="21"/>
      <c r="Y126" s="21"/>
      <c r="Z126" s="21"/>
      <c r="AA126" s="21"/>
      <c r="AB126" s="21"/>
      <c r="AC126" s="21"/>
      <c r="AD126" s="21"/>
      <c r="AE126" s="21"/>
      <c r="AF126" s="21"/>
      <c r="AG126" s="21"/>
      <c r="AH126" s="21"/>
    </row>
    <row r="127" spans="1:34" ht="30" customHeight="1" x14ac:dyDescent="0.2">
      <c r="A127" s="22"/>
      <c r="B127" s="46"/>
      <c r="C127" s="249"/>
      <c r="D127" s="250"/>
      <c r="E127" s="250"/>
      <c r="F127" s="46"/>
      <c r="G127" s="46"/>
      <c r="H127" s="46"/>
      <c r="I127" s="47"/>
      <c r="J127" s="46"/>
      <c r="K127" s="46"/>
      <c r="L127" s="47"/>
      <c r="M127" s="48"/>
      <c r="N127" s="48"/>
      <c r="O127" s="49"/>
      <c r="P127" s="48"/>
      <c r="Q127" s="48"/>
      <c r="R127" s="49"/>
      <c r="S127" s="52"/>
      <c r="T127" s="21"/>
      <c r="U127" s="21"/>
      <c r="V127" s="21"/>
      <c r="W127" s="21"/>
      <c r="X127" s="21"/>
      <c r="Y127" s="21"/>
      <c r="Z127" s="21"/>
      <c r="AA127" s="21"/>
      <c r="AB127" s="21"/>
      <c r="AC127" s="21"/>
      <c r="AD127" s="21"/>
      <c r="AE127" s="21"/>
      <c r="AF127" s="21"/>
      <c r="AG127" s="21"/>
      <c r="AH127" s="21"/>
    </row>
    <row r="128" spans="1:34" ht="30" customHeight="1" x14ac:dyDescent="0.2">
      <c r="A128" s="22"/>
      <c r="B128" s="46"/>
      <c r="C128" s="249"/>
      <c r="D128" s="250"/>
      <c r="E128" s="250"/>
      <c r="F128" s="46"/>
      <c r="G128" s="46"/>
      <c r="H128" s="46"/>
      <c r="I128" s="47"/>
      <c r="J128" s="46"/>
      <c r="K128" s="46"/>
      <c r="L128" s="47"/>
      <c r="M128" s="48"/>
      <c r="N128" s="48"/>
      <c r="O128" s="49"/>
      <c r="P128" s="48"/>
      <c r="Q128" s="48"/>
      <c r="R128" s="49"/>
      <c r="S128" s="52"/>
      <c r="T128" s="21"/>
      <c r="U128" s="21"/>
      <c r="V128" s="21"/>
      <c r="W128" s="21"/>
      <c r="X128" s="21"/>
      <c r="Y128" s="21"/>
      <c r="Z128" s="21"/>
      <c r="AA128" s="21"/>
      <c r="AB128" s="21"/>
      <c r="AC128" s="21"/>
      <c r="AD128" s="21"/>
      <c r="AE128" s="21"/>
      <c r="AF128" s="21"/>
      <c r="AG128" s="21"/>
      <c r="AH128" s="21"/>
    </row>
    <row r="129" spans="1:34" ht="30" customHeight="1" x14ac:dyDescent="0.2">
      <c r="A129" s="22"/>
      <c r="B129" s="46"/>
      <c r="C129" s="249"/>
      <c r="D129" s="250"/>
      <c r="E129" s="250"/>
      <c r="F129" s="46"/>
      <c r="G129" s="46"/>
      <c r="H129" s="46"/>
      <c r="I129" s="47"/>
      <c r="J129" s="46"/>
      <c r="K129" s="46"/>
      <c r="L129" s="47"/>
      <c r="M129" s="48"/>
      <c r="N129" s="48"/>
      <c r="O129" s="49"/>
      <c r="P129" s="48"/>
      <c r="Q129" s="48"/>
      <c r="R129" s="49"/>
      <c r="S129" s="52"/>
      <c r="T129" s="21"/>
      <c r="U129" s="21"/>
      <c r="V129" s="21"/>
      <c r="W129" s="21"/>
      <c r="X129" s="21"/>
      <c r="Y129" s="21"/>
      <c r="Z129" s="21"/>
      <c r="AA129" s="21"/>
      <c r="AB129" s="21"/>
      <c r="AC129" s="21"/>
      <c r="AD129" s="21"/>
      <c r="AE129" s="21"/>
      <c r="AF129" s="21"/>
      <c r="AG129" s="21"/>
      <c r="AH129" s="21"/>
    </row>
    <row r="130" spans="1:34" ht="30" customHeight="1" x14ac:dyDescent="0.2">
      <c r="A130" s="22"/>
      <c r="B130" s="46"/>
      <c r="C130" s="249"/>
      <c r="D130" s="250"/>
      <c r="E130" s="250"/>
      <c r="F130" s="46"/>
      <c r="G130" s="46"/>
      <c r="H130" s="46"/>
      <c r="I130" s="47"/>
      <c r="J130" s="46"/>
      <c r="K130" s="46"/>
      <c r="L130" s="47"/>
      <c r="M130" s="48"/>
      <c r="N130" s="48"/>
      <c r="O130" s="49"/>
      <c r="P130" s="48"/>
      <c r="Q130" s="48"/>
      <c r="R130" s="49"/>
      <c r="S130" s="52"/>
      <c r="T130" s="21"/>
      <c r="U130" s="21"/>
      <c r="V130" s="21"/>
      <c r="W130" s="21"/>
      <c r="X130" s="21"/>
      <c r="Y130" s="21"/>
      <c r="Z130" s="21"/>
      <c r="AA130" s="21"/>
      <c r="AB130" s="21"/>
      <c r="AC130" s="21"/>
      <c r="AD130" s="21"/>
      <c r="AE130" s="21"/>
      <c r="AF130" s="21"/>
      <c r="AG130" s="21"/>
      <c r="AH130" s="21"/>
    </row>
    <row r="131" spans="1:34" ht="30" customHeight="1" x14ac:dyDescent="0.2">
      <c r="A131" s="22"/>
      <c r="B131" s="46"/>
      <c r="C131" s="249"/>
      <c r="D131" s="250"/>
      <c r="E131" s="250"/>
      <c r="F131" s="46"/>
      <c r="G131" s="46"/>
      <c r="H131" s="46"/>
      <c r="I131" s="47"/>
      <c r="J131" s="46"/>
      <c r="K131" s="46"/>
      <c r="L131" s="47"/>
      <c r="M131" s="48"/>
      <c r="N131" s="48"/>
      <c r="O131" s="49"/>
      <c r="P131" s="48"/>
      <c r="Q131" s="48"/>
      <c r="R131" s="49"/>
      <c r="S131" s="52"/>
      <c r="T131" s="21"/>
      <c r="U131" s="21"/>
      <c r="V131" s="21"/>
      <c r="W131" s="21"/>
      <c r="X131" s="21"/>
      <c r="Y131" s="21"/>
      <c r="Z131" s="21"/>
      <c r="AA131" s="21"/>
      <c r="AB131" s="21"/>
      <c r="AC131" s="21"/>
      <c r="AD131" s="21"/>
      <c r="AE131" s="21"/>
      <c r="AF131" s="21"/>
      <c r="AG131" s="21"/>
      <c r="AH131" s="21"/>
    </row>
    <row r="132" spans="1:34" ht="30" customHeight="1" x14ac:dyDescent="0.2">
      <c r="A132" s="22"/>
      <c r="B132" s="46"/>
      <c r="C132" s="249"/>
      <c r="D132" s="250"/>
      <c r="E132" s="250"/>
      <c r="F132" s="46"/>
      <c r="G132" s="46"/>
      <c r="H132" s="46"/>
      <c r="I132" s="47"/>
      <c r="J132" s="46"/>
      <c r="K132" s="46"/>
      <c r="L132" s="47"/>
      <c r="M132" s="48"/>
      <c r="N132" s="48"/>
      <c r="O132" s="49"/>
      <c r="P132" s="48"/>
      <c r="Q132" s="48"/>
      <c r="R132" s="49"/>
      <c r="S132" s="52"/>
      <c r="T132" s="21"/>
      <c r="U132" s="21"/>
      <c r="V132" s="21"/>
      <c r="W132" s="21"/>
      <c r="X132" s="21"/>
      <c r="Y132" s="21"/>
      <c r="Z132" s="21"/>
      <c r="AA132" s="21"/>
      <c r="AB132" s="21"/>
      <c r="AC132" s="21"/>
      <c r="AD132" s="21"/>
      <c r="AE132" s="21"/>
      <c r="AF132" s="21"/>
      <c r="AG132" s="21"/>
      <c r="AH132" s="21"/>
    </row>
    <row r="133" spans="1:34" ht="30" customHeight="1" x14ac:dyDescent="0.2">
      <c r="A133" s="22"/>
      <c r="B133" s="46"/>
      <c r="C133" s="249"/>
      <c r="D133" s="250"/>
      <c r="E133" s="250"/>
      <c r="F133" s="46"/>
      <c r="G133" s="46"/>
      <c r="H133" s="46"/>
      <c r="I133" s="47"/>
      <c r="J133" s="46"/>
      <c r="K133" s="46"/>
      <c r="L133" s="47"/>
      <c r="M133" s="48"/>
      <c r="N133" s="48"/>
      <c r="O133" s="49"/>
      <c r="P133" s="48"/>
      <c r="Q133" s="48"/>
      <c r="R133" s="49"/>
      <c r="S133" s="52"/>
      <c r="T133" s="21"/>
      <c r="U133" s="21"/>
      <c r="V133" s="21"/>
      <c r="W133" s="21"/>
      <c r="X133" s="21"/>
      <c r="Y133" s="21"/>
      <c r="Z133" s="21"/>
      <c r="AA133" s="21"/>
      <c r="AB133" s="21"/>
      <c r="AC133" s="21"/>
      <c r="AD133" s="21"/>
      <c r="AE133" s="21"/>
      <c r="AF133" s="21"/>
      <c r="AG133" s="21"/>
      <c r="AH133" s="21"/>
    </row>
    <row r="134" spans="1:34" ht="30" customHeight="1" x14ac:dyDescent="0.2">
      <c r="A134" s="22"/>
      <c r="B134" s="46"/>
      <c r="C134" s="249"/>
      <c r="D134" s="250"/>
      <c r="E134" s="250"/>
      <c r="F134" s="46"/>
      <c r="G134" s="46"/>
      <c r="H134" s="46"/>
      <c r="I134" s="47"/>
      <c r="J134" s="46"/>
      <c r="K134" s="46"/>
      <c r="L134" s="47"/>
      <c r="M134" s="48"/>
      <c r="N134" s="48"/>
      <c r="O134" s="49"/>
      <c r="P134" s="48"/>
      <c r="Q134" s="48"/>
      <c r="R134" s="49"/>
      <c r="S134" s="52"/>
      <c r="T134" s="21"/>
      <c r="U134" s="21"/>
      <c r="V134" s="21"/>
      <c r="W134" s="21"/>
      <c r="X134" s="21"/>
      <c r="Y134" s="21"/>
      <c r="Z134" s="21"/>
      <c r="AA134" s="21"/>
      <c r="AB134" s="21"/>
      <c r="AC134" s="21"/>
      <c r="AD134" s="21"/>
      <c r="AE134" s="21"/>
      <c r="AF134" s="21"/>
      <c r="AG134" s="21"/>
      <c r="AH134" s="21"/>
    </row>
    <row r="135" spans="1:34" ht="30" customHeight="1" x14ac:dyDescent="0.2">
      <c r="A135" s="22"/>
      <c r="B135" s="46"/>
      <c r="C135" s="249"/>
      <c r="D135" s="250"/>
      <c r="E135" s="250"/>
      <c r="F135" s="46"/>
      <c r="G135" s="46"/>
      <c r="H135" s="46"/>
      <c r="I135" s="47"/>
      <c r="J135" s="46"/>
      <c r="K135" s="46"/>
      <c r="L135" s="47"/>
      <c r="M135" s="48"/>
      <c r="N135" s="48"/>
      <c r="O135" s="49"/>
      <c r="P135" s="48"/>
      <c r="Q135" s="48"/>
      <c r="R135" s="49"/>
      <c r="S135" s="52"/>
      <c r="T135" s="21"/>
      <c r="U135" s="21"/>
      <c r="V135" s="21"/>
      <c r="W135" s="21"/>
      <c r="X135" s="21"/>
      <c r="Y135" s="21"/>
      <c r="Z135" s="21"/>
      <c r="AA135" s="21"/>
      <c r="AB135" s="21"/>
      <c r="AC135" s="21"/>
      <c r="AD135" s="21"/>
      <c r="AE135" s="21"/>
      <c r="AF135" s="21"/>
      <c r="AG135" s="21"/>
      <c r="AH135" s="21"/>
    </row>
    <row r="136" spans="1:34" ht="30" customHeight="1" x14ac:dyDescent="0.2">
      <c r="A136" s="22"/>
      <c r="B136" s="46"/>
      <c r="C136" s="249"/>
      <c r="D136" s="250"/>
      <c r="E136" s="250"/>
      <c r="F136" s="46"/>
      <c r="G136" s="46"/>
      <c r="H136" s="46"/>
      <c r="I136" s="47"/>
      <c r="J136" s="46"/>
      <c r="K136" s="46"/>
      <c r="L136" s="47"/>
      <c r="M136" s="48"/>
      <c r="N136" s="48"/>
      <c r="O136" s="49"/>
      <c r="P136" s="48"/>
      <c r="Q136" s="48"/>
      <c r="R136" s="49"/>
      <c r="S136" s="52"/>
      <c r="T136" s="21"/>
      <c r="U136" s="21"/>
      <c r="V136" s="21"/>
      <c r="W136" s="21"/>
      <c r="X136" s="21"/>
      <c r="Y136" s="21"/>
      <c r="Z136" s="21"/>
      <c r="AA136" s="21"/>
      <c r="AB136" s="21"/>
      <c r="AC136" s="21"/>
      <c r="AD136" s="21"/>
      <c r="AE136" s="21"/>
      <c r="AF136" s="21"/>
      <c r="AG136" s="21"/>
      <c r="AH136" s="21"/>
    </row>
    <row r="137" spans="1:34" ht="30" customHeight="1" x14ac:dyDescent="0.2">
      <c r="A137" s="22"/>
      <c r="B137" s="46"/>
      <c r="C137" s="249"/>
      <c r="D137" s="250"/>
      <c r="E137" s="250"/>
      <c r="F137" s="46"/>
      <c r="G137" s="46"/>
      <c r="H137" s="46"/>
      <c r="I137" s="47"/>
      <c r="J137" s="46"/>
      <c r="K137" s="46"/>
      <c r="L137" s="47"/>
      <c r="M137" s="48"/>
      <c r="N137" s="48"/>
      <c r="O137" s="49"/>
      <c r="P137" s="48"/>
      <c r="Q137" s="48"/>
      <c r="R137" s="49"/>
      <c r="S137" s="52"/>
      <c r="T137" s="21"/>
      <c r="U137" s="21"/>
      <c r="V137" s="21"/>
      <c r="W137" s="21"/>
      <c r="X137" s="21"/>
      <c r="Y137" s="21"/>
      <c r="Z137" s="21"/>
      <c r="AA137" s="21"/>
      <c r="AB137" s="21"/>
      <c r="AC137" s="21"/>
      <c r="AD137" s="21"/>
      <c r="AE137" s="21"/>
      <c r="AF137" s="21"/>
      <c r="AG137" s="21"/>
      <c r="AH137" s="21"/>
    </row>
    <row r="138" spans="1:34" ht="30" customHeight="1" x14ac:dyDescent="0.2">
      <c r="A138" s="22"/>
      <c r="B138" s="46"/>
      <c r="C138" s="249"/>
      <c r="D138" s="250"/>
      <c r="E138" s="250"/>
      <c r="F138" s="46"/>
      <c r="G138" s="46"/>
      <c r="H138" s="46"/>
      <c r="I138" s="47"/>
      <c r="J138" s="46"/>
      <c r="K138" s="46"/>
      <c r="L138" s="47"/>
      <c r="M138" s="48"/>
      <c r="N138" s="48"/>
      <c r="O138" s="49"/>
      <c r="P138" s="48"/>
      <c r="Q138" s="48"/>
      <c r="R138" s="49"/>
      <c r="S138" s="52"/>
      <c r="T138" s="21"/>
      <c r="U138" s="21"/>
      <c r="V138" s="21"/>
      <c r="W138" s="21"/>
      <c r="X138" s="21"/>
      <c r="Y138" s="21"/>
      <c r="Z138" s="21"/>
      <c r="AA138" s="21"/>
      <c r="AB138" s="21"/>
      <c r="AC138" s="21"/>
      <c r="AD138" s="21"/>
      <c r="AE138" s="21"/>
      <c r="AF138" s="21"/>
      <c r="AG138" s="21"/>
      <c r="AH138" s="21"/>
    </row>
    <row r="139" spans="1:34" ht="30" customHeight="1" x14ac:dyDescent="0.2">
      <c r="A139" s="22"/>
      <c r="B139" s="46"/>
      <c r="C139" s="249"/>
      <c r="D139" s="250"/>
      <c r="E139" s="250"/>
      <c r="F139" s="46"/>
      <c r="G139" s="46"/>
      <c r="H139" s="46"/>
      <c r="I139" s="47"/>
      <c r="J139" s="46"/>
      <c r="K139" s="46"/>
      <c r="L139" s="47"/>
      <c r="M139" s="48"/>
      <c r="N139" s="48"/>
      <c r="O139" s="49"/>
      <c r="P139" s="48"/>
      <c r="Q139" s="48"/>
      <c r="R139" s="49"/>
      <c r="S139" s="52"/>
      <c r="T139" s="21"/>
      <c r="U139" s="21"/>
      <c r="V139" s="21"/>
      <c r="W139" s="21"/>
      <c r="X139" s="21"/>
      <c r="Y139" s="21"/>
      <c r="Z139" s="21"/>
      <c r="AA139" s="21"/>
      <c r="AB139" s="21"/>
      <c r="AC139" s="21"/>
      <c r="AD139" s="21"/>
      <c r="AE139" s="21"/>
      <c r="AF139" s="21"/>
      <c r="AG139" s="21"/>
      <c r="AH139" s="21"/>
    </row>
    <row r="140" spans="1:34" ht="30" customHeight="1" x14ac:dyDescent="0.2">
      <c r="A140" s="22"/>
      <c r="B140" s="46"/>
      <c r="C140" s="249"/>
      <c r="D140" s="250"/>
      <c r="E140" s="250"/>
      <c r="F140" s="46"/>
      <c r="G140" s="46"/>
      <c r="H140" s="46"/>
      <c r="I140" s="47"/>
      <c r="J140" s="46"/>
      <c r="K140" s="46"/>
      <c r="L140" s="47"/>
      <c r="M140" s="48"/>
      <c r="N140" s="48"/>
      <c r="O140" s="49"/>
      <c r="P140" s="48"/>
      <c r="Q140" s="48"/>
      <c r="R140" s="49"/>
      <c r="S140" s="52"/>
      <c r="T140" s="21"/>
      <c r="U140" s="21"/>
      <c r="V140" s="21"/>
      <c r="W140" s="21"/>
      <c r="X140" s="21"/>
      <c r="Y140" s="21"/>
      <c r="Z140" s="21"/>
      <c r="AA140" s="21"/>
      <c r="AB140" s="21"/>
      <c r="AC140" s="21"/>
      <c r="AD140" s="21"/>
      <c r="AE140" s="21"/>
      <c r="AF140" s="21"/>
      <c r="AG140" s="21"/>
      <c r="AH140" s="21"/>
    </row>
    <row r="141" spans="1:34" ht="30" customHeight="1" x14ac:dyDescent="0.2">
      <c r="A141" s="22"/>
      <c r="B141" s="46"/>
      <c r="C141" s="249"/>
      <c r="D141" s="250"/>
      <c r="E141" s="250"/>
      <c r="F141" s="46"/>
      <c r="G141" s="46"/>
      <c r="H141" s="46"/>
      <c r="I141" s="47"/>
      <c r="J141" s="46"/>
      <c r="K141" s="46"/>
      <c r="L141" s="47"/>
      <c r="M141" s="48"/>
      <c r="N141" s="48"/>
      <c r="O141" s="49"/>
      <c r="P141" s="48"/>
      <c r="Q141" s="48"/>
      <c r="R141" s="49"/>
      <c r="S141" s="52"/>
      <c r="T141" s="21"/>
      <c r="U141" s="21"/>
      <c r="V141" s="21"/>
      <c r="W141" s="21"/>
      <c r="X141" s="21"/>
      <c r="Y141" s="21"/>
      <c r="Z141" s="21"/>
      <c r="AA141" s="21"/>
      <c r="AB141" s="21"/>
      <c r="AC141" s="21"/>
      <c r="AD141" s="21"/>
      <c r="AE141" s="21"/>
      <c r="AF141" s="21"/>
      <c r="AG141" s="21"/>
      <c r="AH141" s="21"/>
    </row>
    <row r="142" spans="1:34" ht="30" customHeight="1" x14ac:dyDescent="0.2">
      <c r="A142" s="22"/>
      <c r="B142" s="46"/>
      <c r="C142" s="249"/>
      <c r="D142" s="250"/>
      <c r="E142" s="250"/>
      <c r="F142" s="46"/>
      <c r="G142" s="46"/>
      <c r="H142" s="46"/>
      <c r="I142" s="47"/>
      <c r="J142" s="46"/>
      <c r="K142" s="46"/>
      <c r="L142" s="47"/>
      <c r="M142" s="48"/>
      <c r="N142" s="48"/>
      <c r="O142" s="49"/>
      <c r="P142" s="48"/>
      <c r="Q142" s="48"/>
      <c r="R142" s="49"/>
      <c r="S142" s="52"/>
      <c r="T142" s="21"/>
      <c r="U142" s="21"/>
      <c r="V142" s="21"/>
      <c r="W142" s="21"/>
      <c r="X142" s="21"/>
      <c r="Y142" s="21"/>
      <c r="Z142" s="21"/>
      <c r="AA142" s="21"/>
      <c r="AB142" s="21"/>
      <c r="AC142" s="21"/>
      <c r="AD142" s="21"/>
      <c r="AE142" s="21"/>
      <c r="AF142" s="21"/>
      <c r="AG142" s="21"/>
      <c r="AH142" s="21"/>
    </row>
    <row r="143" spans="1:34" ht="30" customHeight="1" x14ac:dyDescent="0.2">
      <c r="A143" s="22"/>
      <c r="B143" s="46"/>
      <c r="C143" s="249"/>
      <c r="D143" s="250"/>
      <c r="E143" s="250"/>
      <c r="F143" s="46"/>
      <c r="G143" s="46"/>
      <c r="H143" s="46"/>
      <c r="I143" s="47"/>
      <c r="J143" s="46"/>
      <c r="K143" s="46"/>
      <c r="L143" s="47"/>
      <c r="M143" s="48"/>
      <c r="N143" s="48"/>
      <c r="O143" s="49"/>
      <c r="P143" s="48"/>
      <c r="Q143" s="48"/>
      <c r="R143" s="49"/>
      <c r="S143" s="52"/>
      <c r="T143" s="21"/>
      <c r="U143" s="21"/>
      <c r="V143" s="21"/>
      <c r="W143" s="21"/>
      <c r="X143" s="21"/>
      <c r="Y143" s="21"/>
      <c r="Z143" s="21"/>
      <c r="AA143" s="21"/>
      <c r="AB143" s="21"/>
      <c r="AC143" s="21"/>
      <c r="AD143" s="21"/>
      <c r="AE143" s="21"/>
      <c r="AF143" s="21"/>
      <c r="AG143" s="21"/>
      <c r="AH143" s="21"/>
    </row>
    <row r="144" spans="1:34" ht="30" customHeight="1" x14ac:dyDescent="0.2">
      <c r="A144" s="22"/>
      <c r="B144" s="46"/>
      <c r="C144" s="249"/>
      <c r="D144" s="250"/>
      <c r="E144" s="250"/>
      <c r="F144" s="46"/>
      <c r="G144" s="46"/>
      <c r="H144" s="46"/>
      <c r="I144" s="47"/>
      <c r="J144" s="46"/>
      <c r="K144" s="46"/>
      <c r="L144" s="47"/>
      <c r="M144" s="48"/>
      <c r="N144" s="48"/>
      <c r="O144" s="49"/>
      <c r="P144" s="48"/>
      <c r="Q144" s="48"/>
      <c r="R144" s="49"/>
      <c r="S144" s="52"/>
      <c r="T144" s="21"/>
      <c r="U144" s="21"/>
      <c r="V144" s="21"/>
      <c r="W144" s="21"/>
      <c r="X144" s="21"/>
      <c r="Y144" s="21"/>
      <c r="Z144" s="21"/>
      <c r="AA144" s="21"/>
      <c r="AB144" s="21"/>
      <c r="AC144" s="21"/>
      <c r="AD144" s="21"/>
      <c r="AE144" s="21"/>
      <c r="AF144" s="21"/>
      <c r="AG144" s="21"/>
      <c r="AH144" s="21"/>
    </row>
    <row r="145" spans="1:34" ht="30" customHeight="1" x14ac:dyDescent="0.2">
      <c r="A145" s="22"/>
      <c r="B145" s="46"/>
      <c r="C145" s="249"/>
      <c r="D145" s="250"/>
      <c r="E145" s="250"/>
      <c r="F145" s="46"/>
      <c r="G145" s="46"/>
      <c r="H145" s="46"/>
      <c r="I145" s="47"/>
      <c r="J145" s="46"/>
      <c r="K145" s="46"/>
      <c r="L145" s="47"/>
      <c r="M145" s="48"/>
      <c r="N145" s="48"/>
      <c r="O145" s="49"/>
      <c r="P145" s="48"/>
      <c r="Q145" s="48"/>
      <c r="R145" s="49"/>
      <c r="S145" s="52"/>
      <c r="T145" s="21"/>
      <c r="U145" s="21"/>
      <c r="V145" s="21"/>
      <c r="W145" s="21"/>
      <c r="X145" s="21"/>
      <c r="Y145" s="21"/>
      <c r="Z145" s="21"/>
      <c r="AA145" s="21"/>
      <c r="AB145" s="21"/>
      <c r="AC145" s="21"/>
      <c r="AD145" s="21"/>
      <c r="AE145" s="21"/>
      <c r="AF145" s="21"/>
      <c r="AG145" s="21"/>
      <c r="AH145" s="21"/>
    </row>
    <row r="146" spans="1:34" ht="30" customHeight="1" x14ac:dyDescent="0.2">
      <c r="A146" s="22"/>
      <c r="B146" s="46"/>
      <c r="C146" s="249"/>
      <c r="D146" s="250"/>
      <c r="E146" s="250"/>
      <c r="F146" s="46"/>
      <c r="G146" s="46"/>
      <c r="H146" s="46"/>
      <c r="I146" s="47"/>
      <c r="J146" s="46"/>
      <c r="K146" s="46"/>
      <c r="L146" s="47"/>
      <c r="M146" s="48"/>
      <c r="N146" s="48"/>
      <c r="O146" s="49"/>
      <c r="P146" s="48"/>
      <c r="Q146" s="48"/>
      <c r="R146" s="49"/>
      <c r="S146" s="52"/>
      <c r="T146" s="21"/>
      <c r="U146" s="21"/>
      <c r="V146" s="21"/>
      <c r="W146" s="21"/>
      <c r="X146" s="21"/>
      <c r="Y146" s="21"/>
      <c r="Z146" s="21"/>
      <c r="AA146" s="21"/>
      <c r="AB146" s="21"/>
      <c r="AC146" s="21"/>
      <c r="AD146" s="21"/>
      <c r="AE146" s="21"/>
      <c r="AF146" s="21"/>
      <c r="AG146" s="21"/>
      <c r="AH146" s="21"/>
    </row>
    <row r="147" spans="1:34" ht="30" customHeight="1" x14ac:dyDescent="0.2">
      <c r="A147" s="22"/>
      <c r="B147" s="46"/>
      <c r="C147" s="249"/>
      <c r="D147" s="250"/>
      <c r="E147" s="250"/>
      <c r="F147" s="46"/>
      <c r="G147" s="46"/>
      <c r="H147" s="46"/>
      <c r="I147" s="47"/>
      <c r="J147" s="46"/>
      <c r="K147" s="46"/>
      <c r="L147" s="47"/>
      <c r="M147" s="48"/>
      <c r="N147" s="48"/>
      <c r="O147" s="49"/>
      <c r="P147" s="48"/>
      <c r="Q147" s="48"/>
      <c r="R147" s="49"/>
      <c r="S147" s="52"/>
      <c r="T147" s="21"/>
      <c r="U147" s="21"/>
      <c r="V147" s="21"/>
      <c r="W147" s="21"/>
      <c r="X147" s="21"/>
      <c r="Y147" s="21"/>
      <c r="Z147" s="21"/>
      <c r="AA147" s="21"/>
      <c r="AB147" s="21"/>
      <c r="AC147" s="21"/>
      <c r="AD147" s="21"/>
      <c r="AE147" s="21"/>
      <c r="AF147" s="21"/>
      <c r="AG147" s="21"/>
      <c r="AH147" s="21"/>
    </row>
    <row r="148" spans="1:34" ht="30" customHeight="1" x14ac:dyDescent="0.2">
      <c r="A148" s="22"/>
      <c r="B148" s="46"/>
      <c r="C148" s="249"/>
      <c r="D148" s="250"/>
      <c r="E148" s="250"/>
      <c r="F148" s="46"/>
      <c r="G148" s="46"/>
      <c r="H148" s="46"/>
      <c r="I148" s="47"/>
      <c r="J148" s="46"/>
      <c r="K148" s="46"/>
      <c r="L148" s="47"/>
      <c r="M148" s="48"/>
      <c r="N148" s="48"/>
      <c r="O148" s="49"/>
      <c r="P148" s="48"/>
      <c r="Q148" s="48"/>
      <c r="R148" s="49"/>
      <c r="S148" s="52"/>
      <c r="T148" s="21"/>
      <c r="U148" s="21"/>
      <c r="V148" s="21"/>
      <c r="W148" s="21"/>
      <c r="X148" s="21"/>
      <c r="Y148" s="21"/>
      <c r="Z148" s="21"/>
      <c r="AA148" s="21"/>
      <c r="AB148" s="21"/>
      <c r="AC148" s="21"/>
      <c r="AD148" s="21"/>
      <c r="AE148" s="21"/>
      <c r="AF148" s="21"/>
      <c r="AG148" s="21"/>
      <c r="AH148" s="21"/>
    </row>
    <row r="149" spans="1:34" ht="30" customHeight="1" x14ac:dyDescent="0.2">
      <c r="A149" s="22"/>
      <c r="B149" s="46"/>
      <c r="C149" s="249"/>
      <c r="D149" s="250"/>
      <c r="E149" s="250"/>
      <c r="F149" s="46"/>
      <c r="G149" s="46"/>
      <c r="H149" s="46"/>
      <c r="I149" s="47"/>
      <c r="J149" s="46"/>
      <c r="K149" s="46"/>
      <c r="L149" s="47"/>
      <c r="M149" s="48"/>
      <c r="N149" s="48"/>
      <c r="O149" s="49"/>
      <c r="P149" s="48"/>
      <c r="Q149" s="48"/>
      <c r="R149" s="49"/>
      <c r="S149" s="52"/>
      <c r="T149" s="21"/>
      <c r="U149" s="21"/>
      <c r="V149" s="21"/>
      <c r="W149" s="21"/>
      <c r="X149" s="21"/>
      <c r="Y149" s="21"/>
      <c r="Z149" s="21"/>
      <c r="AA149" s="21"/>
      <c r="AB149" s="21"/>
      <c r="AC149" s="21"/>
      <c r="AD149" s="21"/>
      <c r="AE149" s="21"/>
      <c r="AF149" s="21"/>
      <c r="AG149" s="21"/>
      <c r="AH149" s="21"/>
    </row>
    <row r="150" spans="1:34" ht="30" customHeight="1" x14ac:dyDescent="0.2">
      <c r="A150" s="22"/>
      <c r="B150" s="46"/>
      <c r="C150" s="249"/>
      <c r="D150" s="250"/>
      <c r="E150" s="250"/>
      <c r="F150" s="46"/>
      <c r="G150" s="46"/>
      <c r="H150" s="46"/>
      <c r="I150" s="47"/>
      <c r="J150" s="46"/>
      <c r="K150" s="46"/>
      <c r="L150" s="47"/>
      <c r="M150" s="48"/>
      <c r="N150" s="48"/>
      <c r="O150" s="49"/>
      <c r="P150" s="48"/>
      <c r="Q150" s="48"/>
      <c r="R150" s="49"/>
      <c r="S150" s="52"/>
      <c r="T150" s="21"/>
      <c r="U150" s="21"/>
      <c r="V150" s="21"/>
      <c r="W150" s="21"/>
      <c r="X150" s="21"/>
      <c r="Y150" s="21"/>
      <c r="Z150" s="21"/>
      <c r="AA150" s="21"/>
      <c r="AB150" s="21"/>
      <c r="AC150" s="21"/>
      <c r="AD150" s="21"/>
      <c r="AE150" s="21"/>
      <c r="AF150" s="21"/>
      <c r="AG150" s="21"/>
      <c r="AH150" s="21"/>
    </row>
    <row r="151" spans="1:34" ht="30" customHeight="1" x14ac:dyDescent="0.2">
      <c r="A151" s="22"/>
      <c r="B151" s="46"/>
      <c r="C151" s="249"/>
      <c r="D151" s="250"/>
      <c r="E151" s="250"/>
      <c r="F151" s="46"/>
      <c r="G151" s="46"/>
      <c r="H151" s="46"/>
      <c r="I151" s="47"/>
      <c r="J151" s="46"/>
      <c r="K151" s="46"/>
      <c r="L151" s="47"/>
      <c r="M151" s="48"/>
      <c r="N151" s="48"/>
      <c r="O151" s="49"/>
      <c r="P151" s="48"/>
      <c r="Q151" s="48"/>
      <c r="R151" s="49"/>
      <c r="S151" s="52"/>
      <c r="T151" s="21"/>
      <c r="U151" s="21"/>
      <c r="V151" s="21"/>
      <c r="W151" s="21"/>
      <c r="X151" s="21"/>
      <c r="Y151" s="21"/>
      <c r="Z151" s="21"/>
      <c r="AA151" s="21"/>
      <c r="AB151" s="21"/>
      <c r="AC151" s="21"/>
      <c r="AD151" s="21"/>
      <c r="AE151" s="21"/>
      <c r="AF151" s="21"/>
      <c r="AG151" s="21"/>
      <c r="AH151" s="21"/>
    </row>
    <row r="152" spans="1:34" ht="30" customHeight="1" x14ac:dyDescent="0.2">
      <c r="A152" s="22"/>
      <c r="B152" s="46"/>
      <c r="C152" s="249"/>
      <c r="D152" s="250"/>
      <c r="E152" s="250"/>
      <c r="F152" s="46"/>
      <c r="G152" s="46"/>
      <c r="H152" s="46"/>
      <c r="I152" s="47"/>
      <c r="J152" s="46"/>
      <c r="K152" s="46"/>
      <c r="L152" s="47"/>
      <c r="M152" s="48"/>
      <c r="N152" s="48"/>
      <c r="O152" s="49"/>
      <c r="P152" s="48"/>
      <c r="Q152" s="48"/>
      <c r="R152" s="49"/>
      <c r="S152" s="52"/>
      <c r="T152" s="21"/>
      <c r="U152" s="21"/>
      <c r="V152" s="21"/>
      <c r="W152" s="21"/>
      <c r="X152" s="21"/>
      <c r="Y152" s="21"/>
      <c r="Z152" s="21"/>
      <c r="AA152" s="21"/>
      <c r="AB152" s="21"/>
      <c r="AC152" s="21"/>
      <c r="AD152" s="21"/>
      <c r="AE152" s="21"/>
      <c r="AF152" s="21"/>
      <c r="AG152" s="21"/>
      <c r="AH152" s="21"/>
    </row>
    <row r="153" spans="1:34" ht="30" customHeight="1" x14ac:dyDescent="0.2">
      <c r="A153" s="22"/>
      <c r="B153" s="46"/>
      <c r="C153" s="249"/>
      <c r="D153" s="250"/>
      <c r="E153" s="250"/>
      <c r="F153" s="46"/>
      <c r="G153" s="46"/>
      <c r="H153" s="46"/>
      <c r="I153" s="47"/>
      <c r="J153" s="46"/>
      <c r="K153" s="46"/>
      <c r="L153" s="47"/>
      <c r="M153" s="48"/>
      <c r="N153" s="48"/>
      <c r="O153" s="49"/>
      <c r="P153" s="48"/>
      <c r="Q153" s="48"/>
      <c r="R153" s="49"/>
      <c r="S153" s="52"/>
      <c r="T153" s="21"/>
      <c r="U153" s="21"/>
      <c r="V153" s="21"/>
      <c r="W153" s="21"/>
      <c r="X153" s="21"/>
      <c r="Y153" s="21"/>
      <c r="Z153" s="21"/>
      <c r="AA153" s="21"/>
      <c r="AB153" s="21"/>
      <c r="AC153" s="21"/>
      <c r="AD153" s="21"/>
      <c r="AE153" s="21"/>
      <c r="AF153" s="21"/>
      <c r="AG153" s="21"/>
      <c r="AH153" s="21"/>
    </row>
    <row r="154" spans="1:34" ht="30" customHeight="1" x14ac:dyDescent="0.2">
      <c r="A154" s="22"/>
      <c r="B154" s="46"/>
      <c r="C154" s="249"/>
      <c r="D154" s="250"/>
      <c r="E154" s="250"/>
      <c r="F154" s="46"/>
      <c r="G154" s="46"/>
      <c r="H154" s="46"/>
      <c r="I154" s="47"/>
      <c r="J154" s="46"/>
      <c r="K154" s="46"/>
      <c r="L154" s="47"/>
      <c r="M154" s="48"/>
      <c r="N154" s="48"/>
      <c r="O154" s="49"/>
      <c r="P154" s="48"/>
      <c r="Q154" s="48"/>
      <c r="R154" s="49"/>
      <c r="S154" s="52"/>
      <c r="T154" s="21"/>
      <c r="U154" s="21"/>
      <c r="V154" s="21"/>
      <c r="W154" s="21"/>
      <c r="X154" s="21"/>
      <c r="Y154" s="21"/>
      <c r="Z154" s="21"/>
      <c r="AA154" s="21"/>
      <c r="AB154" s="21"/>
      <c r="AC154" s="21"/>
      <c r="AD154" s="21"/>
      <c r="AE154" s="21"/>
      <c r="AF154" s="21"/>
      <c r="AG154" s="21"/>
      <c r="AH154" s="21"/>
    </row>
    <row r="155" spans="1:34" ht="30" customHeight="1" x14ac:dyDescent="0.2">
      <c r="A155" s="22"/>
      <c r="B155" s="46"/>
      <c r="C155" s="249"/>
      <c r="D155" s="250"/>
      <c r="E155" s="250"/>
      <c r="F155" s="46"/>
      <c r="G155" s="46"/>
      <c r="H155" s="46"/>
      <c r="I155" s="47"/>
      <c r="J155" s="46"/>
      <c r="K155" s="46"/>
      <c r="L155" s="47"/>
      <c r="M155" s="48"/>
      <c r="N155" s="48"/>
      <c r="O155" s="49"/>
      <c r="P155" s="48"/>
      <c r="Q155" s="48"/>
      <c r="R155" s="49"/>
      <c r="S155" s="52"/>
      <c r="T155" s="21"/>
      <c r="U155" s="21"/>
      <c r="V155" s="21"/>
      <c r="W155" s="21"/>
      <c r="X155" s="21"/>
      <c r="Y155" s="21"/>
      <c r="Z155" s="21"/>
      <c r="AA155" s="21"/>
      <c r="AB155" s="21"/>
      <c r="AC155" s="21"/>
      <c r="AD155" s="21"/>
      <c r="AE155" s="21"/>
      <c r="AF155" s="21"/>
      <c r="AG155" s="21"/>
      <c r="AH155" s="21"/>
    </row>
    <row r="156" spans="1:34" ht="30" customHeight="1" x14ac:dyDescent="0.2">
      <c r="A156" s="22"/>
      <c r="B156" s="46"/>
      <c r="C156" s="249"/>
      <c r="D156" s="250"/>
      <c r="E156" s="250"/>
      <c r="F156" s="46"/>
      <c r="G156" s="46"/>
      <c r="H156" s="46"/>
      <c r="I156" s="47"/>
      <c r="J156" s="46"/>
      <c r="K156" s="46"/>
      <c r="L156" s="47"/>
      <c r="M156" s="48"/>
      <c r="N156" s="48"/>
      <c r="O156" s="49"/>
      <c r="P156" s="48"/>
      <c r="Q156" s="48"/>
      <c r="R156" s="49"/>
      <c r="S156" s="52"/>
      <c r="T156" s="21"/>
      <c r="U156" s="21"/>
      <c r="V156" s="21"/>
      <c r="W156" s="21"/>
      <c r="X156" s="21"/>
      <c r="Y156" s="21"/>
      <c r="Z156" s="21"/>
      <c r="AA156" s="21"/>
      <c r="AB156" s="21"/>
      <c r="AC156" s="21"/>
      <c r="AD156" s="21"/>
      <c r="AE156" s="21"/>
      <c r="AF156" s="21"/>
      <c r="AG156" s="21"/>
      <c r="AH156" s="21"/>
    </row>
    <row r="157" spans="1:34" ht="30" customHeight="1" x14ac:dyDescent="0.2">
      <c r="A157" s="22"/>
      <c r="B157" s="46"/>
      <c r="C157" s="249"/>
      <c r="D157" s="250"/>
      <c r="E157" s="250"/>
      <c r="F157" s="46"/>
      <c r="G157" s="46"/>
      <c r="H157" s="46"/>
      <c r="I157" s="47"/>
      <c r="J157" s="46"/>
      <c r="K157" s="46"/>
      <c r="L157" s="47"/>
      <c r="M157" s="48"/>
      <c r="N157" s="48"/>
      <c r="O157" s="49"/>
      <c r="P157" s="48"/>
      <c r="Q157" s="48"/>
      <c r="R157" s="49"/>
      <c r="S157" s="52"/>
      <c r="T157" s="21"/>
      <c r="U157" s="21"/>
      <c r="V157" s="21"/>
      <c r="W157" s="21"/>
      <c r="X157" s="21"/>
      <c r="Y157" s="21"/>
      <c r="Z157" s="21"/>
      <c r="AA157" s="21"/>
      <c r="AB157" s="21"/>
      <c r="AC157" s="21"/>
      <c r="AD157" s="21"/>
      <c r="AE157" s="21"/>
      <c r="AF157" s="21"/>
      <c r="AG157" s="21"/>
      <c r="AH157" s="21"/>
    </row>
    <row r="158" spans="1:34" ht="30" customHeight="1" x14ac:dyDescent="0.2">
      <c r="A158" s="22"/>
      <c r="B158" s="46"/>
      <c r="C158" s="249"/>
      <c r="D158" s="250"/>
      <c r="E158" s="250"/>
      <c r="F158" s="46"/>
      <c r="G158" s="46"/>
      <c r="H158" s="46"/>
      <c r="I158" s="47"/>
      <c r="J158" s="46"/>
      <c r="K158" s="46"/>
      <c r="L158" s="47"/>
      <c r="M158" s="48"/>
      <c r="N158" s="48"/>
      <c r="O158" s="49"/>
      <c r="P158" s="48"/>
      <c r="Q158" s="48"/>
      <c r="R158" s="49"/>
      <c r="S158" s="52"/>
      <c r="T158" s="21"/>
      <c r="U158" s="21"/>
      <c r="V158" s="21"/>
      <c r="W158" s="21"/>
      <c r="X158" s="21"/>
      <c r="Y158" s="21"/>
      <c r="Z158" s="21"/>
      <c r="AA158" s="21"/>
      <c r="AB158" s="21"/>
      <c r="AC158" s="21"/>
      <c r="AD158" s="21"/>
      <c r="AE158" s="21"/>
      <c r="AF158" s="21"/>
      <c r="AG158" s="21"/>
      <c r="AH158" s="21"/>
    </row>
    <row r="159" spans="1:34" ht="30" customHeight="1" x14ac:dyDescent="0.2">
      <c r="A159" s="22"/>
      <c r="B159" s="46"/>
      <c r="C159" s="249"/>
      <c r="D159" s="250"/>
      <c r="E159" s="250"/>
      <c r="F159" s="46"/>
      <c r="G159" s="46"/>
      <c r="H159" s="46"/>
      <c r="I159" s="47"/>
      <c r="J159" s="46"/>
      <c r="K159" s="46"/>
      <c r="L159" s="47"/>
      <c r="M159" s="48"/>
      <c r="N159" s="48"/>
      <c r="O159" s="49"/>
      <c r="P159" s="48"/>
      <c r="Q159" s="48"/>
      <c r="R159" s="49"/>
      <c r="S159" s="52"/>
      <c r="T159" s="21"/>
      <c r="U159" s="21"/>
      <c r="V159" s="21"/>
      <c r="W159" s="21"/>
      <c r="X159" s="21"/>
      <c r="Y159" s="21"/>
      <c r="Z159" s="21"/>
      <c r="AA159" s="21"/>
      <c r="AB159" s="21"/>
      <c r="AC159" s="21"/>
      <c r="AD159" s="21"/>
      <c r="AE159" s="21"/>
      <c r="AF159" s="21"/>
      <c r="AG159" s="21"/>
      <c r="AH159" s="21"/>
    </row>
    <row r="160" spans="1:34" ht="30" customHeight="1" x14ac:dyDescent="0.2">
      <c r="A160" s="22"/>
      <c r="B160" s="46"/>
      <c r="C160" s="249"/>
      <c r="D160" s="250"/>
      <c r="E160" s="250"/>
      <c r="F160" s="46"/>
      <c r="G160" s="46"/>
      <c r="H160" s="46"/>
      <c r="I160" s="47"/>
      <c r="J160" s="46"/>
      <c r="K160" s="46"/>
      <c r="L160" s="47"/>
      <c r="M160" s="48"/>
      <c r="N160" s="48"/>
      <c r="O160" s="49"/>
      <c r="P160" s="48"/>
      <c r="Q160" s="48"/>
      <c r="R160" s="49"/>
      <c r="S160" s="52"/>
      <c r="T160" s="21"/>
      <c r="U160" s="21"/>
      <c r="V160" s="21"/>
      <c r="W160" s="21"/>
      <c r="X160" s="21"/>
      <c r="Y160" s="21"/>
      <c r="Z160" s="21"/>
      <c r="AA160" s="21"/>
      <c r="AB160" s="21"/>
      <c r="AC160" s="21"/>
      <c r="AD160" s="21"/>
      <c r="AE160" s="21"/>
      <c r="AF160" s="21"/>
      <c r="AG160" s="21"/>
      <c r="AH160" s="21"/>
    </row>
    <row r="161" spans="1:34" ht="30" customHeight="1" x14ac:dyDescent="0.2">
      <c r="A161" s="22"/>
      <c r="B161" s="46"/>
      <c r="C161" s="249"/>
      <c r="D161" s="250"/>
      <c r="E161" s="250"/>
      <c r="F161" s="46"/>
      <c r="G161" s="46"/>
      <c r="H161" s="46"/>
      <c r="I161" s="47"/>
      <c r="J161" s="46"/>
      <c r="K161" s="46"/>
      <c r="L161" s="47"/>
      <c r="M161" s="48"/>
      <c r="N161" s="48"/>
      <c r="O161" s="49"/>
      <c r="P161" s="48"/>
      <c r="Q161" s="48"/>
      <c r="R161" s="49"/>
      <c r="S161" s="52"/>
      <c r="T161" s="21"/>
      <c r="U161" s="21"/>
      <c r="V161" s="21"/>
      <c r="W161" s="21"/>
      <c r="X161" s="21"/>
      <c r="Y161" s="21"/>
      <c r="Z161" s="21"/>
      <c r="AA161" s="21"/>
      <c r="AB161" s="21"/>
      <c r="AC161" s="21"/>
      <c r="AD161" s="21"/>
      <c r="AE161" s="21"/>
      <c r="AF161" s="21"/>
      <c r="AG161" s="21"/>
      <c r="AH161" s="21"/>
    </row>
    <row r="162" spans="1:34" ht="30" customHeight="1" x14ac:dyDescent="0.2">
      <c r="A162" s="22"/>
      <c r="B162" s="46"/>
      <c r="C162" s="249"/>
      <c r="D162" s="250"/>
      <c r="E162" s="250"/>
      <c r="F162" s="46"/>
      <c r="G162" s="46"/>
      <c r="H162" s="46"/>
      <c r="I162" s="47"/>
      <c r="J162" s="46"/>
      <c r="K162" s="46"/>
      <c r="L162" s="47"/>
      <c r="M162" s="48"/>
      <c r="N162" s="48"/>
      <c r="O162" s="49"/>
      <c r="P162" s="48"/>
      <c r="Q162" s="48"/>
      <c r="R162" s="49"/>
      <c r="S162" s="52"/>
      <c r="T162" s="21"/>
      <c r="U162" s="21"/>
      <c r="V162" s="21"/>
      <c r="W162" s="21"/>
      <c r="X162" s="21"/>
      <c r="Y162" s="21"/>
      <c r="Z162" s="21"/>
      <c r="AA162" s="21"/>
      <c r="AB162" s="21"/>
      <c r="AC162" s="21"/>
      <c r="AD162" s="21"/>
      <c r="AE162" s="21"/>
      <c r="AF162" s="21"/>
      <c r="AG162" s="21"/>
      <c r="AH162" s="21"/>
    </row>
    <row r="163" spans="1:34" ht="30" customHeight="1" x14ac:dyDescent="0.2">
      <c r="A163" s="22"/>
      <c r="B163" s="46"/>
      <c r="C163" s="249"/>
      <c r="D163" s="250"/>
      <c r="E163" s="250"/>
      <c r="F163" s="46"/>
      <c r="G163" s="46"/>
      <c r="H163" s="46"/>
      <c r="I163" s="47"/>
      <c r="J163" s="46"/>
      <c r="K163" s="46"/>
      <c r="L163" s="47"/>
      <c r="M163" s="48"/>
      <c r="N163" s="48"/>
      <c r="O163" s="49"/>
      <c r="P163" s="48"/>
      <c r="Q163" s="48"/>
      <c r="R163" s="49"/>
      <c r="S163" s="52"/>
      <c r="T163" s="21"/>
      <c r="U163" s="21"/>
      <c r="V163" s="21"/>
      <c r="W163" s="21"/>
      <c r="X163" s="21"/>
      <c r="Y163" s="21"/>
      <c r="Z163" s="21"/>
      <c r="AA163" s="21"/>
      <c r="AB163" s="21"/>
      <c r="AC163" s="21"/>
      <c r="AD163" s="21"/>
      <c r="AE163" s="21"/>
      <c r="AF163" s="21"/>
      <c r="AG163" s="21"/>
      <c r="AH163" s="21"/>
    </row>
    <row r="164" spans="1:34" ht="30" customHeight="1" x14ac:dyDescent="0.2">
      <c r="A164" s="22"/>
      <c r="B164" s="46"/>
      <c r="C164" s="249"/>
      <c r="D164" s="250"/>
      <c r="E164" s="250"/>
      <c r="F164" s="46"/>
      <c r="G164" s="46"/>
      <c r="H164" s="46"/>
      <c r="I164" s="47"/>
      <c r="J164" s="46"/>
      <c r="K164" s="46"/>
      <c r="L164" s="47"/>
      <c r="M164" s="48"/>
      <c r="N164" s="48"/>
      <c r="O164" s="49"/>
      <c r="P164" s="48"/>
      <c r="Q164" s="48"/>
      <c r="R164" s="49"/>
      <c r="S164" s="52"/>
      <c r="T164" s="21"/>
      <c r="U164" s="21"/>
      <c r="V164" s="21"/>
      <c r="W164" s="21"/>
      <c r="X164" s="21"/>
      <c r="Y164" s="21"/>
      <c r="Z164" s="21"/>
      <c r="AA164" s="21"/>
      <c r="AB164" s="21"/>
      <c r="AC164" s="21"/>
      <c r="AD164" s="21"/>
      <c r="AE164" s="21"/>
      <c r="AF164" s="21"/>
      <c r="AG164" s="21"/>
      <c r="AH164" s="21"/>
    </row>
    <row r="165" spans="1:34" ht="30" customHeight="1" x14ac:dyDescent="0.2">
      <c r="A165" s="22"/>
      <c r="B165" s="46"/>
      <c r="C165" s="249"/>
      <c r="D165" s="250"/>
      <c r="E165" s="250"/>
      <c r="F165" s="46"/>
      <c r="G165" s="46"/>
      <c r="H165" s="46"/>
      <c r="I165" s="47"/>
      <c r="J165" s="46"/>
      <c r="K165" s="46"/>
      <c r="L165" s="47"/>
      <c r="M165" s="48"/>
      <c r="N165" s="48"/>
      <c r="O165" s="49"/>
      <c r="P165" s="48"/>
      <c r="Q165" s="48"/>
      <c r="R165" s="49"/>
      <c r="S165" s="52"/>
      <c r="T165" s="21"/>
      <c r="U165" s="21"/>
      <c r="V165" s="21"/>
      <c r="W165" s="21"/>
      <c r="X165" s="21"/>
      <c r="Y165" s="21"/>
      <c r="Z165" s="21"/>
      <c r="AA165" s="21"/>
      <c r="AB165" s="21"/>
      <c r="AC165" s="21"/>
      <c r="AD165" s="21"/>
      <c r="AE165" s="21"/>
      <c r="AF165" s="21"/>
      <c r="AG165" s="21"/>
      <c r="AH165" s="21"/>
    </row>
    <row r="166" spans="1:34" ht="30" customHeight="1" x14ac:dyDescent="0.2">
      <c r="A166" s="22"/>
      <c r="B166" s="46"/>
      <c r="C166" s="249"/>
      <c r="D166" s="250"/>
      <c r="E166" s="250"/>
      <c r="F166" s="46"/>
      <c r="G166" s="46"/>
      <c r="H166" s="46"/>
      <c r="I166" s="47"/>
      <c r="J166" s="46"/>
      <c r="K166" s="46"/>
      <c r="L166" s="47"/>
      <c r="M166" s="48"/>
      <c r="N166" s="48"/>
      <c r="O166" s="49"/>
      <c r="P166" s="48"/>
      <c r="Q166" s="48"/>
      <c r="R166" s="49"/>
      <c r="S166" s="52"/>
      <c r="T166" s="21"/>
      <c r="U166" s="21"/>
      <c r="V166" s="21"/>
      <c r="W166" s="21"/>
      <c r="X166" s="21"/>
      <c r="Y166" s="21"/>
      <c r="Z166" s="21"/>
      <c r="AA166" s="21"/>
      <c r="AB166" s="21"/>
      <c r="AC166" s="21"/>
      <c r="AD166" s="21"/>
      <c r="AE166" s="21"/>
      <c r="AF166" s="21"/>
      <c r="AG166" s="21"/>
      <c r="AH166" s="21"/>
    </row>
    <row r="167" spans="1:34" ht="30" customHeight="1" x14ac:dyDescent="0.2">
      <c r="A167" s="22"/>
      <c r="B167" s="46"/>
      <c r="C167" s="249"/>
      <c r="D167" s="250"/>
      <c r="E167" s="250"/>
      <c r="F167" s="46"/>
      <c r="G167" s="46"/>
      <c r="H167" s="46"/>
      <c r="I167" s="47"/>
      <c r="J167" s="46"/>
      <c r="K167" s="46"/>
      <c r="L167" s="47"/>
      <c r="M167" s="48"/>
      <c r="N167" s="48"/>
      <c r="O167" s="49"/>
      <c r="P167" s="48"/>
      <c r="Q167" s="48"/>
      <c r="R167" s="49"/>
      <c r="S167" s="52"/>
      <c r="T167" s="21"/>
      <c r="U167" s="21"/>
      <c r="V167" s="21"/>
      <c r="W167" s="21"/>
      <c r="X167" s="21"/>
      <c r="Y167" s="21"/>
      <c r="Z167" s="21"/>
      <c r="AA167" s="21"/>
      <c r="AB167" s="21"/>
      <c r="AC167" s="21"/>
      <c r="AD167" s="21"/>
      <c r="AE167" s="21"/>
      <c r="AF167" s="21"/>
      <c r="AG167" s="21"/>
      <c r="AH167" s="21"/>
    </row>
    <row r="168" spans="1:34" ht="30" customHeight="1" x14ac:dyDescent="0.2">
      <c r="A168" s="22"/>
      <c r="B168" s="46"/>
      <c r="C168" s="249"/>
      <c r="D168" s="250"/>
      <c r="E168" s="250"/>
      <c r="F168" s="46"/>
      <c r="G168" s="46"/>
      <c r="H168" s="46"/>
      <c r="I168" s="47"/>
      <c r="J168" s="46"/>
      <c r="K168" s="46"/>
      <c r="L168" s="47"/>
      <c r="M168" s="48"/>
      <c r="N168" s="48"/>
      <c r="O168" s="49"/>
      <c r="P168" s="48"/>
      <c r="Q168" s="48"/>
      <c r="R168" s="49"/>
      <c r="S168" s="52"/>
      <c r="T168" s="21"/>
      <c r="U168" s="21"/>
      <c r="V168" s="21"/>
      <c r="W168" s="21"/>
      <c r="X168" s="21"/>
      <c r="Y168" s="21"/>
      <c r="Z168" s="21"/>
      <c r="AA168" s="21"/>
      <c r="AB168" s="21"/>
      <c r="AC168" s="21"/>
      <c r="AD168" s="21"/>
      <c r="AE168" s="21"/>
      <c r="AF168" s="21"/>
      <c r="AG168" s="21"/>
      <c r="AH168" s="21"/>
    </row>
    <row r="169" spans="1:34" ht="30" customHeight="1" x14ac:dyDescent="0.2">
      <c r="A169" s="22"/>
      <c r="B169" s="46"/>
      <c r="C169" s="249"/>
      <c r="D169" s="250"/>
      <c r="E169" s="250"/>
      <c r="F169" s="46"/>
      <c r="G169" s="46"/>
      <c r="H169" s="46"/>
      <c r="I169" s="47"/>
      <c r="J169" s="46"/>
      <c r="K169" s="46"/>
      <c r="L169" s="47"/>
      <c r="M169" s="48"/>
      <c r="N169" s="48"/>
      <c r="O169" s="49"/>
      <c r="P169" s="48"/>
      <c r="Q169" s="48"/>
      <c r="R169" s="49"/>
      <c r="S169" s="52"/>
      <c r="T169" s="21"/>
      <c r="U169" s="21"/>
      <c r="V169" s="21"/>
      <c r="W169" s="21"/>
      <c r="X169" s="21"/>
      <c r="Y169" s="21"/>
      <c r="Z169" s="21"/>
      <c r="AA169" s="21"/>
      <c r="AB169" s="21"/>
      <c r="AC169" s="21"/>
      <c r="AD169" s="21"/>
      <c r="AE169" s="21"/>
      <c r="AF169" s="21"/>
      <c r="AG169" s="21"/>
      <c r="AH169" s="21"/>
    </row>
    <row r="170" spans="1:34" ht="30" customHeight="1" x14ac:dyDescent="0.2">
      <c r="A170" s="22"/>
      <c r="B170" s="46"/>
      <c r="C170" s="249"/>
      <c r="D170" s="250"/>
      <c r="E170" s="250"/>
      <c r="F170" s="46"/>
      <c r="G170" s="46"/>
      <c r="H170" s="46"/>
      <c r="I170" s="47"/>
      <c r="J170" s="46"/>
      <c r="K170" s="46"/>
      <c r="L170" s="47"/>
      <c r="M170" s="48"/>
      <c r="N170" s="48"/>
      <c r="O170" s="49"/>
      <c r="P170" s="48"/>
      <c r="Q170" s="48"/>
      <c r="R170" s="49"/>
      <c r="S170" s="52"/>
      <c r="T170" s="21"/>
      <c r="U170" s="21"/>
      <c r="V170" s="21"/>
      <c r="W170" s="21"/>
      <c r="X170" s="21"/>
      <c r="Y170" s="21"/>
      <c r="Z170" s="21"/>
      <c r="AA170" s="21"/>
      <c r="AB170" s="21"/>
      <c r="AC170" s="21"/>
      <c r="AD170" s="21"/>
      <c r="AE170" s="21"/>
      <c r="AF170" s="21"/>
      <c r="AG170" s="21"/>
      <c r="AH170" s="21"/>
    </row>
    <row r="171" spans="1:34" ht="30" customHeight="1" x14ac:dyDescent="0.2">
      <c r="A171" s="22"/>
      <c r="B171" s="46"/>
      <c r="C171" s="249"/>
      <c r="D171" s="250"/>
      <c r="E171" s="250"/>
      <c r="F171" s="46"/>
      <c r="G171" s="46"/>
      <c r="H171" s="46"/>
      <c r="I171" s="47"/>
      <c r="J171" s="46"/>
      <c r="K171" s="46"/>
      <c r="L171" s="47"/>
      <c r="M171" s="48"/>
      <c r="N171" s="48"/>
      <c r="O171" s="49"/>
      <c r="P171" s="48"/>
      <c r="Q171" s="48"/>
      <c r="R171" s="49"/>
      <c r="S171" s="52"/>
      <c r="T171" s="21"/>
      <c r="U171" s="21"/>
      <c r="V171" s="21"/>
      <c r="W171" s="21"/>
      <c r="X171" s="21"/>
      <c r="Y171" s="21"/>
      <c r="Z171" s="21"/>
      <c r="AA171" s="21"/>
      <c r="AB171" s="21"/>
      <c r="AC171" s="21"/>
      <c r="AD171" s="21"/>
      <c r="AE171" s="21"/>
      <c r="AF171" s="21"/>
      <c r="AG171" s="21"/>
      <c r="AH171" s="21"/>
    </row>
    <row r="172" spans="1:34" ht="30" customHeight="1" x14ac:dyDescent="0.2">
      <c r="A172" s="22"/>
      <c r="B172" s="46"/>
      <c r="C172" s="249"/>
      <c r="D172" s="250"/>
      <c r="E172" s="250"/>
      <c r="F172" s="46"/>
      <c r="G172" s="46"/>
      <c r="H172" s="46"/>
      <c r="I172" s="47"/>
      <c r="J172" s="46"/>
      <c r="K172" s="46"/>
      <c r="L172" s="47"/>
      <c r="M172" s="48"/>
      <c r="N172" s="48"/>
      <c r="O172" s="49"/>
      <c r="P172" s="48"/>
      <c r="Q172" s="48"/>
      <c r="R172" s="49"/>
      <c r="S172" s="52"/>
      <c r="T172" s="21"/>
      <c r="U172" s="21"/>
      <c r="V172" s="21"/>
      <c r="W172" s="21"/>
      <c r="X172" s="21"/>
      <c r="Y172" s="21"/>
      <c r="Z172" s="21"/>
      <c r="AA172" s="21"/>
      <c r="AB172" s="21"/>
      <c r="AC172" s="21"/>
      <c r="AD172" s="21"/>
      <c r="AE172" s="21"/>
      <c r="AF172" s="21"/>
      <c r="AG172" s="21"/>
      <c r="AH172" s="21"/>
    </row>
    <row r="173" spans="1:34" ht="30" customHeight="1" x14ac:dyDescent="0.2">
      <c r="A173" s="22"/>
      <c r="B173" s="46"/>
      <c r="C173" s="249"/>
      <c r="D173" s="250"/>
      <c r="E173" s="250"/>
      <c r="F173" s="46"/>
      <c r="G173" s="46"/>
      <c r="H173" s="46"/>
      <c r="I173" s="47"/>
      <c r="J173" s="46"/>
      <c r="K173" s="46"/>
      <c r="L173" s="47"/>
      <c r="M173" s="48"/>
      <c r="N173" s="48"/>
      <c r="O173" s="49"/>
      <c r="P173" s="48"/>
      <c r="Q173" s="48"/>
      <c r="R173" s="49"/>
      <c r="S173" s="52"/>
      <c r="T173" s="21"/>
      <c r="U173" s="21"/>
      <c r="V173" s="21"/>
      <c r="W173" s="21"/>
      <c r="X173" s="21"/>
      <c r="Y173" s="21"/>
      <c r="Z173" s="21"/>
      <c r="AA173" s="21"/>
      <c r="AB173" s="21"/>
      <c r="AC173" s="21"/>
      <c r="AD173" s="21"/>
      <c r="AE173" s="21"/>
      <c r="AF173" s="21"/>
      <c r="AG173" s="21"/>
      <c r="AH173" s="21"/>
    </row>
    <row r="174" spans="1:34" ht="30" customHeight="1" x14ac:dyDescent="0.2">
      <c r="A174" s="22"/>
      <c r="B174" s="46"/>
      <c r="C174" s="249"/>
      <c r="D174" s="250"/>
      <c r="E174" s="250"/>
      <c r="F174" s="46"/>
      <c r="G174" s="46"/>
      <c r="H174" s="46"/>
      <c r="I174" s="47"/>
      <c r="J174" s="46"/>
      <c r="K174" s="46"/>
      <c r="L174" s="47"/>
      <c r="M174" s="48"/>
      <c r="N174" s="48"/>
      <c r="O174" s="49"/>
      <c r="P174" s="48"/>
      <c r="Q174" s="48"/>
      <c r="R174" s="49"/>
      <c r="S174" s="52"/>
      <c r="T174" s="21"/>
      <c r="U174" s="21"/>
      <c r="V174" s="21"/>
      <c r="W174" s="21"/>
      <c r="X174" s="21"/>
      <c r="Y174" s="21"/>
      <c r="Z174" s="21"/>
      <c r="AA174" s="21"/>
      <c r="AB174" s="21"/>
      <c r="AC174" s="21"/>
      <c r="AD174" s="21"/>
      <c r="AE174" s="21"/>
      <c r="AF174" s="21"/>
      <c r="AG174" s="21"/>
      <c r="AH174" s="21"/>
    </row>
    <row r="175" spans="1:34" ht="30" customHeight="1" x14ac:dyDescent="0.2">
      <c r="A175" s="22"/>
      <c r="B175" s="46"/>
      <c r="C175" s="249"/>
      <c r="D175" s="250"/>
      <c r="E175" s="250"/>
      <c r="F175" s="46"/>
      <c r="G175" s="46"/>
      <c r="H175" s="46"/>
      <c r="I175" s="47"/>
      <c r="J175" s="46"/>
      <c r="K175" s="46"/>
      <c r="L175" s="47"/>
      <c r="M175" s="48"/>
      <c r="N175" s="48"/>
      <c r="O175" s="49"/>
      <c r="P175" s="48"/>
      <c r="Q175" s="48"/>
      <c r="R175" s="49"/>
      <c r="S175" s="52"/>
      <c r="T175" s="21"/>
      <c r="U175" s="21"/>
      <c r="V175" s="21"/>
      <c r="W175" s="21"/>
      <c r="X175" s="21"/>
      <c r="Y175" s="21"/>
      <c r="Z175" s="21"/>
      <c r="AA175" s="21"/>
      <c r="AB175" s="21"/>
      <c r="AC175" s="21"/>
      <c r="AD175" s="21"/>
      <c r="AE175" s="21"/>
      <c r="AF175" s="21"/>
      <c r="AG175" s="21"/>
      <c r="AH175" s="21"/>
    </row>
    <row r="176" spans="1:34" ht="30" customHeight="1" x14ac:dyDescent="0.2">
      <c r="A176" s="22"/>
      <c r="B176" s="46"/>
      <c r="C176" s="249"/>
      <c r="D176" s="250"/>
      <c r="E176" s="250"/>
      <c r="F176" s="46"/>
      <c r="G176" s="46"/>
      <c r="H176" s="46"/>
      <c r="I176" s="47"/>
      <c r="J176" s="46"/>
      <c r="K176" s="46"/>
      <c r="L176" s="47"/>
      <c r="M176" s="48"/>
      <c r="N176" s="48"/>
      <c r="O176" s="49"/>
      <c r="P176" s="48"/>
      <c r="Q176" s="48"/>
      <c r="R176" s="49"/>
      <c r="S176" s="52"/>
      <c r="T176" s="21"/>
      <c r="U176" s="21"/>
      <c r="V176" s="21"/>
      <c r="W176" s="21"/>
      <c r="X176" s="21"/>
      <c r="Y176" s="21"/>
      <c r="Z176" s="21"/>
      <c r="AA176" s="21"/>
      <c r="AB176" s="21"/>
      <c r="AC176" s="21"/>
      <c r="AD176" s="21"/>
      <c r="AE176" s="21"/>
      <c r="AF176" s="21"/>
      <c r="AG176" s="21"/>
      <c r="AH176" s="21"/>
    </row>
    <row r="177" spans="1:34" ht="30" customHeight="1" x14ac:dyDescent="0.2">
      <c r="A177" s="22"/>
      <c r="B177" s="46"/>
      <c r="C177" s="249"/>
      <c r="D177" s="250"/>
      <c r="E177" s="250"/>
      <c r="F177" s="46"/>
      <c r="G177" s="46"/>
      <c r="H177" s="46"/>
      <c r="I177" s="47"/>
      <c r="J177" s="46"/>
      <c r="K177" s="46"/>
      <c r="L177" s="47"/>
      <c r="M177" s="48"/>
      <c r="N177" s="48"/>
      <c r="O177" s="49"/>
      <c r="P177" s="48"/>
      <c r="Q177" s="48"/>
      <c r="R177" s="49"/>
      <c r="S177" s="52"/>
      <c r="T177" s="21"/>
      <c r="U177" s="21"/>
      <c r="V177" s="21"/>
      <c r="W177" s="21"/>
      <c r="X177" s="21"/>
      <c r="Y177" s="21"/>
      <c r="Z177" s="21"/>
      <c r="AA177" s="21"/>
      <c r="AB177" s="21"/>
      <c r="AC177" s="21"/>
      <c r="AD177" s="21"/>
      <c r="AE177" s="21"/>
      <c r="AF177" s="21"/>
      <c r="AG177" s="21"/>
      <c r="AH177" s="21"/>
    </row>
    <row r="178" spans="1:34" ht="30" customHeight="1" x14ac:dyDescent="0.2">
      <c r="A178" s="22"/>
      <c r="B178" s="46"/>
      <c r="C178" s="249"/>
      <c r="D178" s="250"/>
      <c r="E178" s="250"/>
      <c r="F178" s="46"/>
      <c r="G178" s="46"/>
      <c r="H178" s="46"/>
      <c r="I178" s="47"/>
      <c r="J178" s="46"/>
      <c r="K178" s="46"/>
      <c r="L178" s="47"/>
      <c r="M178" s="48"/>
      <c r="N178" s="48"/>
      <c r="O178" s="49"/>
      <c r="P178" s="48"/>
      <c r="Q178" s="48"/>
      <c r="R178" s="49"/>
      <c r="S178" s="52"/>
      <c r="T178" s="21"/>
      <c r="U178" s="21"/>
      <c r="V178" s="21"/>
      <c r="W178" s="21"/>
      <c r="X178" s="21"/>
      <c r="Y178" s="21"/>
      <c r="Z178" s="21"/>
      <c r="AA178" s="21"/>
      <c r="AB178" s="21"/>
      <c r="AC178" s="21"/>
      <c r="AD178" s="21"/>
      <c r="AE178" s="21"/>
      <c r="AF178" s="21"/>
      <c r="AG178" s="21"/>
      <c r="AH178" s="21"/>
    </row>
    <row r="179" spans="1:34" ht="30" customHeight="1" x14ac:dyDescent="0.2">
      <c r="A179" s="22"/>
      <c r="B179" s="46"/>
      <c r="C179" s="249"/>
      <c r="D179" s="250"/>
      <c r="E179" s="250"/>
      <c r="F179" s="46"/>
      <c r="G179" s="46"/>
      <c r="H179" s="46"/>
      <c r="I179" s="47"/>
      <c r="J179" s="46"/>
      <c r="K179" s="46"/>
      <c r="L179" s="47"/>
      <c r="M179" s="48"/>
      <c r="N179" s="48"/>
      <c r="O179" s="49"/>
      <c r="P179" s="48"/>
      <c r="Q179" s="48"/>
      <c r="R179" s="49"/>
      <c r="S179" s="52"/>
      <c r="T179" s="21"/>
      <c r="U179" s="21"/>
      <c r="V179" s="21"/>
      <c r="W179" s="21"/>
      <c r="X179" s="21"/>
      <c r="Y179" s="21"/>
      <c r="Z179" s="21"/>
      <c r="AA179" s="21"/>
      <c r="AB179" s="21"/>
      <c r="AC179" s="21"/>
      <c r="AD179" s="21"/>
      <c r="AE179" s="21"/>
      <c r="AF179" s="21"/>
      <c r="AG179" s="21"/>
      <c r="AH179" s="21"/>
    </row>
    <row r="180" spans="1:34" ht="30" customHeight="1" x14ac:dyDescent="0.2">
      <c r="A180" s="22"/>
      <c r="B180" s="46"/>
      <c r="C180" s="249"/>
      <c r="D180" s="250"/>
      <c r="E180" s="250"/>
      <c r="F180" s="46"/>
      <c r="G180" s="46"/>
      <c r="H180" s="46"/>
      <c r="I180" s="47"/>
      <c r="J180" s="46"/>
      <c r="K180" s="46"/>
      <c r="L180" s="47"/>
      <c r="M180" s="48"/>
      <c r="N180" s="48"/>
      <c r="O180" s="49"/>
      <c r="P180" s="48"/>
      <c r="Q180" s="48"/>
      <c r="R180" s="49"/>
      <c r="S180" s="52"/>
      <c r="T180" s="21"/>
      <c r="U180" s="21"/>
      <c r="V180" s="21"/>
      <c r="W180" s="21"/>
      <c r="X180" s="21"/>
      <c r="Y180" s="21"/>
      <c r="Z180" s="21"/>
      <c r="AA180" s="21"/>
      <c r="AB180" s="21"/>
      <c r="AC180" s="21"/>
      <c r="AD180" s="21"/>
      <c r="AE180" s="21"/>
      <c r="AF180" s="21"/>
      <c r="AG180" s="21"/>
      <c r="AH180" s="21"/>
    </row>
    <row r="181" spans="1:34" ht="30" customHeight="1" x14ac:dyDescent="0.2">
      <c r="A181" s="22"/>
      <c r="B181" s="46"/>
      <c r="C181" s="249"/>
      <c r="D181" s="250"/>
      <c r="E181" s="250"/>
      <c r="F181" s="46"/>
      <c r="G181" s="46"/>
      <c r="H181" s="46"/>
      <c r="I181" s="47"/>
      <c r="J181" s="46"/>
      <c r="K181" s="46"/>
      <c r="L181" s="47"/>
      <c r="M181" s="48"/>
      <c r="N181" s="48"/>
      <c r="O181" s="49"/>
      <c r="P181" s="48"/>
      <c r="Q181" s="48"/>
      <c r="R181" s="49"/>
      <c r="S181" s="52"/>
      <c r="T181" s="21"/>
      <c r="U181" s="21"/>
      <c r="V181" s="21"/>
      <c r="W181" s="21"/>
      <c r="X181" s="21"/>
      <c r="Y181" s="21"/>
      <c r="Z181" s="21"/>
      <c r="AA181" s="21"/>
      <c r="AB181" s="21"/>
      <c r="AC181" s="21"/>
      <c r="AD181" s="21"/>
      <c r="AE181" s="21"/>
      <c r="AF181" s="21"/>
      <c r="AG181" s="21"/>
      <c r="AH181" s="21"/>
    </row>
    <row r="182" spans="1:34" ht="30" customHeight="1" x14ac:dyDescent="0.2">
      <c r="A182" s="22"/>
      <c r="B182" s="46"/>
      <c r="C182" s="249"/>
      <c r="D182" s="250"/>
      <c r="E182" s="250"/>
      <c r="F182" s="46"/>
      <c r="G182" s="46"/>
      <c r="H182" s="46"/>
      <c r="I182" s="47"/>
      <c r="J182" s="46"/>
      <c r="K182" s="46"/>
      <c r="L182" s="47"/>
      <c r="M182" s="48"/>
      <c r="N182" s="48"/>
      <c r="O182" s="49"/>
      <c r="P182" s="48"/>
      <c r="Q182" s="48"/>
      <c r="R182" s="49"/>
      <c r="S182" s="52"/>
      <c r="T182" s="21"/>
      <c r="U182" s="21"/>
      <c r="V182" s="21"/>
      <c r="W182" s="21"/>
      <c r="X182" s="21"/>
      <c r="Y182" s="21"/>
      <c r="Z182" s="21"/>
      <c r="AA182" s="21"/>
      <c r="AB182" s="21"/>
      <c r="AC182" s="21"/>
      <c r="AD182" s="21"/>
      <c r="AE182" s="21"/>
      <c r="AF182" s="21"/>
      <c r="AG182" s="21"/>
      <c r="AH182" s="21"/>
    </row>
    <row r="183" spans="1:34" ht="30" customHeight="1" x14ac:dyDescent="0.2">
      <c r="A183" s="22"/>
      <c r="B183" s="46"/>
      <c r="C183" s="249"/>
      <c r="D183" s="250"/>
      <c r="E183" s="250"/>
      <c r="F183" s="46"/>
      <c r="G183" s="46"/>
      <c r="H183" s="46"/>
      <c r="I183" s="47"/>
      <c r="J183" s="46"/>
      <c r="K183" s="46"/>
      <c r="L183" s="47"/>
      <c r="M183" s="48"/>
      <c r="N183" s="48"/>
      <c r="O183" s="49"/>
      <c r="P183" s="48"/>
      <c r="Q183" s="48"/>
      <c r="R183" s="49"/>
      <c r="S183" s="52"/>
      <c r="T183" s="21"/>
      <c r="U183" s="21"/>
      <c r="V183" s="21"/>
      <c r="W183" s="21"/>
      <c r="X183" s="21"/>
      <c r="Y183" s="21"/>
      <c r="Z183" s="21"/>
      <c r="AA183" s="21"/>
      <c r="AB183" s="21"/>
      <c r="AC183" s="21"/>
      <c r="AD183" s="21"/>
      <c r="AE183" s="21"/>
      <c r="AF183" s="21"/>
      <c r="AG183" s="21"/>
      <c r="AH183" s="21"/>
    </row>
    <row r="184" spans="1:34" ht="30" customHeight="1" x14ac:dyDescent="0.2">
      <c r="A184" s="22"/>
      <c r="B184" s="46"/>
      <c r="C184" s="249"/>
      <c r="D184" s="250"/>
      <c r="E184" s="250"/>
      <c r="F184" s="46"/>
      <c r="G184" s="46"/>
      <c r="H184" s="46"/>
      <c r="I184" s="47"/>
      <c r="J184" s="46"/>
      <c r="K184" s="46"/>
      <c r="L184" s="47"/>
      <c r="M184" s="48"/>
      <c r="N184" s="48"/>
      <c r="O184" s="49"/>
      <c r="P184" s="48"/>
      <c r="Q184" s="48"/>
      <c r="R184" s="49"/>
      <c r="S184" s="52"/>
      <c r="T184" s="21"/>
      <c r="U184" s="21"/>
      <c r="V184" s="21"/>
      <c r="W184" s="21"/>
      <c r="X184" s="21"/>
      <c r="Y184" s="21"/>
      <c r="Z184" s="21"/>
      <c r="AA184" s="21"/>
      <c r="AB184" s="21"/>
      <c r="AC184" s="21"/>
      <c r="AD184" s="21"/>
      <c r="AE184" s="21"/>
      <c r="AF184" s="21"/>
      <c r="AG184" s="21"/>
      <c r="AH184" s="21"/>
    </row>
    <row r="185" spans="1:34" ht="30" customHeight="1" x14ac:dyDescent="0.2">
      <c r="A185" s="22"/>
      <c r="B185" s="46"/>
      <c r="C185" s="249"/>
      <c r="D185" s="250"/>
      <c r="E185" s="250"/>
      <c r="F185" s="46"/>
      <c r="G185" s="46"/>
      <c r="H185" s="46"/>
      <c r="I185" s="47"/>
      <c r="J185" s="46"/>
      <c r="K185" s="46"/>
      <c r="L185" s="47"/>
      <c r="M185" s="48"/>
      <c r="N185" s="48"/>
      <c r="O185" s="49"/>
      <c r="P185" s="48"/>
      <c r="Q185" s="48"/>
      <c r="R185" s="49"/>
      <c r="S185" s="52"/>
      <c r="T185" s="21"/>
      <c r="U185" s="21"/>
      <c r="V185" s="21"/>
      <c r="W185" s="21"/>
      <c r="X185" s="21"/>
      <c r="Y185" s="21"/>
      <c r="Z185" s="21"/>
      <c r="AA185" s="21"/>
      <c r="AB185" s="21"/>
      <c r="AC185" s="21"/>
      <c r="AD185" s="21"/>
      <c r="AE185" s="21"/>
      <c r="AF185" s="21"/>
      <c r="AG185" s="21"/>
      <c r="AH185" s="21"/>
    </row>
    <row r="186" spans="1:34" ht="30" customHeight="1" x14ac:dyDescent="0.2">
      <c r="A186" s="22"/>
      <c r="B186" s="46"/>
      <c r="C186" s="249"/>
      <c r="D186" s="250"/>
      <c r="E186" s="250"/>
      <c r="F186" s="46"/>
      <c r="G186" s="46"/>
      <c r="H186" s="46"/>
      <c r="I186" s="47"/>
      <c r="J186" s="46"/>
      <c r="K186" s="46"/>
      <c r="L186" s="47"/>
      <c r="M186" s="48"/>
      <c r="N186" s="48"/>
      <c r="O186" s="49"/>
      <c r="P186" s="48"/>
      <c r="Q186" s="48"/>
      <c r="R186" s="49"/>
      <c r="S186" s="52"/>
      <c r="T186" s="21"/>
      <c r="U186" s="21"/>
      <c r="V186" s="21"/>
      <c r="W186" s="21"/>
      <c r="X186" s="21"/>
      <c r="Y186" s="21"/>
      <c r="Z186" s="21"/>
      <c r="AA186" s="21"/>
      <c r="AB186" s="21"/>
      <c r="AC186" s="21"/>
      <c r="AD186" s="21"/>
      <c r="AE186" s="21"/>
      <c r="AF186" s="21"/>
      <c r="AG186" s="21"/>
      <c r="AH186" s="21"/>
    </row>
    <row r="187" spans="1:34" ht="30" customHeight="1" x14ac:dyDescent="0.2">
      <c r="A187" s="22"/>
      <c r="B187" s="46"/>
      <c r="C187" s="249"/>
      <c r="D187" s="250"/>
      <c r="E187" s="250"/>
      <c r="F187" s="46"/>
      <c r="G187" s="46"/>
      <c r="H187" s="46"/>
      <c r="I187" s="47"/>
      <c r="J187" s="46"/>
      <c r="K187" s="46"/>
      <c r="L187" s="47"/>
      <c r="M187" s="48"/>
      <c r="N187" s="48"/>
      <c r="O187" s="49"/>
      <c r="P187" s="48"/>
      <c r="Q187" s="48"/>
      <c r="R187" s="49"/>
      <c r="S187" s="52"/>
      <c r="T187" s="21"/>
      <c r="U187" s="21"/>
      <c r="V187" s="21"/>
      <c r="W187" s="21"/>
      <c r="X187" s="21"/>
      <c r="Y187" s="21"/>
      <c r="Z187" s="21"/>
      <c r="AA187" s="21"/>
      <c r="AB187" s="21"/>
      <c r="AC187" s="21"/>
      <c r="AD187" s="21"/>
      <c r="AE187" s="21"/>
      <c r="AF187" s="21"/>
      <c r="AG187" s="21"/>
      <c r="AH187" s="21"/>
    </row>
    <row r="188" spans="1:34" ht="30" customHeight="1" x14ac:dyDescent="0.2">
      <c r="A188" s="22"/>
      <c r="B188" s="46"/>
      <c r="C188" s="249"/>
      <c r="D188" s="250"/>
      <c r="E188" s="250"/>
      <c r="F188" s="46"/>
      <c r="G188" s="46"/>
      <c r="H188" s="46"/>
      <c r="I188" s="47"/>
      <c r="J188" s="46"/>
      <c r="K188" s="46"/>
      <c r="L188" s="47"/>
      <c r="M188" s="48"/>
      <c r="N188" s="48"/>
      <c r="O188" s="49"/>
      <c r="P188" s="48"/>
      <c r="Q188" s="48"/>
      <c r="R188" s="49"/>
      <c r="S188" s="52"/>
      <c r="T188" s="21"/>
      <c r="U188" s="21"/>
      <c r="V188" s="21"/>
      <c r="W188" s="21"/>
      <c r="X188" s="21"/>
      <c r="Y188" s="21"/>
      <c r="Z188" s="21"/>
      <c r="AA188" s="21"/>
      <c r="AB188" s="21"/>
      <c r="AC188" s="21"/>
      <c r="AD188" s="21"/>
      <c r="AE188" s="21"/>
      <c r="AF188" s="21"/>
      <c r="AG188" s="21"/>
      <c r="AH188" s="21"/>
    </row>
    <row r="189" spans="1:34" ht="30" customHeight="1" x14ac:dyDescent="0.2">
      <c r="A189" s="22"/>
      <c r="B189" s="46"/>
      <c r="C189" s="249"/>
      <c r="D189" s="250"/>
      <c r="E189" s="250"/>
      <c r="F189" s="46"/>
      <c r="G189" s="46"/>
      <c r="H189" s="46"/>
      <c r="I189" s="47"/>
      <c r="J189" s="46"/>
      <c r="K189" s="46"/>
      <c r="L189" s="47"/>
      <c r="M189" s="48"/>
      <c r="N189" s="48"/>
      <c r="O189" s="49"/>
      <c r="P189" s="48"/>
      <c r="Q189" s="48"/>
      <c r="R189" s="49"/>
      <c r="S189" s="52"/>
      <c r="T189" s="21"/>
      <c r="U189" s="21"/>
      <c r="V189" s="21"/>
      <c r="W189" s="21"/>
      <c r="X189" s="21"/>
      <c r="Y189" s="21"/>
      <c r="Z189" s="21"/>
      <c r="AA189" s="21"/>
      <c r="AB189" s="21"/>
      <c r="AC189" s="21"/>
      <c r="AD189" s="21"/>
      <c r="AE189" s="21"/>
      <c r="AF189" s="21"/>
      <c r="AG189" s="21"/>
      <c r="AH189" s="21"/>
    </row>
    <row r="190" spans="1:34" ht="30" customHeight="1" x14ac:dyDescent="0.2">
      <c r="A190" s="22"/>
      <c r="B190" s="46"/>
      <c r="C190" s="249"/>
      <c r="D190" s="250"/>
      <c r="E190" s="250"/>
      <c r="F190" s="46"/>
      <c r="G190" s="46"/>
      <c r="H190" s="46"/>
      <c r="I190" s="47"/>
      <c r="J190" s="46"/>
      <c r="K190" s="46"/>
      <c r="L190" s="47"/>
      <c r="M190" s="48"/>
      <c r="N190" s="48"/>
      <c r="O190" s="49"/>
      <c r="P190" s="48"/>
      <c r="Q190" s="48"/>
      <c r="R190" s="49"/>
      <c r="S190" s="52"/>
      <c r="T190" s="21"/>
      <c r="U190" s="21"/>
      <c r="V190" s="21"/>
      <c r="W190" s="21"/>
      <c r="X190" s="21"/>
      <c r="Y190" s="21"/>
      <c r="Z190" s="21"/>
      <c r="AA190" s="21"/>
      <c r="AB190" s="21"/>
      <c r="AC190" s="21"/>
      <c r="AD190" s="21"/>
      <c r="AE190" s="21"/>
      <c r="AF190" s="21"/>
      <c r="AG190" s="21"/>
      <c r="AH190" s="21"/>
    </row>
    <row r="191" spans="1:34" ht="30" customHeight="1" x14ac:dyDescent="0.2">
      <c r="A191" s="22"/>
      <c r="B191" s="46"/>
      <c r="C191" s="249"/>
      <c r="D191" s="250"/>
      <c r="E191" s="250"/>
      <c r="F191" s="46"/>
      <c r="G191" s="46"/>
      <c r="H191" s="46"/>
      <c r="I191" s="47"/>
      <c r="J191" s="46"/>
      <c r="K191" s="46"/>
      <c r="L191" s="47"/>
      <c r="M191" s="48"/>
      <c r="N191" s="48"/>
      <c r="O191" s="49"/>
      <c r="P191" s="48"/>
      <c r="Q191" s="48"/>
      <c r="R191" s="49"/>
      <c r="S191" s="52"/>
      <c r="T191" s="21"/>
      <c r="U191" s="21"/>
      <c r="V191" s="21"/>
      <c r="W191" s="21"/>
      <c r="X191" s="21"/>
      <c r="Y191" s="21"/>
      <c r="Z191" s="21"/>
      <c r="AA191" s="21"/>
      <c r="AB191" s="21"/>
      <c r="AC191" s="21"/>
      <c r="AD191" s="21"/>
      <c r="AE191" s="21"/>
      <c r="AF191" s="21"/>
      <c r="AG191" s="21"/>
      <c r="AH191" s="21"/>
    </row>
    <row r="192" spans="1:34" ht="30" customHeight="1" x14ac:dyDescent="0.2">
      <c r="A192" s="22"/>
      <c r="B192" s="46"/>
      <c r="C192" s="249"/>
      <c r="D192" s="250"/>
      <c r="E192" s="250"/>
      <c r="F192" s="46"/>
      <c r="G192" s="46"/>
      <c r="H192" s="46"/>
      <c r="I192" s="47"/>
      <c r="J192" s="46"/>
      <c r="K192" s="46"/>
      <c r="L192" s="47"/>
      <c r="M192" s="48"/>
      <c r="N192" s="48"/>
      <c r="O192" s="49"/>
      <c r="P192" s="48"/>
      <c r="Q192" s="48"/>
      <c r="R192" s="49"/>
      <c r="S192" s="52"/>
      <c r="T192" s="21"/>
      <c r="U192" s="21"/>
      <c r="V192" s="21"/>
      <c r="W192" s="21"/>
      <c r="X192" s="21"/>
      <c r="Y192" s="21"/>
      <c r="Z192" s="21"/>
      <c r="AA192" s="21"/>
      <c r="AB192" s="21"/>
      <c r="AC192" s="21"/>
      <c r="AD192" s="21"/>
      <c r="AE192" s="21"/>
      <c r="AF192" s="21"/>
      <c r="AG192" s="21"/>
      <c r="AH192" s="21"/>
    </row>
    <row r="193" spans="1:34" ht="30" customHeight="1" x14ac:dyDescent="0.2">
      <c r="A193" s="22"/>
      <c r="B193" s="46"/>
      <c r="C193" s="249"/>
      <c r="D193" s="250"/>
      <c r="E193" s="250"/>
      <c r="F193" s="46"/>
      <c r="G193" s="46"/>
      <c r="H193" s="46"/>
      <c r="I193" s="47"/>
      <c r="J193" s="46"/>
      <c r="K193" s="46"/>
      <c r="L193" s="47"/>
      <c r="M193" s="48"/>
      <c r="N193" s="48"/>
      <c r="O193" s="49"/>
      <c r="P193" s="48"/>
      <c r="Q193" s="48"/>
      <c r="R193" s="49"/>
      <c r="S193" s="52"/>
      <c r="T193" s="21"/>
      <c r="U193" s="21"/>
      <c r="V193" s="21"/>
      <c r="W193" s="21"/>
      <c r="X193" s="21"/>
      <c r="Y193" s="21"/>
      <c r="Z193" s="21"/>
      <c r="AA193" s="21"/>
      <c r="AB193" s="21"/>
      <c r="AC193" s="21"/>
      <c r="AD193" s="21"/>
      <c r="AE193" s="21"/>
      <c r="AF193" s="21"/>
      <c r="AG193" s="21"/>
      <c r="AH193" s="21"/>
    </row>
    <row r="194" spans="1:34" ht="30" customHeight="1" x14ac:dyDescent="0.2">
      <c r="A194" s="22"/>
      <c r="B194" s="46"/>
      <c r="C194" s="249"/>
      <c r="D194" s="250"/>
      <c r="E194" s="250"/>
      <c r="F194" s="46"/>
      <c r="G194" s="46"/>
      <c r="H194" s="46"/>
      <c r="I194" s="47"/>
      <c r="J194" s="46"/>
      <c r="K194" s="46"/>
      <c r="L194" s="47"/>
      <c r="M194" s="48"/>
      <c r="N194" s="48"/>
      <c r="O194" s="49"/>
      <c r="P194" s="48"/>
      <c r="Q194" s="48"/>
      <c r="R194" s="49"/>
      <c r="S194" s="52"/>
      <c r="T194" s="21"/>
      <c r="U194" s="21"/>
      <c r="V194" s="21"/>
      <c r="W194" s="21"/>
      <c r="X194" s="21"/>
      <c r="Y194" s="21"/>
      <c r="Z194" s="21"/>
      <c r="AA194" s="21"/>
      <c r="AB194" s="21"/>
      <c r="AC194" s="21"/>
      <c r="AD194" s="21"/>
      <c r="AE194" s="21"/>
      <c r="AF194" s="21"/>
      <c r="AG194" s="21"/>
      <c r="AH194" s="21"/>
    </row>
    <row r="195" spans="1:34" ht="30" customHeight="1" x14ac:dyDescent="0.2">
      <c r="A195" s="22"/>
      <c r="B195" s="46"/>
      <c r="C195" s="249"/>
      <c r="D195" s="250"/>
      <c r="E195" s="250"/>
      <c r="F195" s="46"/>
      <c r="G195" s="46"/>
      <c r="H195" s="46"/>
      <c r="I195" s="47"/>
      <c r="J195" s="46"/>
      <c r="K195" s="46"/>
      <c r="L195" s="47"/>
      <c r="M195" s="48"/>
      <c r="N195" s="48"/>
      <c r="O195" s="49"/>
      <c r="P195" s="48"/>
      <c r="Q195" s="48"/>
      <c r="R195" s="49"/>
      <c r="S195" s="52"/>
      <c r="T195" s="21"/>
      <c r="U195" s="21"/>
      <c r="V195" s="21"/>
      <c r="W195" s="21"/>
      <c r="X195" s="21"/>
      <c r="Y195" s="21"/>
      <c r="Z195" s="21"/>
      <c r="AA195" s="21"/>
      <c r="AB195" s="21"/>
      <c r="AC195" s="21"/>
      <c r="AD195" s="21"/>
      <c r="AE195" s="21"/>
      <c r="AF195" s="21"/>
      <c r="AG195" s="21"/>
      <c r="AH195" s="21"/>
    </row>
    <row r="196" spans="1:34" ht="30" customHeight="1" x14ac:dyDescent="0.2">
      <c r="A196" s="22"/>
      <c r="B196" s="46"/>
      <c r="C196" s="249"/>
      <c r="D196" s="250"/>
      <c r="E196" s="250"/>
      <c r="F196" s="46"/>
      <c r="G196" s="46"/>
      <c r="H196" s="46"/>
      <c r="I196" s="47"/>
      <c r="J196" s="46"/>
      <c r="K196" s="46"/>
      <c r="L196" s="47"/>
      <c r="M196" s="48"/>
      <c r="N196" s="48"/>
      <c r="O196" s="49"/>
      <c r="P196" s="48"/>
      <c r="Q196" s="48"/>
      <c r="R196" s="49"/>
      <c r="S196" s="52"/>
      <c r="T196" s="21"/>
      <c r="U196" s="21"/>
      <c r="V196" s="21"/>
      <c r="W196" s="21"/>
      <c r="X196" s="21"/>
      <c r="Y196" s="21"/>
      <c r="Z196" s="21"/>
      <c r="AA196" s="21"/>
      <c r="AB196" s="21"/>
      <c r="AC196" s="21"/>
      <c r="AD196" s="21"/>
      <c r="AE196" s="21"/>
      <c r="AF196" s="21"/>
      <c r="AG196" s="21"/>
      <c r="AH196" s="21"/>
    </row>
    <row r="197" spans="1:34" ht="30" customHeight="1" x14ac:dyDescent="0.2">
      <c r="A197" s="22"/>
      <c r="B197" s="46"/>
      <c r="C197" s="249"/>
      <c r="D197" s="250"/>
      <c r="E197" s="250"/>
      <c r="F197" s="46"/>
      <c r="G197" s="46"/>
      <c r="H197" s="46"/>
      <c r="I197" s="47"/>
      <c r="J197" s="46"/>
      <c r="K197" s="46"/>
      <c r="L197" s="47"/>
      <c r="M197" s="48"/>
      <c r="N197" s="48"/>
      <c r="O197" s="49"/>
      <c r="P197" s="48"/>
      <c r="Q197" s="48"/>
      <c r="R197" s="49"/>
      <c r="S197" s="52"/>
      <c r="T197" s="21"/>
      <c r="U197" s="21"/>
      <c r="V197" s="21"/>
      <c r="W197" s="21"/>
      <c r="X197" s="21"/>
      <c r="Y197" s="21"/>
      <c r="Z197" s="21"/>
      <c r="AA197" s="21"/>
      <c r="AB197" s="21"/>
      <c r="AC197" s="21"/>
      <c r="AD197" s="21"/>
      <c r="AE197" s="21"/>
      <c r="AF197" s="21"/>
      <c r="AG197" s="21"/>
      <c r="AH197" s="21"/>
    </row>
    <row r="198" spans="1:34" ht="30" customHeight="1" x14ac:dyDescent="0.2">
      <c r="A198" s="22"/>
      <c r="B198" s="46"/>
      <c r="C198" s="249"/>
      <c r="D198" s="250"/>
      <c r="E198" s="250"/>
      <c r="F198" s="46"/>
      <c r="G198" s="46"/>
      <c r="H198" s="46"/>
      <c r="I198" s="47"/>
      <c r="J198" s="46"/>
      <c r="K198" s="46"/>
      <c r="L198" s="47"/>
      <c r="M198" s="48"/>
      <c r="N198" s="48"/>
      <c r="O198" s="49"/>
      <c r="P198" s="48"/>
      <c r="Q198" s="48"/>
      <c r="R198" s="49"/>
      <c r="S198" s="52"/>
      <c r="T198" s="21"/>
      <c r="U198" s="21"/>
      <c r="V198" s="21"/>
      <c r="W198" s="21"/>
      <c r="X198" s="21"/>
      <c r="Y198" s="21"/>
      <c r="Z198" s="21"/>
      <c r="AA198" s="21"/>
      <c r="AB198" s="21"/>
      <c r="AC198" s="21"/>
      <c r="AD198" s="21"/>
      <c r="AE198" s="21"/>
      <c r="AF198" s="21"/>
      <c r="AG198" s="21"/>
      <c r="AH198" s="21"/>
    </row>
    <row r="199" spans="1:34" ht="30" customHeight="1" x14ac:dyDescent="0.2">
      <c r="A199" s="22"/>
      <c r="B199" s="46"/>
      <c r="C199" s="249"/>
      <c r="D199" s="250"/>
      <c r="E199" s="250"/>
      <c r="F199" s="46"/>
      <c r="G199" s="46"/>
      <c r="H199" s="46"/>
      <c r="I199" s="47"/>
      <c r="J199" s="46"/>
      <c r="K199" s="46"/>
      <c r="L199" s="47"/>
      <c r="M199" s="48"/>
      <c r="N199" s="48"/>
      <c r="O199" s="49"/>
      <c r="P199" s="48"/>
      <c r="Q199" s="48"/>
      <c r="R199" s="49"/>
      <c r="S199" s="52"/>
      <c r="T199" s="21"/>
      <c r="U199" s="21"/>
      <c r="V199" s="21"/>
      <c r="W199" s="21"/>
      <c r="X199" s="21"/>
      <c r="Y199" s="21"/>
      <c r="Z199" s="21"/>
      <c r="AA199" s="21"/>
      <c r="AB199" s="21"/>
      <c r="AC199" s="21"/>
      <c r="AD199" s="21"/>
      <c r="AE199" s="21"/>
      <c r="AF199" s="21"/>
      <c r="AG199" s="21"/>
      <c r="AH199" s="21"/>
    </row>
    <row r="200" spans="1:34" ht="30" customHeight="1" x14ac:dyDescent="0.2">
      <c r="A200" s="22"/>
      <c r="B200" s="46"/>
      <c r="C200" s="249"/>
      <c r="D200" s="250"/>
      <c r="E200" s="250"/>
      <c r="F200" s="46"/>
      <c r="G200" s="46"/>
      <c r="H200" s="46"/>
      <c r="I200" s="47"/>
      <c r="J200" s="46"/>
      <c r="K200" s="46"/>
      <c r="L200" s="47"/>
      <c r="M200" s="48"/>
      <c r="N200" s="48"/>
      <c r="O200" s="49"/>
      <c r="P200" s="48"/>
      <c r="Q200" s="48"/>
      <c r="R200" s="49"/>
      <c r="S200" s="52"/>
      <c r="T200" s="21"/>
      <c r="U200" s="21"/>
      <c r="V200" s="21"/>
      <c r="W200" s="21"/>
      <c r="X200" s="21"/>
      <c r="Y200" s="21"/>
      <c r="Z200" s="21"/>
      <c r="AA200" s="21"/>
      <c r="AB200" s="21"/>
      <c r="AC200" s="21"/>
      <c r="AD200" s="21"/>
      <c r="AE200" s="21"/>
      <c r="AF200" s="21"/>
      <c r="AG200" s="21"/>
      <c r="AH200" s="21"/>
    </row>
    <row r="201" spans="1:34" ht="30" customHeight="1" x14ac:dyDescent="0.2">
      <c r="A201" s="22"/>
      <c r="B201" s="46"/>
      <c r="C201" s="249"/>
      <c r="D201" s="250"/>
      <c r="E201" s="250"/>
      <c r="F201" s="46"/>
      <c r="G201" s="46"/>
      <c r="H201" s="46"/>
      <c r="I201" s="47"/>
      <c r="J201" s="46"/>
      <c r="K201" s="46"/>
      <c r="L201" s="47"/>
      <c r="M201" s="48"/>
      <c r="N201" s="48"/>
      <c r="O201" s="49"/>
      <c r="P201" s="48"/>
      <c r="Q201" s="48"/>
      <c r="R201" s="49"/>
      <c r="S201" s="52"/>
      <c r="T201" s="21"/>
      <c r="U201" s="21"/>
      <c r="V201" s="21"/>
      <c r="W201" s="21"/>
      <c r="X201" s="21"/>
      <c r="Y201" s="21"/>
      <c r="Z201" s="21"/>
      <c r="AA201" s="21"/>
      <c r="AB201" s="21"/>
      <c r="AC201" s="21"/>
      <c r="AD201" s="21"/>
      <c r="AE201" s="21"/>
      <c r="AF201" s="21"/>
      <c r="AG201" s="21"/>
      <c r="AH201" s="21"/>
    </row>
    <row r="202" spans="1:34" ht="30" customHeight="1" x14ac:dyDescent="0.2">
      <c r="A202" s="22"/>
      <c r="B202" s="46"/>
      <c r="C202" s="249"/>
      <c r="D202" s="250"/>
      <c r="E202" s="250"/>
      <c r="F202" s="46"/>
      <c r="G202" s="46"/>
      <c r="H202" s="46"/>
      <c r="I202" s="47"/>
      <c r="J202" s="46"/>
      <c r="K202" s="46"/>
      <c r="L202" s="47"/>
      <c r="M202" s="48"/>
      <c r="N202" s="48"/>
      <c r="O202" s="49"/>
      <c r="P202" s="48"/>
      <c r="Q202" s="48"/>
      <c r="R202" s="49"/>
      <c r="S202" s="52"/>
      <c r="T202" s="21"/>
      <c r="U202" s="21"/>
      <c r="V202" s="21"/>
      <c r="W202" s="21"/>
      <c r="X202" s="21"/>
      <c r="Y202" s="21"/>
      <c r="Z202" s="21"/>
      <c r="AA202" s="21"/>
      <c r="AB202" s="21"/>
      <c r="AC202" s="21"/>
      <c r="AD202" s="21"/>
      <c r="AE202" s="21"/>
      <c r="AF202" s="21"/>
      <c r="AG202" s="21"/>
      <c r="AH202" s="21"/>
    </row>
    <row r="203" spans="1:34" ht="30" customHeight="1" x14ac:dyDescent="0.2">
      <c r="A203" s="22"/>
      <c r="B203" s="46"/>
      <c r="C203" s="249"/>
      <c r="D203" s="250"/>
      <c r="E203" s="250"/>
      <c r="F203" s="46"/>
      <c r="G203" s="46"/>
      <c r="H203" s="46"/>
      <c r="I203" s="47"/>
      <c r="J203" s="46"/>
      <c r="K203" s="46"/>
      <c r="L203" s="47"/>
      <c r="M203" s="48"/>
      <c r="N203" s="48"/>
      <c r="O203" s="49"/>
      <c r="P203" s="48"/>
      <c r="Q203" s="48"/>
      <c r="R203" s="49"/>
      <c r="S203" s="52"/>
      <c r="T203" s="21"/>
      <c r="U203" s="21"/>
      <c r="V203" s="21"/>
      <c r="W203" s="21"/>
      <c r="X203" s="21"/>
      <c r="Y203" s="21"/>
      <c r="Z203" s="21"/>
      <c r="AA203" s="21"/>
      <c r="AB203" s="21"/>
      <c r="AC203" s="21"/>
      <c r="AD203" s="21"/>
      <c r="AE203" s="21"/>
      <c r="AF203" s="21"/>
      <c r="AG203" s="21"/>
      <c r="AH203" s="21"/>
    </row>
    <row r="204" spans="1:34" ht="30" customHeight="1" x14ac:dyDescent="0.2">
      <c r="A204" s="22"/>
      <c r="B204" s="46"/>
      <c r="C204" s="249"/>
      <c r="D204" s="250"/>
      <c r="E204" s="250"/>
      <c r="F204" s="46"/>
      <c r="G204" s="46"/>
      <c r="H204" s="46"/>
      <c r="I204" s="47"/>
      <c r="J204" s="46"/>
      <c r="K204" s="46"/>
      <c r="L204" s="47"/>
      <c r="M204" s="48"/>
      <c r="N204" s="48"/>
      <c r="O204" s="49"/>
      <c r="P204" s="48"/>
      <c r="Q204" s="48"/>
      <c r="R204" s="49"/>
      <c r="S204" s="52"/>
      <c r="T204" s="21"/>
      <c r="U204" s="21"/>
      <c r="V204" s="21"/>
      <c r="W204" s="21"/>
      <c r="X204" s="21"/>
      <c r="Y204" s="21"/>
      <c r="Z204" s="21"/>
      <c r="AA204" s="21"/>
      <c r="AB204" s="21"/>
      <c r="AC204" s="21"/>
      <c r="AD204" s="21"/>
      <c r="AE204" s="21"/>
      <c r="AF204" s="21"/>
      <c r="AG204" s="21"/>
      <c r="AH204" s="21"/>
    </row>
    <row r="205" spans="1:34" ht="30" customHeight="1" x14ac:dyDescent="0.2">
      <c r="A205" s="22"/>
      <c r="B205" s="46"/>
      <c r="C205" s="249"/>
      <c r="D205" s="250"/>
      <c r="E205" s="250"/>
      <c r="F205" s="46"/>
      <c r="G205" s="46"/>
      <c r="H205" s="46"/>
      <c r="I205" s="47"/>
      <c r="J205" s="46"/>
      <c r="K205" s="46"/>
      <c r="L205" s="47"/>
      <c r="M205" s="48"/>
      <c r="N205" s="48"/>
      <c r="O205" s="49"/>
      <c r="P205" s="48"/>
      <c r="Q205" s="48"/>
      <c r="R205" s="49"/>
      <c r="S205" s="52"/>
      <c r="T205" s="21"/>
      <c r="U205" s="21"/>
      <c r="V205" s="21"/>
      <c r="W205" s="21"/>
      <c r="X205" s="21"/>
      <c r="Y205" s="21"/>
      <c r="Z205" s="21"/>
      <c r="AA205" s="21"/>
      <c r="AB205" s="21"/>
      <c r="AC205" s="21"/>
      <c r="AD205" s="21"/>
      <c r="AE205" s="21"/>
      <c r="AF205" s="21"/>
      <c r="AG205" s="21"/>
      <c r="AH205" s="21"/>
    </row>
    <row r="206" spans="1:34" ht="30" customHeight="1" x14ac:dyDescent="0.2">
      <c r="A206" s="22"/>
      <c r="B206" s="46"/>
      <c r="C206" s="249"/>
      <c r="D206" s="250"/>
      <c r="E206" s="250"/>
      <c r="F206" s="46"/>
      <c r="G206" s="46"/>
      <c r="H206" s="46"/>
      <c r="I206" s="47"/>
      <c r="J206" s="46"/>
      <c r="K206" s="46"/>
      <c r="L206" s="47"/>
      <c r="M206" s="48"/>
      <c r="N206" s="48"/>
      <c r="O206" s="49"/>
      <c r="P206" s="48"/>
      <c r="Q206" s="48"/>
      <c r="R206" s="49"/>
      <c r="S206" s="52"/>
      <c r="T206" s="21"/>
      <c r="U206" s="21"/>
      <c r="V206" s="21"/>
      <c r="W206" s="21"/>
      <c r="X206" s="21"/>
      <c r="Y206" s="21"/>
      <c r="Z206" s="21"/>
      <c r="AA206" s="21"/>
      <c r="AB206" s="21"/>
      <c r="AC206" s="21"/>
      <c r="AD206" s="21"/>
      <c r="AE206" s="21"/>
      <c r="AF206" s="21"/>
      <c r="AG206" s="21"/>
      <c r="AH206" s="21"/>
    </row>
    <row r="207" spans="1:34" ht="30" customHeight="1" x14ac:dyDescent="0.2">
      <c r="A207" s="22"/>
      <c r="B207" s="46"/>
      <c r="C207" s="249"/>
      <c r="D207" s="250"/>
      <c r="E207" s="250"/>
      <c r="F207" s="46"/>
      <c r="G207" s="46"/>
      <c r="H207" s="46"/>
      <c r="I207" s="47"/>
      <c r="J207" s="46"/>
      <c r="K207" s="46"/>
      <c r="L207" s="47"/>
      <c r="M207" s="48"/>
      <c r="N207" s="48"/>
      <c r="O207" s="49"/>
      <c r="P207" s="48"/>
      <c r="Q207" s="48"/>
      <c r="R207" s="49"/>
      <c r="S207" s="52"/>
      <c r="T207" s="21"/>
      <c r="U207" s="21"/>
      <c r="V207" s="21"/>
      <c r="W207" s="21"/>
      <c r="X207" s="21"/>
      <c r="Y207" s="21"/>
      <c r="Z207" s="21"/>
      <c r="AA207" s="21"/>
      <c r="AB207" s="21"/>
      <c r="AC207" s="21"/>
      <c r="AD207" s="21"/>
      <c r="AE207" s="21"/>
      <c r="AF207" s="21"/>
      <c r="AG207" s="21"/>
      <c r="AH207" s="21"/>
    </row>
    <row r="208" spans="1:34" ht="30" customHeight="1" x14ac:dyDescent="0.2">
      <c r="A208" s="22"/>
      <c r="B208" s="46"/>
      <c r="C208" s="249"/>
      <c r="D208" s="250"/>
      <c r="E208" s="250"/>
      <c r="F208" s="46"/>
      <c r="G208" s="46"/>
      <c r="H208" s="46"/>
      <c r="I208" s="47"/>
      <c r="J208" s="46"/>
      <c r="K208" s="46"/>
      <c r="L208" s="47"/>
      <c r="M208" s="48"/>
      <c r="N208" s="48"/>
      <c r="O208" s="49"/>
      <c r="P208" s="48"/>
      <c r="Q208" s="48"/>
      <c r="R208" s="49"/>
      <c r="S208" s="52"/>
      <c r="T208" s="21"/>
      <c r="U208" s="21"/>
      <c r="V208" s="21"/>
      <c r="W208" s="21"/>
      <c r="X208" s="21"/>
      <c r="Y208" s="21"/>
      <c r="Z208" s="21"/>
      <c r="AA208" s="21"/>
      <c r="AB208" s="21"/>
      <c r="AC208" s="21"/>
      <c r="AD208" s="21"/>
      <c r="AE208" s="21"/>
      <c r="AF208" s="21"/>
      <c r="AG208" s="21"/>
      <c r="AH208" s="21"/>
    </row>
    <row r="209" spans="1:34" ht="30" customHeight="1" x14ac:dyDescent="0.2">
      <c r="A209" s="22"/>
      <c r="B209" s="46"/>
      <c r="C209" s="249"/>
      <c r="D209" s="250"/>
      <c r="E209" s="250"/>
      <c r="F209" s="46"/>
      <c r="G209" s="46"/>
      <c r="H209" s="46"/>
      <c r="I209" s="47"/>
      <c r="J209" s="46"/>
      <c r="K209" s="46"/>
      <c r="L209" s="47"/>
      <c r="M209" s="48"/>
      <c r="N209" s="48"/>
      <c r="O209" s="49"/>
      <c r="P209" s="48"/>
      <c r="Q209" s="48"/>
      <c r="R209" s="49"/>
      <c r="S209" s="52"/>
      <c r="T209" s="21"/>
      <c r="U209" s="21"/>
      <c r="V209" s="21"/>
      <c r="W209" s="21"/>
      <c r="X209" s="21"/>
      <c r="Y209" s="21"/>
      <c r="Z209" s="21"/>
      <c r="AA209" s="21"/>
      <c r="AB209" s="21"/>
      <c r="AC209" s="21"/>
      <c r="AD209" s="21"/>
      <c r="AE209" s="21"/>
      <c r="AF209" s="21"/>
      <c r="AG209" s="21"/>
      <c r="AH209" s="21"/>
    </row>
    <row r="210" spans="1:34" ht="30" customHeight="1" x14ac:dyDescent="0.2">
      <c r="A210" s="22"/>
      <c r="B210" s="46"/>
      <c r="C210" s="249"/>
      <c r="D210" s="250"/>
      <c r="E210" s="250"/>
      <c r="F210" s="46"/>
      <c r="G210" s="46"/>
      <c r="H210" s="46"/>
      <c r="I210" s="47"/>
      <c r="J210" s="46"/>
      <c r="K210" s="46"/>
      <c r="L210" s="47"/>
      <c r="M210" s="48"/>
      <c r="N210" s="48"/>
      <c r="O210" s="49"/>
      <c r="P210" s="48"/>
      <c r="Q210" s="48"/>
      <c r="R210" s="49"/>
      <c r="S210" s="52"/>
      <c r="T210" s="21"/>
      <c r="U210" s="21"/>
      <c r="V210" s="21"/>
      <c r="W210" s="21"/>
      <c r="X210" s="21"/>
      <c r="Y210" s="21"/>
      <c r="Z210" s="21"/>
      <c r="AA210" s="21"/>
      <c r="AB210" s="21"/>
      <c r="AC210" s="21"/>
      <c r="AD210" s="21"/>
      <c r="AE210" s="21"/>
      <c r="AF210" s="21"/>
      <c r="AG210" s="21"/>
      <c r="AH210" s="21"/>
    </row>
    <row r="211" spans="1:34" ht="30" customHeight="1" x14ac:dyDescent="0.2">
      <c r="A211" s="22"/>
      <c r="B211" s="46"/>
      <c r="C211" s="249"/>
      <c r="D211" s="250"/>
      <c r="E211" s="250"/>
      <c r="F211" s="46"/>
      <c r="G211" s="46"/>
      <c r="H211" s="46"/>
      <c r="I211" s="47"/>
      <c r="J211" s="46"/>
      <c r="K211" s="46"/>
      <c r="L211" s="47"/>
      <c r="M211" s="48"/>
      <c r="N211" s="48"/>
      <c r="O211" s="49"/>
      <c r="P211" s="48"/>
      <c r="Q211" s="48"/>
      <c r="R211" s="49"/>
      <c r="S211" s="52"/>
      <c r="T211" s="21"/>
      <c r="U211" s="21"/>
      <c r="V211" s="21"/>
      <c r="W211" s="21"/>
      <c r="X211" s="21"/>
      <c r="Y211" s="21"/>
      <c r="Z211" s="21"/>
      <c r="AA211" s="21"/>
      <c r="AB211" s="21"/>
      <c r="AC211" s="21"/>
      <c r="AD211" s="21"/>
      <c r="AE211" s="21"/>
      <c r="AF211" s="21"/>
      <c r="AG211" s="21"/>
      <c r="AH211" s="21"/>
    </row>
    <row r="212" spans="1:34" ht="30" customHeight="1" x14ac:dyDescent="0.2">
      <c r="A212" s="22"/>
      <c r="B212" s="46"/>
      <c r="C212" s="249"/>
      <c r="D212" s="250"/>
      <c r="E212" s="250"/>
      <c r="F212" s="46"/>
      <c r="G212" s="46"/>
      <c r="H212" s="46"/>
      <c r="I212" s="47"/>
      <c r="J212" s="46"/>
      <c r="K212" s="46"/>
      <c r="L212" s="47"/>
      <c r="M212" s="48"/>
      <c r="N212" s="48"/>
      <c r="O212" s="49"/>
      <c r="P212" s="48"/>
      <c r="Q212" s="48"/>
      <c r="R212" s="49"/>
      <c r="S212" s="52"/>
      <c r="T212" s="21"/>
      <c r="U212" s="21"/>
      <c r="V212" s="21"/>
      <c r="W212" s="21"/>
      <c r="X212" s="21"/>
      <c r="Y212" s="21"/>
      <c r="Z212" s="21"/>
      <c r="AA212" s="21"/>
      <c r="AB212" s="21"/>
      <c r="AC212" s="21"/>
      <c r="AD212" s="21"/>
      <c r="AE212" s="21"/>
      <c r="AF212" s="21"/>
      <c r="AG212" s="21"/>
      <c r="AH212" s="21"/>
    </row>
    <row r="213" spans="1:34" ht="30" customHeight="1" x14ac:dyDescent="0.2">
      <c r="A213" s="22"/>
      <c r="B213" s="46"/>
      <c r="C213" s="249"/>
      <c r="D213" s="250"/>
      <c r="E213" s="250"/>
      <c r="F213" s="46"/>
      <c r="G213" s="46"/>
      <c r="H213" s="46"/>
      <c r="I213" s="47"/>
      <c r="J213" s="46"/>
      <c r="K213" s="46"/>
      <c r="L213" s="47"/>
      <c r="M213" s="48"/>
      <c r="N213" s="48"/>
      <c r="O213" s="49"/>
      <c r="P213" s="48"/>
      <c r="Q213" s="48"/>
      <c r="R213" s="49"/>
      <c r="S213" s="52"/>
      <c r="T213" s="21"/>
      <c r="U213" s="21"/>
      <c r="V213" s="21"/>
      <c r="W213" s="21"/>
      <c r="X213" s="21"/>
      <c r="Y213" s="21"/>
      <c r="Z213" s="21"/>
      <c r="AA213" s="21"/>
      <c r="AB213" s="21"/>
      <c r="AC213" s="21"/>
      <c r="AD213" s="21"/>
      <c r="AE213" s="21"/>
      <c r="AF213" s="21"/>
      <c r="AG213" s="21"/>
      <c r="AH213" s="21"/>
    </row>
    <row r="214" spans="1:34" ht="30" customHeight="1" x14ac:dyDescent="0.2">
      <c r="A214" s="22"/>
      <c r="B214" s="46"/>
      <c r="C214" s="249"/>
      <c r="D214" s="250"/>
      <c r="E214" s="250"/>
      <c r="F214" s="46"/>
      <c r="G214" s="46"/>
      <c r="H214" s="46"/>
      <c r="I214" s="47"/>
      <c r="J214" s="46"/>
      <c r="K214" s="46"/>
      <c r="L214" s="47"/>
      <c r="M214" s="48"/>
      <c r="N214" s="48"/>
      <c r="O214" s="49"/>
      <c r="P214" s="48"/>
      <c r="Q214" s="48"/>
      <c r="R214" s="49"/>
      <c r="S214" s="52"/>
      <c r="T214" s="21"/>
      <c r="U214" s="21"/>
      <c r="V214" s="21"/>
      <c r="W214" s="21"/>
      <c r="X214" s="21"/>
      <c r="Y214" s="21"/>
      <c r="Z214" s="21"/>
      <c r="AA214" s="21"/>
      <c r="AB214" s="21"/>
      <c r="AC214" s="21"/>
      <c r="AD214" s="21"/>
      <c r="AE214" s="21"/>
      <c r="AF214" s="21"/>
      <c r="AG214" s="21"/>
      <c r="AH214" s="21"/>
    </row>
    <row r="215" spans="1:34" ht="30" customHeight="1" x14ac:dyDescent="0.2">
      <c r="A215" s="22"/>
      <c r="B215" s="46"/>
      <c r="C215" s="249"/>
      <c r="D215" s="250"/>
      <c r="E215" s="250"/>
      <c r="F215" s="46"/>
      <c r="G215" s="46"/>
      <c r="H215" s="46"/>
      <c r="I215" s="47"/>
      <c r="J215" s="46"/>
      <c r="K215" s="46"/>
      <c r="L215" s="47"/>
      <c r="M215" s="48"/>
      <c r="N215" s="48"/>
      <c r="O215" s="49"/>
      <c r="P215" s="48"/>
      <c r="Q215" s="48"/>
      <c r="R215" s="49"/>
      <c r="S215" s="52"/>
      <c r="T215" s="21"/>
      <c r="U215" s="21"/>
      <c r="V215" s="21"/>
      <c r="W215" s="21"/>
      <c r="X215" s="21"/>
      <c r="Y215" s="21"/>
      <c r="Z215" s="21"/>
      <c r="AA215" s="21"/>
      <c r="AB215" s="21"/>
      <c r="AC215" s="21"/>
      <c r="AD215" s="21"/>
      <c r="AE215" s="21"/>
      <c r="AF215" s="21"/>
      <c r="AG215" s="21"/>
      <c r="AH215" s="21"/>
    </row>
    <row r="216" spans="1:34" ht="30" customHeight="1" x14ac:dyDescent="0.2">
      <c r="A216" s="22"/>
      <c r="B216" s="46"/>
      <c r="C216" s="249"/>
      <c r="D216" s="250"/>
      <c r="E216" s="250"/>
      <c r="F216" s="46"/>
      <c r="G216" s="46"/>
      <c r="H216" s="46"/>
      <c r="I216" s="47"/>
      <c r="J216" s="46"/>
      <c r="K216" s="46"/>
      <c r="L216" s="47"/>
      <c r="M216" s="48"/>
      <c r="N216" s="48"/>
      <c r="O216" s="49"/>
      <c r="P216" s="48"/>
      <c r="Q216" s="48"/>
      <c r="R216" s="49"/>
      <c r="S216" s="52"/>
      <c r="T216" s="21"/>
      <c r="U216" s="21"/>
      <c r="V216" s="21"/>
      <c r="W216" s="21"/>
      <c r="X216" s="21"/>
      <c r="Y216" s="21"/>
      <c r="Z216" s="21"/>
      <c r="AA216" s="21"/>
      <c r="AB216" s="21"/>
      <c r="AC216" s="21"/>
      <c r="AD216" s="21"/>
      <c r="AE216" s="21"/>
      <c r="AF216" s="21"/>
      <c r="AG216" s="21"/>
      <c r="AH216" s="21"/>
    </row>
    <row r="217" spans="1:34" ht="30" customHeight="1" x14ac:dyDescent="0.2">
      <c r="A217" s="22"/>
      <c r="B217" s="46"/>
      <c r="C217" s="249"/>
      <c r="D217" s="250"/>
      <c r="E217" s="250"/>
      <c r="F217" s="46"/>
      <c r="G217" s="46"/>
      <c r="H217" s="46"/>
      <c r="I217" s="47"/>
      <c r="J217" s="46"/>
      <c r="K217" s="46"/>
      <c r="L217" s="47"/>
      <c r="M217" s="48"/>
      <c r="N217" s="48"/>
      <c r="O217" s="49"/>
      <c r="P217" s="48"/>
      <c r="Q217" s="48"/>
      <c r="R217" s="49"/>
      <c r="S217" s="52"/>
      <c r="T217" s="21"/>
      <c r="U217" s="21"/>
      <c r="V217" s="21"/>
      <c r="W217" s="21"/>
      <c r="X217" s="21"/>
      <c r="Y217" s="21"/>
      <c r="Z217" s="21"/>
      <c r="AA217" s="21"/>
      <c r="AB217" s="21"/>
      <c r="AC217" s="21"/>
      <c r="AD217" s="21"/>
      <c r="AE217" s="21"/>
      <c r="AF217" s="21"/>
      <c r="AG217" s="21"/>
      <c r="AH217" s="21"/>
    </row>
    <row r="218" spans="1:34" ht="30" customHeight="1" x14ac:dyDescent="0.2">
      <c r="A218" s="22"/>
      <c r="B218" s="46"/>
      <c r="C218" s="249"/>
      <c r="D218" s="250"/>
      <c r="E218" s="250"/>
      <c r="F218" s="46"/>
      <c r="G218" s="46"/>
      <c r="H218" s="46"/>
      <c r="I218" s="47"/>
      <c r="J218" s="46"/>
      <c r="K218" s="46"/>
      <c r="L218" s="47"/>
      <c r="M218" s="48"/>
      <c r="N218" s="48"/>
      <c r="O218" s="49"/>
      <c r="P218" s="48"/>
      <c r="Q218" s="48"/>
      <c r="R218" s="49"/>
      <c r="S218" s="52"/>
      <c r="T218" s="21"/>
      <c r="U218" s="21"/>
      <c r="V218" s="21"/>
      <c r="W218" s="21"/>
      <c r="X218" s="21"/>
      <c r="Y218" s="21"/>
      <c r="Z218" s="21"/>
      <c r="AA218" s="21"/>
      <c r="AB218" s="21"/>
      <c r="AC218" s="21"/>
      <c r="AD218" s="21"/>
      <c r="AE218" s="21"/>
      <c r="AF218" s="21"/>
      <c r="AG218" s="21"/>
      <c r="AH218" s="21"/>
    </row>
    <row r="219" spans="1:34" ht="30" customHeight="1" x14ac:dyDescent="0.2">
      <c r="A219" s="22"/>
      <c r="B219" s="46"/>
      <c r="C219" s="249"/>
      <c r="D219" s="250"/>
      <c r="E219" s="250"/>
      <c r="F219" s="46"/>
      <c r="G219" s="46"/>
      <c r="H219" s="46"/>
      <c r="I219" s="47"/>
      <c r="J219" s="46"/>
      <c r="K219" s="46"/>
      <c r="L219" s="47"/>
      <c r="M219" s="48"/>
      <c r="N219" s="48"/>
      <c r="O219" s="49"/>
      <c r="P219" s="48"/>
      <c r="Q219" s="48"/>
      <c r="R219" s="49"/>
      <c r="S219" s="52"/>
      <c r="T219" s="21"/>
      <c r="U219" s="21"/>
      <c r="V219" s="21"/>
      <c r="W219" s="21"/>
      <c r="X219" s="21"/>
      <c r="Y219" s="21"/>
      <c r="Z219" s="21"/>
      <c r="AA219" s="21"/>
      <c r="AB219" s="21"/>
      <c r="AC219" s="21"/>
      <c r="AD219" s="21"/>
      <c r="AE219" s="21"/>
      <c r="AF219" s="21"/>
      <c r="AG219" s="21"/>
      <c r="AH219" s="21"/>
    </row>
    <row r="220" spans="1:34" ht="30" customHeight="1" x14ac:dyDescent="0.2">
      <c r="A220" s="22"/>
      <c r="B220" s="46"/>
      <c r="C220" s="249"/>
      <c r="D220" s="250"/>
      <c r="E220" s="250"/>
      <c r="F220" s="46"/>
      <c r="G220" s="46"/>
      <c r="H220" s="46"/>
      <c r="I220" s="47"/>
      <c r="J220" s="46"/>
      <c r="K220" s="46"/>
      <c r="L220" s="47"/>
      <c r="M220" s="48"/>
      <c r="N220" s="48"/>
      <c r="O220" s="49"/>
      <c r="P220" s="48"/>
      <c r="Q220" s="48"/>
      <c r="R220" s="49"/>
      <c r="S220" s="52"/>
      <c r="T220" s="21"/>
      <c r="U220" s="21"/>
      <c r="V220" s="21"/>
      <c r="W220" s="21"/>
      <c r="X220" s="21"/>
      <c r="Y220" s="21"/>
      <c r="Z220" s="21"/>
      <c r="AA220" s="21"/>
      <c r="AB220" s="21"/>
      <c r="AC220" s="21"/>
      <c r="AD220" s="21"/>
      <c r="AE220" s="21"/>
      <c r="AF220" s="21"/>
      <c r="AG220" s="21"/>
      <c r="AH220" s="21"/>
    </row>
    <row r="221" spans="1:34" ht="30" customHeight="1" x14ac:dyDescent="0.2">
      <c r="A221" s="22"/>
      <c r="B221" s="46"/>
      <c r="C221" s="249"/>
      <c r="D221" s="250"/>
      <c r="E221" s="250"/>
      <c r="F221" s="46"/>
      <c r="G221" s="46"/>
      <c r="H221" s="46"/>
      <c r="I221" s="47"/>
      <c r="J221" s="46"/>
      <c r="K221" s="46"/>
      <c r="L221" s="47"/>
      <c r="M221" s="48"/>
      <c r="N221" s="48"/>
      <c r="O221" s="49"/>
      <c r="P221" s="48"/>
      <c r="Q221" s="48"/>
      <c r="R221" s="49"/>
      <c r="S221" s="52"/>
      <c r="T221" s="21"/>
      <c r="U221" s="21"/>
      <c r="V221" s="21"/>
      <c r="W221" s="21"/>
      <c r="X221" s="21"/>
      <c r="Y221" s="21"/>
      <c r="Z221" s="21"/>
      <c r="AA221" s="21"/>
      <c r="AB221" s="21"/>
      <c r="AC221" s="21"/>
      <c r="AD221" s="21"/>
      <c r="AE221" s="21"/>
      <c r="AF221" s="21"/>
      <c r="AG221" s="21"/>
      <c r="AH221" s="21"/>
    </row>
    <row r="222" spans="1:34" ht="30" customHeight="1" x14ac:dyDescent="0.2">
      <c r="A222" s="22"/>
      <c r="B222" s="46"/>
      <c r="C222" s="249"/>
      <c r="D222" s="250"/>
      <c r="E222" s="250"/>
      <c r="F222" s="46"/>
      <c r="G222" s="46"/>
      <c r="H222" s="46"/>
      <c r="I222" s="47"/>
      <c r="J222" s="46"/>
      <c r="K222" s="46"/>
      <c r="L222" s="47"/>
      <c r="M222" s="48"/>
      <c r="N222" s="48"/>
      <c r="O222" s="49"/>
      <c r="P222" s="48"/>
      <c r="Q222" s="48"/>
      <c r="R222" s="49"/>
      <c r="S222" s="52"/>
      <c r="T222" s="21"/>
      <c r="U222" s="21"/>
      <c r="V222" s="21"/>
      <c r="W222" s="21"/>
      <c r="X222" s="21"/>
      <c r="Y222" s="21"/>
      <c r="Z222" s="21"/>
      <c r="AA222" s="21"/>
      <c r="AB222" s="21"/>
      <c r="AC222" s="21"/>
      <c r="AD222" s="21"/>
      <c r="AE222" s="21"/>
      <c r="AF222" s="21"/>
      <c r="AG222" s="21"/>
      <c r="AH222" s="21"/>
    </row>
    <row r="223" spans="1:34" ht="30" customHeight="1" x14ac:dyDescent="0.2">
      <c r="A223" s="22"/>
      <c r="B223" s="46"/>
      <c r="C223" s="249"/>
      <c r="D223" s="250"/>
      <c r="E223" s="250"/>
      <c r="F223" s="46"/>
      <c r="G223" s="46"/>
      <c r="H223" s="46"/>
      <c r="I223" s="47"/>
      <c r="J223" s="46"/>
      <c r="K223" s="46"/>
      <c r="L223" s="47"/>
      <c r="M223" s="48"/>
      <c r="N223" s="48"/>
      <c r="O223" s="49"/>
      <c r="P223" s="48"/>
      <c r="Q223" s="48"/>
      <c r="R223" s="49"/>
      <c r="S223" s="52"/>
      <c r="T223" s="21"/>
      <c r="U223" s="21"/>
      <c r="V223" s="21"/>
      <c r="W223" s="21"/>
      <c r="X223" s="21"/>
      <c r="Y223" s="21"/>
      <c r="Z223" s="21"/>
      <c r="AA223" s="21"/>
      <c r="AB223" s="21"/>
      <c r="AC223" s="21"/>
      <c r="AD223" s="21"/>
      <c r="AE223" s="21"/>
      <c r="AF223" s="21"/>
      <c r="AG223" s="21"/>
      <c r="AH223" s="21"/>
    </row>
    <row r="224" spans="1:34" ht="30" customHeight="1" x14ac:dyDescent="0.2">
      <c r="A224" s="22"/>
      <c r="B224" s="46"/>
      <c r="C224" s="249"/>
      <c r="D224" s="250"/>
      <c r="E224" s="250"/>
      <c r="F224" s="46"/>
      <c r="G224" s="46"/>
      <c r="H224" s="46"/>
      <c r="I224" s="47"/>
      <c r="J224" s="46"/>
      <c r="K224" s="46"/>
      <c r="L224" s="47"/>
      <c r="M224" s="48"/>
      <c r="N224" s="48"/>
      <c r="O224" s="49"/>
      <c r="P224" s="48"/>
      <c r="Q224" s="48"/>
      <c r="R224" s="49"/>
      <c r="S224" s="52"/>
      <c r="T224" s="21"/>
      <c r="U224" s="21"/>
      <c r="V224" s="21"/>
      <c r="W224" s="21"/>
      <c r="X224" s="21"/>
      <c r="Y224" s="21"/>
      <c r="Z224" s="21"/>
      <c r="AA224" s="21"/>
      <c r="AB224" s="21"/>
      <c r="AC224" s="21"/>
      <c r="AD224" s="21"/>
      <c r="AE224" s="21"/>
      <c r="AF224" s="21"/>
      <c r="AG224" s="21"/>
      <c r="AH224" s="21"/>
    </row>
    <row r="225" spans="1:34" ht="30" customHeight="1" x14ac:dyDescent="0.2">
      <c r="A225" s="22"/>
      <c r="B225" s="46"/>
      <c r="C225" s="249"/>
      <c r="D225" s="250"/>
      <c r="E225" s="250"/>
      <c r="F225" s="46"/>
      <c r="G225" s="46"/>
      <c r="H225" s="46"/>
      <c r="I225" s="47"/>
      <c r="J225" s="46"/>
      <c r="K225" s="46"/>
      <c r="L225" s="47"/>
      <c r="M225" s="48"/>
      <c r="N225" s="48"/>
      <c r="O225" s="49"/>
      <c r="P225" s="48"/>
      <c r="Q225" s="48"/>
      <c r="R225" s="49"/>
      <c r="S225" s="52"/>
      <c r="T225" s="21"/>
      <c r="U225" s="21"/>
      <c r="V225" s="21"/>
      <c r="W225" s="21"/>
      <c r="X225" s="21"/>
      <c r="Y225" s="21"/>
      <c r="Z225" s="21"/>
      <c r="AA225" s="21"/>
      <c r="AB225" s="21"/>
      <c r="AC225" s="21"/>
      <c r="AD225" s="21"/>
      <c r="AE225" s="21"/>
      <c r="AF225" s="21"/>
      <c r="AG225" s="21"/>
      <c r="AH225" s="21"/>
    </row>
    <row r="226" spans="1:34" ht="30" customHeight="1" x14ac:dyDescent="0.2">
      <c r="A226" s="22"/>
      <c r="B226" s="46"/>
      <c r="C226" s="249"/>
      <c r="D226" s="250"/>
      <c r="E226" s="250"/>
      <c r="F226" s="46"/>
      <c r="G226" s="46"/>
      <c r="H226" s="46"/>
      <c r="I226" s="47"/>
      <c r="J226" s="46"/>
      <c r="K226" s="46"/>
      <c r="L226" s="47"/>
      <c r="M226" s="48"/>
      <c r="N226" s="48"/>
      <c r="O226" s="49"/>
      <c r="P226" s="48"/>
      <c r="Q226" s="48"/>
      <c r="R226" s="49"/>
      <c r="S226" s="52"/>
      <c r="T226" s="21"/>
      <c r="U226" s="21"/>
      <c r="V226" s="21"/>
      <c r="W226" s="21"/>
      <c r="X226" s="21"/>
      <c r="Y226" s="21"/>
      <c r="Z226" s="21"/>
      <c r="AA226" s="21"/>
      <c r="AB226" s="21"/>
      <c r="AC226" s="21"/>
      <c r="AD226" s="21"/>
      <c r="AE226" s="21"/>
      <c r="AF226" s="21"/>
      <c r="AG226" s="21"/>
      <c r="AH226" s="21"/>
    </row>
    <row r="227" spans="1:34" ht="30" customHeight="1" x14ac:dyDescent="0.2">
      <c r="A227" s="22"/>
      <c r="B227" s="46"/>
      <c r="C227" s="249"/>
      <c r="D227" s="250"/>
      <c r="E227" s="250"/>
      <c r="F227" s="46"/>
      <c r="G227" s="46"/>
      <c r="H227" s="46"/>
      <c r="I227" s="47"/>
      <c r="J227" s="46"/>
      <c r="K227" s="46"/>
      <c r="L227" s="47"/>
      <c r="M227" s="48"/>
      <c r="N227" s="48"/>
      <c r="O227" s="49"/>
      <c r="P227" s="48"/>
      <c r="Q227" s="48"/>
      <c r="R227" s="49"/>
      <c r="S227" s="52"/>
      <c r="T227" s="21"/>
      <c r="U227" s="21"/>
      <c r="V227" s="21"/>
      <c r="W227" s="21"/>
      <c r="X227" s="21"/>
      <c r="Y227" s="21"/>
      <c r="Z227" s="21"/>
      <c r="AA227" s="21"/>
      <c r="AB227" s="21"/>
      <c r="AC227" s="21"/>
      <c r="AD227" s="21"/>
      <c r="AE227" s="21"/>
      <c r="AF227" s="21"/>
      <c r="AG227" s="21"/>
      <c r="AH227" s="21"/>
    </row>
    <row r="228" spans="1:34" ht="30" customHeight="1" x14ac:dyDescent="0.2">
      <c r="A228" s="22"/>
      <c r="B228" s="46"/>
      <c r="C228" s="249"/>
      <c r="D228" s="250"/>
      <c r="E228" s="250"/>
      <c r="F228" s="46"/>
      <c r="G228" s="46"/>
      <c r="H228" s="46"/>
      <c r="I228" s="47"/>
      <c r="J228" s="46"/>
      <c r="K228" s="46"/>
      <c r="L228" s="47"/>
      <c r="M228" s="48"/>
      <c r="N228" s="48"/>
      <c r="O228" s="49"/>
      <c r="P228" s="48"/>
      <c r="Q228" s="48"/>
      <c r="R228" s="49"/>
      <c r="S228" s="52"/>
      <c r="T228" s="21"/>
      <c r="U228" s="21"/>
      <c r="V228" s="21"/>
      <c r="W228" s="21"/>
      <c r="X228" s="21"/>
      <c r="Y228" s="21"/>
      <c r="Z228" s="21"/>
      <c r="AA228" s="21"/>
      <c r="AB228" s="21"/>
      <c r="AC228" s="21"/>
      <c r="AD228" s="21"/>
      <c r="AE228" s="21"/>
      <c r="AF228" s="21"/>
      <c r="AG228" s="21"/>
      <c r="AH228" s="21"/>
    </row>
    <row r="229" spans="1:34" ht="30" customHeight="1" x14ac:dyDescent="0.2">
      <c r="A229" s="22"/>
      <c r="B229" s="46"/>
      <c r="C229" s="249"/>
      <c r="D229" s="250"/>
      <c r="E229" s="250"/>
      <c r="F229" s="46"/>
      <c r="G229" s="46"/>
      <c r="H229" s="46"/>
      <c r="I229" s="47"/>
      <c r="J229" s="46"/>
      <c r="K229" s="46"/>
      <c r="L229" s="47"/>
      <c r="M229" s="48"/>
      <c r="N229" s="48"/>
      <c r="O229" s="49"/>
      <c r="P229" s="48"/>
      <c r="Q229" s="48"/>
      <c r="R229" s="49"/>
      <c r="S229" s="52"/>
      <c r="T229" s="21"/>
      <c r="U229" s="21"/>
      <c r="V229" s="21"/>
      <c r="W229" s="21"/>
      <c r="X229" s="21"/>
      <c r="Y229" s="21"/>
      <c r="Z229" s="21"/>
      <c r="AA229" s="21"/>
      <c r="AB229" s="21"/>
      <c r="AC229" s="21"/>
      <c r="AD229" s="21"/>
      <c r="AE229" s="21"/>
      <c r="AF229" s="21"/>
      <c r="AG229" s="21"/>
      <c r="AH229" s="21"/>
    </row>
    <row r="230" spans="1:34" ht="30" customHeight="1" x14ac:dyDescent="0.2">
      <c r="A230" s="22"/>
      <c r="B230" s="46"/>
      <c r="C230" s="249"/>
      <c r="D230" s="250"/>
      <c r="E230" s="250"/>
      <c r="F230" s="46"/>
      <c r="G230" s="46"/>
      <c r="H230" s="46"/>
      <c r="I230" s="47"/>
      <c r="J230" s="46"/>
      <c r="K230" s="46"/>
      <c r="L230" s="47"/>
      <c r="M230" s="48"/>
      <c r="N230" s="48"/>
      <c r="O230" s="49"/>
      <c r="P230" s="48"/>
      <c r="Q230" s="48"/>
      <c r="R230" s="49"/>
      <c r="S230" s="52"/>
      <c r="T230" s="21"/>
      <c r="U230" s="21"/>
      <c r="V230" s="21"/>
      <c r="W230" s="21"/>
      <c r="X230" s="21"/>
      <c r="Y230" s="21"/>
      <c r="Z230" s="21"/>
      <c r="AA230" s="21"/>
      <c r="AB230" s="21"/>
      <c r="AC230" s="21"/>
      <c r="AD230" s="21"/>
      <c r="AE230" s="21"/>
      <c r="AF230" s="21"/>
      <c r="AG230" s="21"/>
      <c r="AH230" s="21"/>
    </row>
    <row r="231" spans="1:34" ht="30" customHeight="1" x14ac:dyDescent="0.2">
      <c r="A231" s="22"/>
      <c r="B231" s="46"/>
      <c r="C231" s="249"/>
      <c r="D231" s="250"/>
      <c r="E231" s="250"/>
      <c r="F231" s="46"/>
      <c r="G231" s="46"/>
      <c r="H231" s="46"/>
      <c r="I231" s="47"/>
      <c r="J231" s="46"/>
      <c r="K231" s="46"/>
      <c r="L231" s="47"/>
      <c r="M231" s="48"/>
      <c r="N231" s="48"/>
      <c r="O231" s="49"/>
      <c r="P231" s="48"/>
      <c r="Q231" s="48"/>
      <c r="R231" s="49"/>
      <c r="S231" s="52"/>
      <c r="T231" s="21"/>
      <c r="U231" s="21"/>
      <c r="V231" s="21"/>
      <c r="W231" s="21"/>
      <c r="X231" s="21"/>
      <c r="Y231" s="21"/>
      <c r="Z231" s="21"/>
      <c r="AA231" s="21"/>
      <c r="AB231" s="21"/>
      <c r="AC231" s="21"/>
      <c r="AD231" s="21"/>
      <c r="AE231" s="21"/>
      <c r="AF231" s="21"/>
      <c r="AG231" s="21"/>
      <c r="AH231" s="21"/>
    </row>
    <row r="232" spans="1:34" ht="30" customHeight="1" x14ac:dyDescent="0.2">
      <c r="A232" s="22"/>
      <c r="B232" s="46"/>
      <c r="C232" s="249"/>
      <c r="D232" s="250"/>
      <c r="E232" s="250"/>
      <c r="F232" s="46"/>
      <c r="G232" s="46"/>
      <c r="H232" s="46"/>
      <c r="I232" s="47"/>
      <c r="J232" s="46"/>
      <c r="K232" s="46"/>
      <c r="L232" s="47"/>
      <c r="M232" s="48"/>
      <c r="N232" s="48"/>
      <c r="O232" s="49"/>
      <c r="P232" s="48"/>
      <c r="Q232" s="48"/>
      <c r="R232" s="49"/>
      <c r="S232" s="52"/>
      <c r="T232" s="21"/>
      <c r="U232" s="21"/>
      <c r="V232" s="21"/>
      <c r="W232" s="21"/>
      <c r="X232" s="21"/>
      <c r="Y232" s="21"/>
      <c r="Z232" s="21"/>
      <c r="AA232" s="21"/>
      <c r="AB232" s="21"/>
      <c r="AC232" s="21"/>
      <c r="AD232" s="21"/>
      <c r="AE232" s="21"/>
      <c r="AF232" s="21"/>
      <c r="AG232" s="21"/>
      <c r="AH232" s="21"/>
    </row>
    <row r="233" spans="1:34" ht="30" customHeight="1" x14ac:dyDescent="0.2">
      <c r="A233" s="22"/>
      <c r="B233" s="46"/>
      <c r="C233" s="249"/>
      <c r="D233" s="250"/>
      <c r="E233" s="250"/>
      <c r="F233" s="46"/>
      <c r="G233" s="46"/>
      <c r="H233" s="46"/>
      <c r="I233" s="47"/>
      <c r="J233" s="46"/>
      <c r="K233" s="46"/>
      <c r="L233" s="47"/>
      <c r="M233" s="48"/>
      <c r="N233" s="48"/>
      <c r="O233" s="49"/>
      <c r="P233" s="48"/>
      <c r="Q233" s="48"/>
      <c r="R233" s="49"/>
      <c r="S233" s="52"/>
      <c r="T233" s="21"/>
      <c r="U233" s="21"/>
      <c r="V233" s="21"/>
      <c r="W233" s="21"/>
      <c r="X233" s="21"/>
      <c r="Y233" s="21"/>
      <c r="Z233" s="21"/>
      <c r="AA233" s="21"/>
      <c r="AB233" s="21"/>
      <c r="AC233" s="21"/>
      <c r="AD233" s="21"/>
      <c r="AE233" s="21"/>
      <c r="AF233" s="21"/>
      <c r="AG233" s="21"/>
      <c r="AH233" s="21"/>
    </row>
    <row r="234" spans="1:34" ht="30" customHeight="1" x14ac:dyDescent="0.2">
      <c r="A234" s="22"/>
      <c r="B234" s="46"/>
      <c r="C234" s="249"/>
      <c r="D234" s="250"/>
      <c r="E234" s="250"/>
      <c r="F234" s="46"/>
      <c r="G234" s="46"/>
      <c r="H234" s="46"/>
      <c r="I234" s="47"/>
      <c r="J234" s="46"/>
      <c r="K234" s="46"/>
      <c r="L234" s="47"/>
      <c r="M234" s="48"/>
      <c r="N234" s="48"/>
      <c r="O234" s="49"/>
      <c r="P234" s="48"/>
      <c r="Q234" s="48"/>
      <c r="R234" s="49"/>
      <c r="S234" s="52"/>
      <c r="T234" s="21"/>
      <c r="U234" s="21"/>
      <c r="V234" s="21"/>
      <c r="W234" s="21"/>
      <c r="X234" s="21"/>
      <c r="Y234" s="21"/>
      <c r="Z234" s="21"/>
      <c r="AA234" s="21"/>
      <c r="AB234" s="21"/>
      <c r="AC234" s="21"/>
      <c r="AD234" s="21"/>
      <c r="AE234" s="21"/>
      <c r="AF234" s="21"/>
      <c r="AG234" s="21"/>
      <c r="AH234" s="21"/>
    </row>
    <row r="235" spans="1:34" ht="30" customHeight="1" x14ac:dyDescent="0.2">
      <c r="A235" s="22"/>
      <c r="B235" s="46"/>
      <c r="C235" s="249"/>
      <c r="D235" s="250"/>
      <c r="E235" s="250"/>
      <c r="F235" s="46"/>
      <c r="G235" s="46"/>
      <c r="H235" s="46"/>
      <c r="I235" s="47"/>
      <c r="J235" s="46"/>
      <c r="K235" s="46"/>
      <c r="L235" s="47"/>
      <c r="M235" s="48"/>
      <c r="N235" s="48"/>
      <c r="O235" s="49"/>
      <c r="P235" s="48"/>
      <c r="Q235" s="48"/>
      <c r="R235" s="49"/>
      <c r="S235" s="52"/>
      <c r="T235" s="21"/>
      <c r="U235" s="21"/>
      <c r="V235" s="21"/>
      <c r="W235" s="21"/>
      <c r="X235" s="21"/>
      <c r="Y235" s="21"/>
      <c r="Z235" s="21"/>
      <c r="AA235" s="21"/>
      <c r="AB235" s="21"/>
      <c r="AC235" s="21"/>
      <c r="AD235" s="21"/>
      <c r="AE235" s="21"/>
      <c r="AF235" s="21"/>
      <c r="AG235" s="21"/>
      <c r="AH235" s="21"/>
    </row>
    <row r="236" spans="1:34" ht="30" customHeight="1" x14ac:dyDescent="0.2">
      <c r="A236" s="22"/>
      <c r="B236" s="46"/>
      <c r="C236" s="249"/>
      <c r="D236" s="250"/>
      <c r="E236" s="250"/>
      <c r="F236" s="46"/>
      <c r="G236" s="46"/>
      <c r="H236" s="46"/>
      <c r="I236" s="47"/>
      <c r="J236" s="46"/>
      <c r="K236" s="46"/>
      <c r="L236" s="47"/>
      <c r="M236" s="48"/>
      <c r="N236" s="48"/>
      <c r="O236" s="49"/>
      <c r="P236" s="48"/>
      <c r="Q236" s="48"/>
      <c r="R236" s="49"/>
      <c r="S236" s="52"/>
      <c r="T236" s="21"/>
      <c r="U236" s="21"/>
      <c r="V236" s="21"/>
      <c r="W236" s="21"/>
      <c r="X236" s="21"/>
      <c r="Y236" s="21"/>
      <c r="Z236" s="21"/>
      <c r="AA236" s="21"/>
      <c r="AB236" s="21"/>
      <c r="AC236" s="21"/>
      <c r="AD236" s="21"/>
      <c r="AE236" s="21"/>
      <c r="AF236" s="21"/>
      <c r="AG236" s="21"/>
      <c r="AH236" s="21"/>
    </row>
    <row r="237" spans="1:34" ht="30" customHeight="1" x14ac:dyDescent="0.2">
      <c r="A237" s="22"/>
      <c r="B237" s="46"/>
      <c r="C237" s="249"/>
      <c r="D237" s="250"/>
      <c r="E237" s="250"/>
      <c r="F237" s="46"/>
      <c r="G237" s="46"/>
      <c r="H237" s="46"/>
      <c r="I237" s="47"/>
      <c r="J237" s="46"/>
      <c r="K237" s="46"/>
      <c r="L237" s="47"/>
      <c r="M237" s="48"/>
      <c r="N237" s="48"/>
      <c r="O237" s="49"/>
      <c r="P237" s="48"/>
      <c r="Q237" s="48"/>
      <c r="R237" s="49"/>
      <c r="S237" s="52"/>
      <c r="T237" s="21"/>
      <c r="U237" s="21"/>
      <c r="V237" s="21"/>
      <c r="W237" s="21"/>
      <c r="X237" s="21"/>
      <c r="Y237" s="21"/>
      <c r="Z237" s="21"/>
      <c r="AA237" s="21"/>
      <c r="AB237" s="21"/>
      <c r="AC237" s="21"/>
      <c r="AD237" s="21"/>
      <c r="AE237" s="21"/>
      <c r="AF237" s="21"/>
      <c r="AG237" s="21"/>
      <c r="AH237" s="21"/>
    </row>
    <row r="238" spans="1:34" ht="30" customHeight="1" x14ac:dyDescent="0.2">
      <c r="A238" s="22"/>
      <c r="B238" s="46"/>
      <c r="C238" s="249"/>
      <c r="D238" s="250"/>
      <c r="E238" s="250"/>
      <c r="F238" s="46"/>
      <c r="G238" s="46"/>
      <c r="H238" s="46"/>
      <c r="I238" s="47"/>
      <c r="J238" s="46"/>
      <c r="K238" s="46"/>
      <c r="L238" s="47"/>
      <c r="M238" s="48"/>
      <c r="N238" s="48"/>
      <c r="O238" s="49"/>
      <c r="P238" s="48"/>
      <c r="Q238" s="48"/>
      <c r="R238" s="49"/>
      <c r="S238" s="52"/>
      <c r="T238" s="21"/>
      <c r="U238" s="21"/>
      <c r="V238" s="21"/>
      <c r="W238" s="21"/>
      <c r="X238" s="21"/>
      <c r="Y238" s="21"/>
      <c r="Z238" s="21"/>
      <c r="AA238" s="21"/>
      <c r="AB238" s="21"/>
      <c r="AC238" s="21"/>
      <c r="AD238" s="21"/>
      <c r="AE238" s="21"/>
      <c r="AF238" s="21"/>
      <c r="AG238" s="21"/>
      <c r="AH238" s="21"/>
    </row>
    <row r="239" spans="1:34" ht="30" customHeight="1" x14ac:dyDescent="0.2">
      <c r="A239" s="22"/>
      <c r="B239" s="46"/>
      <c r="C239" s="249"/>
      <c r="D239" s="250"/>
      <c r="E239" s="250"/>
      <c r="F239" s="46"/>
      <c r="G239" s="46"/>
      <c r="H239" s="46"/>
      <c r="I239" s="47"/>
      <c r="J239" s="46"/>
      <c r="K239" s="46"/>
      <c r="L239" s="47"/>
      <c r="M239" s="48"/>
      <c r="N239" s="48"/>
      <c r="O239" s="49"/>
      <c r="P239" s="48"/>
      <c r="Q239" s="48"/>
      <c r="R239" s="49"/>
      <c r="S239" s="52"/>
      <c r="T239" s="21"/>
      <c r="U239" s="21"/>
      <c r="V239" s="21"/>
      <c r="W239" s="21"/>
      <c r="X239" s="21"/>
      <c r="Y239" s="21"/>
      <c r="Z239" s="21"/>
      <c r="AA239" s="21"/>
      <c r="AB239" s="21"/>
      <c r="AC239" s="21"/>
      <c r="AD239" s="21"/>
      <c r="AE239" s="21"/>
      <c r="AF239" s="21"/>
      <c r="AG239" s="21"/>
      <c r="AH239" s="21"/>
    </row>
    <row r="240" spans="1:34" ht="30" customHeight="1" x14ac:dyDescent="0.2">
      <c r="A240" s="22"/>
      <c r="B240" s="46"/>
      <c r="C240" s="249"/>
      <c r="D240" s="250"/>
      <c r="E240" s="250"/>
      <c r="F240" s="46"/>
      <c r="G240" s="46"/>
      <c r="H240" s="46"/>
      <c r="I240" s="47"/>
      <c r="J240" s="46"/>
      <c r="K240" s="46"/>
      <c r="L240" s="47"/>
      <c r="M240" s="48"/>
      <c r="N240" s="48"/>
      <c r="O240" s="49"/>
      <c r="P240" s="48"/>
      <c r="Q240" s="48"/>
      <c r="R240" s="49"/>
      <c r="S240" s="52"/>
      <c r="T240" s="21"/>
      <c r="U240" s="21"/>
      <c r="V240" s="21"/>
      <c r="W240" s="21"/>
      <c r="X240" s="21"/>
      <c r="Y240" s="21"/>
      <c r="Z240" s="21"/>
      <c r="AA240" s="21"/>
      <c r="AB240" s="21"/>
      <c r="AC240" s="21"/>
      <c r="AD240" s="21"/>
      <c r="AE240" s="21"/>
      <c r="AF240" s="21"/>
      <c r="AG240" s="21"/>
      <c r="AH240" s="21"/>
    </row>
    <row r="241" spans="1:34" ht="30" customHeight="1" x14ac:dyDescent="0.2">
      <c r="A241" s="22"/>
      <c r="B241" s="46"/>
      <c r="C241" s="249"/>
      <c r="D241" s="250"/>
      <c r="E241" s="250"/>
      <c r="F241" s="46"/>
      <c r="G241" s="46"/>
      <c r="H241" s="46"/>
      <c r="I241" s="47"/>
      <c r="J241" s="46"/>
      <c r="K241" s="46"/>
      <c r="L241" s="47"/>
      <c r="M241" s="48"/>
      <c r="N241" s="48"/>
      <c r="O241" s="49"/>
      <c r="P241" s="48"/>
      <c r="Q241" s="48"/>
      <c r="R241" s="49"/>
      <c r="S241" s="52"/>
      <c r="T241" s="21"/>
      <c r="U241" s="21"/>
      <c r="V241" s="21"/>
      <c r="W241" s="21"/>
      <c r="X241" s="21"/>
      <c r="Y241" s="21"/>
      <c r="Z241" s="21"/>
      <c r="AA241" s="21"/>
      <c r="AB241" s="21"/>
      <c r="AC241" s="21"/>
      <c r="AD241" s="21"/>
      <c r="AE241" s="21"/>
      <c r="AF241" s="21"/>
      <c r="AG241" s="21"/>
      <c r="AH241" s="21"/>
    </row>
    <row r="242" spans="1:34" ht="30" customHeight="1" x14ac:dyDescent="0.2">
      <c r="A242" s="22"/>
      <c r="B242" s="46"/>
      <c r="C242" s="249"/>
      <c r="D242" s="250"/>
      <c r="E242" s="250"/>
      <c r="F242" s="46"/>
      <c r="G242" s="46"/>
      <c r="H242" s="46"/>
      <c r="I242" s="47"/>
      <c r="J242" s="46"/>
      <c r="K242" s="46"/>
      <c r="L242" s="47"/>
      <c r="M242" s="48"/>
      <c r="N242" s="48"/>
      <c r="O242" s="49"/>
      <c r="P242" s="48"/>
      <c r="Q242" s="48"/>
      <c r="R242" s="49"/>
      <c r="S242" s="52"/>
      <c r="T242" s="21"/>
      <c r="U242" s="21"/>
      <c r="V242" s="21"/>
      <c r="W242" s="21"/>
      <c r="X242" s="21"/>
      <c r="Y242" s="21"/>
      <c r="Z242" s="21"/>
      <c r="AA242" s="21"/>
      <c r="AB242" s="21"/>
      <c r="AC242" s="21"/>
      <c r="AD242" s="21"/>
      <c r="AE242" s="21"/>
      <c r="AF242" s="21"/>
      <c r="AG242" s="21"/>
      <c r="AH242" s="21"/>
    </row>
    <row r="243" spans="1:34" ht="30" customHeight="1" x14ac:dyDescent="0.2">
      <c r="A243" s="22"/>
      <c r="B243" s="46"/>
      <c r="C243" s="249"/>
      <c r="D243" s="250"/>
      <c r="E243" s="250"/>
      <c r="F243" s="46"/>
      <c r="G243" s="46"/>
      <c r="H243" s="46"/>
      <c r="I243" s="47"/>
      <c r="J243" s="46"/>
      <c r="K243" s="46"/>
      <c r="L243" s="47"/>
      <c r="M243" s="48"/>
      <c r="N243" s="48"/>
      <c r="O243" s="49"/>
      <c r="P243" s="48"/>
      <c r="Q243" s="48"/>
      <c r="R243" s="49"/>
      <c r="S243" s="52"/>
      <c r="T243" s="21"/>
      <c r="U243" s="21"/>
      <c r="V243" s="21"/>
      <c r="W243" s="21"/>
      <c r="X243" s="21"/>
      <c r="Y243" s="21"/>
      <c r="Z243" s="21"/>
      <c r="AA243" s="21"/>
      <c r="AB243" s="21"/>
      <c r="AC243" s="21"/>
      <c r="AD243" s="21"/>
      <c r="AE243" s="21"/>
      <c r="AF243" s="21"/>
      <c r="AG243" s="21"/>
      <c r="AH243" s="21"/>
    </row>
    <row r="244" spans="1:34" ht="30" customHeight="1" x14ac:dyDescent="0.2">
      <c r="A244" s="22"/>
      <c r="B244" s="46"/>
      <c r="C244" s="249"/>
      <c r="D244" s="250"/>
      <c r="E244" s="250"/>
      <c r="F244" s="46"/>
      <c r="G244" s="46"/>
      <c r="H244" s="46"/>
      <c r="I244" s="47"/>
      <c r="J244" s="46"/>
      <c r="K244" s="46"/>
      <c r="L244" s="47"/>
      <c r="M244" s="48"/>
      <c r="N244" s="48"/>
      <c r="O244" s="49"/>
      <c r="P244" s="48"/>
      <c r="Q244" s="48"/>
      <c r="R244" s="49"/>
      <c r="S244" s="52"/>
      <c r="T244" s="21"/>
      <c r="U244" s="21"/>
      <c r="V244" s="21"/>
      <c r="W244" s="21"/>
      <c r="X244" s="21"/>
      <c r="Y244" s="21"/>
      <c r="Z244" s="21"/>
      <c r="AA244" s="21"/>
      <c r="AB244" s="21"/>
      <c r="AC244" s="21"/>
      <c r="AD244" s="21"/>
      <c r="AE244" s="21"/>
      <c r="AF244" s="21"/>
      <c r="AG244" s="21"/>
      <c r="AH244" s="21"/>
    </row>
    <row r="245" spans="1:34" ht="30" customHeight="1" x14ac:dyDescent="0.2">
      <c r="A245" s="22"/>
      <c r="B245" s="46"/>
      <c r="C245" s="249"/>
      <c r="D245" s="250"/>
      <c r="E245" s="250"/>
      <c r="F245" s="46"/>
      <c r="G245" s="46"/>
      <c r="H245" s="46"/>
      <c r="I245" s="47"/>
      <c r="J245" s="46"/>
      <c r="K245" s="46"/>
      <c r="L245" s="47"/>
      <c r="M245" s="48"/>
      <c r="N245" s="48"/>
      <c r="O245" s="49"/>
      <c r="P245" s="48"/>
      <c r="Q245" s="48"/>
      <c r="R245" s="49"/>
      <c r="S245" s="52"/>
      <c r="T245" s="21"/>
      <c r="U245" s="21"/>
      <c r="V245" s="21"/>
      <c r="W245" s="21"/>
      <c r="X245" s="21"/>
      <c r="Y245" s="21"/>
      <c r="Z245" s="21"/>
      <c r="AA245" s="21"/>
      <c r="AB245" s="21"/>
      <c r="AC245" s="21"/>
      <c r="AD245" s="21"/>
      <c r="AE245" s="21"/>
      <c r="AF245" s="21"/>
      <c r="AG245" s="21"/>
      <c r="AH245" s="21"/>
    </row>
    <row r="246" spans="1:34" ht="30" customHeight="1" x14ac:dyDescent="0.2">
      <c r="A246" s="22"/>
      <c r="B246" s="46"/>
      <c r="C246" s="249"/>
      <c r="D246" s="250"/>
      <c r="E246" s="250"/>
      <c r="F246" s="46"/>
      <c r="G246" s="46"/>
      <c r="H246" s="46"/>
      <c r="I246" s="47"/>
      <c r="J246" s="46"/>
      <c r="K246" s="46"/>
      <c r="L246" s="47"/>
      <c r="M246" s="48"/>
      <c r="N246" s="48"/>
      <c r="O246" s="49"/>
      <c r="P246" s="48"/>
      <c r="Q246" s="48"/>
      <c r="R246" s="49"/>
      <c r="S246" s="52"/>
      <c r="T246" s="21"/>
      <c r="U246" s="21"/>
      <c r="V246" s="21"/>
      <c r="W246" s="21"/>
      <c r="X246" s="21"/>
      <c r="Y246" s="21"/>
      <c r="Z246" s="21"/>
      <c r="AA246" s="21"/>
      <c r="AB246" s="21"/>
      <c r="AC246" s="21"/>
      <c r="AD246" s="21"/>
      <c r="AE246" s="21"/>
      <c r="AF246" s="21"/>
      <c r="AG246" s="21"/>
      <c r="AH246" s="21"/>
    </row>
    <row r="247" spans="1:34" ht="30" customHeight="1" x14ac:dyDescent="0.2">
      <c r="A247" s="22"/>
      <c r="B247" s="46"/>
      <c r="C247" s="249"/>
      <c r="D247" s="250"/>
      <c r="E247" s="250"/>
      <c r="F247" s="46"/>
      <c r="G247" s="46"/>
      <c r="H247" s="46"/>
      <c r="I247" s="47"/>
      <c r="J247" s="46"/>
      <c r="K247" s="46"/>
      <c r="L247" s="47"/>
      <c r="M247" s="48"/>
      <c r="N247" s="48"/>
      <c r="O247" s="49"/>
      <c r="P247" s="48"/>
      <c r="Q247" s="48"/>
      <c r="R247" s="49"/>
      <c r="S247" s="52"/>
      <c r="T247" s="21"/>
      <c r="U247" s="21"/>
      <c r="V247" s="21"/>
      <c r="W247" s="21"/>
      <c r="X247" s="21"/>
      <c r="Y247" s="21"/>
      <c r="Z247" s="21"/>
      <c r="AA247" s="21"/>
      <c r="AB247" s="21"/>
      <c r="AC247" s="21"/>
      <c r="AD247" s="21"/>
      <c r="AE247" s="21"/>
      <c r="AF247" s="21"/>
      <c r="AG247" s="21"/>
      <c r="AH247" s="21"/>
    </row>
    <row r="248" spans="1:34" ht="30" customHeight="1" x14ac:dyDescent="0.2">
      <c r="A248" s="22"/>
      <c r="B248" s="46"/>
      <c r="C248" s="249"/>
      <c r="D248" s="250"/>
      <c r="E248" s="250"/>
      <c r="F248" s="46"/>
      <c r="G248" s="46"/>
      <c r="H248" s="46"/>
      <c r="I248" s="47"/>
      <c r="J248" s="46"/>
      <c r="K248" s="46"/>
      <c r="L248" s="47"/>
      <c r="M248" s="48"/>
      <c r="N248" s="48"/>
      <c r="O248" s="49"/>
      <c r="P248" s="48"/>
      <c r="Q248" s="48"/>
      <c r="R248" s="49"/>
      <c r="S248" s="52"/>
      <c r="T248" s="21"/>
      <c r="U248" s="21"/>
      <c r="V248" s="21"/>
      <c r="W248" s="21"/>
      <c r="X248" s="21"/>
      <c r="Y248" s="21"/>
      <c r="Z248" s="21"/>
      <c r="AA248" s="21"/>
      <c r="AB248" s="21"/>
      <c r="AC248" s="21"/>
      <c r="AD248" s="21"/>
      <c r="AE248" s="21"/>
      <c r="AF248" s="21"/>
      <c r="AG248" s="21"/>
      <c r="AH248" s="21"/>
    </row>
    <row r="249" spans="1:34" ht="30" customHeight="1" x14ac:dyDescent="0.2">
      <c r="A249" s="22"/>
      <c r="B249" s="46"/>
      <c r="C249" s="249"/>
      <c r="D249" s="250"/>
      <c r="E249" s="250"/>
      <c r="F249" s="46"/>
      <c r="G249" s="46"/>
      <c r="H249" s="46"/>
      <c r="I249" s="47"/>
      <c r="J249" s="46"/>
      <c r="K249" s="46"/>
      <c r="L249" s="47"/>
      <c r="M249" s="48"/>
      <c r="N249" s="48"/>
      <c r="O249" s="49"/>
      <c r="P249" s="48"/>
      <c r="Q249" s="48"/>
      <c r="R249" s="49"/>
      <c r="S249" s="52"/>
      <c r="T249" s="21"/>
      <c r="U249" s="21"/>
      <c r="V249" s="21"/>
      <c r="W249" s="21"/>
      <c r="X249" s="21"/>
      <c r="Y249" s="21"/>
      <c r="Z249" s="21"/>
      <c r="AA249" s="21"/>
      <c r="AB249" s="21"/>
      <c r="AC249" s="21"/>
      <c r="AD249" s="21"/>
      <c r="AE249" s="21"/>
      <c r="AF249" s="21"/>
      <c r="AG249" s="21"/>
      <c r="AH249" s="21"/>
    </row>
    <row r="250" spans="1:34" ht="30" customHeight="1" x14ac:dyDescent="0.2">
      <c r="A250" s="22"/>
      <c r="B250" s="46"/>
      <c r="C250" s="249"/>
      <c r="D250" s="250"/>
      <c r="E250" s="250"/>
      <c r="F250" s="46"/>
      <c r="G250" s="46"/>
      <c r="H250" s="46"/>
      <c r="I250" s="47"/>
      <c r="J250" s="46"/>
      <c r="K250" s="46"/>
      <c r="L250" s="47"/>
      <c r="M250" s="48"/>
      <c r="N250" s="48"/>
      <c r="O250" s="49"/>
      <c r="P250" s="48"/>
      <c r="Q250" s="48"/>
      <c r="R250" s="49"/>
      <c r="S250" s="52"/>
      <c r="T250" s="21"/>
      <c r="U250" s="21"/>
      <c r="V250" s="21"/>
      <c r="W250" s="21"/>
      <c r="X250" s="21"/>
      <c r="Y250" s="21"/>
      <c r="Z250" s="21"/>
      <c r="AA250" s="21"/>
      <c r="AB250" s="21"/>
      <c r="AC250" s="21"/>
      <c r="AD250" s="21"/>
      <c r="AE250" s="21"/>
      <c r="AF250" s="21"/>
      <c r="AG250" s="21"/>
      <c r="AH250" s="21"/>
    </row>
    <row r="251" spans="1:34" ht="30" customHeight="1" x14ac:dyDescent="0.2">
      <c r="A251" s="22"/>
      <c r="B251" s="46"/>
      <c r="C251" s="249"/>
      <c r="D251" s="250"/>
      <c r="E251" s="250"/>
      <c r="F251" s="46"/>
      <c r="G251" s="46"/>
      <c r="H251" s="46"/>
      <c r="I251" s="47"/>
      <c r="J251" s="46"/>
      <c r="K251" s="46"/>
      <c r="L251" s="47"/>
      <c r="M251" s="48"/>
      <c r="N251" s="48"/>
      <c r="O251" s="49"/>
      <c r="P251" s="48"/>
      <c r="Q251" s="48"/>
      <c r="R251" s="49"/>
      <c r="S251" s="52"/>
      <c r="T251" s="21"/>
      <c r="U251" s="21"/>
      <c r="V251" s="21"/>
      <c r="W251" s="21"/>
      <c r="X251" s="21"/>
      <c r="Y251" s="21"/>
      <c r="Z251" s="21"/>
      <c r="AA251" s="21"/>
      <c r="AB251" s="21"/>
      <c r="AC251" s="21"/>
      <c r="AD251" s="21"/>
      <c r="AE251" s="21"/>
      <c r="AF251" s="21"/>
      <c r="AG251" s="21"/>
      <c r="AH251" s="21"/>
    </row>
    <row r="252" spans="1:34" ht="30" customHeight="1" x14ac:dyDescent="0.2">
      <c r="A252" s="22"/>
      <c r="B252" s="46"/>
      <c r="C252" s="249"/>
      <c r="D252" s="250"/>
      <c r="E252" s="250"/>
      <c r="F252" s="46"/>
      <c r="G252" s="46"/>
      <c r="H252" s="46"/>
      <c r="I252" s="47"/>
      <c r="J252" s="46"/>
      <c r="K252" s="46"/>
      <c r="L252" s="47"/>
      <c r="M252" s="48"/>
      <c r="N252" s="48"/>
      <c r="O252" s="49"/>
      <c r="P252" s="48"/>
      <c r="Q252" s="48"/>
      <c r="R252" s="49"/>
      <c r="S252" s="52"/>
      <c r="T252" s="21"/>
      <c r="U252" s="21"/>
      <c r="V252" s="21"/>
      <c r="W252" s="21"/>
      <c r="X252" s="21"/>
      <c r="Y252" s="21"/>
      <c r="Z252" s="21"/>
      <c r="AA252" s="21"/>
      <c r="AB252" s="21"/>
      <c r="AC252" s="21"/>
      <c r="AD252" s="21"/>
      <c r="AE252" s="21"/>
      <c r="AF252" s="21"/>
      <c r="AG252" s="21"/>
      <c r="AH252" s="21"/>
    </row>
    <row r="253" spans="1:34" ht="30" customHeight="1" x14ac:dyDescent="0.2">
      <c r="A253" s="22"/>
      <c r="B253" s="46"/>
      <c r="C253" s="249"/>
      <c r="D253" s="250"/>
      <c r="E253" s="250"/>
      <c r="F253" s="46"/>
      <c r="G253" s="46"/>
      <c r="H253" s="46"/>
      <c r="I253" s="47"/>
      <c r="J253" s="46"/>
      <c r="K253" s="46"/>
      <c r="L253" s="47"/>
      <c r="M253" s="48"/>
      <c r="N253" s="48"/>
      <c r="O253" s="49"/>
      <c r="P253" s="48"/>
      <c r="Q253" s="48"/>
      <c r="R253" s="49"/>
      <c r="S253" s="52"/>
      <c r="T253" s="21"/>
      <c r="U253" s="21"/>
      <c r="V253" s="21"/>
      <c r="W253" s="21"/>
      <c r="X253" s="21"/>
      <c r="Y253" s="21"/>
      <c r="Z253" s="21"/>
      <c r="AA253" s="21"/>
      <c r="AB253" s="21"/>
      <c r="AC253" s="21"/>
      <c r="AD253" s="21"/>
      <c r="AE253" s="21"/>
      <c r="AF253" s="21"/>
      <c r="AG253" s="21"/>
      <c r="AH253" s="21"/>
    </row>
    <row r="254" spans="1:34" ht="30" customHeight="1" x14ac:dyDescent="0.2">
      <c r="A254" s="22"/>
      <c r="B254" s="46"/>
      <c r="C254" s="249"/>
      <c r="D254" s="250"/>
      <c r="E254" s="250"/>
      <c r="F254" s="46"/>
      <c r="G254" s="46"/>
      <c r="H254" s="46"/>
      <c r="I254" s="47"/>
      <c r="J254" s="46"/>
      <c r="K254" s="46"/>
      <c r="L254" s="47"/>
      <c r="M254" s="48"/>
      <c r="N254" s="48"/>
      <c r="O254" s="49"/>
      <c r="P254" s="48"/>
      <c r="Q254" s="48"/>
      <c r="R254" s="49"/>
      <c r="S254" s="52"/>
      <c r="T254" s="21"/>
      <c r="U254" s="21"/>
      <c r="V254" s="21"/>
      <c r="W254" s="21"/>
      <c r="X254" s="21"/>
      <c r="Y254" s="21"/>
      <c r="Z254" s="21"/>
      <c r="AA254" s="21"/>
      <c r="AB254" s="21"/>
      <c r="AC254" s="21"/>
      <c r="AD254" s="21"/>
      <c r="AE254" s="21"/>
      <c r="AF254" s="21"/>
      <c r="AG254" s="21"/>
      <c r="AH254" s="21"/>
    </row>
    <row r="255" spans="1:34" ht="30" customHeight="1" x14ac:dyDescent="0.2">
      <c r="A255" s="22"/>
      <c r="B255" s="46"/>
      <c r="C255" s="249"/>
      <c r="D255" s="250"/>
      <c r="E255" s="250"/>
      <c r="F255" s="46"/>
      <c r="G255" s="46"/>
      <c r="H255" s="46"/>
      <c r="I255" s="47"/>
      <c r="J255" s="46"/>
      <c r="K255" s="46"/>
      <c r="L255" s="47"/>
      <c r="M255" s="48"/>
      <c r="N255" s="48"/>
      <c r="O255" s="49"/>
      <c r="P255" s="48"/>
      <c r="Q255" s="48"/>
      <c r="R255" s="49"/>
      <c r="S255" s="52"/>
      <c r="T255" s="21"/>
      <c r="U255" s="21"/>
      <c r="V255" s="21"/>
      <c r="W255" s="21"/>
      <c r="X255" s="21"/>
      <c r="Y255" s="21"/>
      <c r="Z255" s="21"/>
      <c r="AA255" s="21"/>
      <c r="AB255" s="21"/>
      <c r="AC255" s="21"/>
      <c r="AD255" s="21"/>
      <c r="AE255" s="21"/>
      <c r="AF255" s="21"/>
      <c r="AG255" s="21"/>
      <c r="AH255" s="21"/>
    </row>
    <row r="256" spans="1:34" ht="30" customHeight="1" x14ac:dyDescent="0.2">
      <c r="A256" s="22"/>
      <c r="B256" s="46"/>
      <c r="C256" s="249"/>
      <c r="D256" s="250"/>
      <c r="E256" s="250"/>
      <c r="F256" s="46"/>
      <c r="G256" s="46"/>
      <c r="H256" s="46"/>
      <c r="I256" s="47"/>
      <c r="J256" s="46"/>
      <c r="K256" s="46"/>
      <c r="L256" s="47"/>
      <c r="M256" s="48"/>
      <c r="N256" s="48"/>
      <c r="O256" s="49"/>
      <c r="P256" s="48"/>
      <c r="Q256" s="48"/>
      <c r="R256" s="49"/>
      <c r="S256" s="52"/>
      <c r="T256" s="21"/>
      <c r="U256" s="21"/>
      <c r="V256" s="21"/>
      <c r="W256" s="21"/>
      <c r="X256" s="21"/>
      <c r="Y256" s="21"/>
      <c r="Z256" s="21"/>
      <c r="AA256" s="21"/>
      <c r="AB256" s="21"/>
      <c r="AC256" s="21"/>
      <c r="AD256" s="21"/>
      <c r="AE256" s="21"/>
      <c r="AF256" s="21"/>
      <c r="AG256" s="21"/>
      <c r="AH256" s="21"/>
    </row>
    <row r="257" spans="1:34" ht="30" customHeight="1" x14ac:dyDescent="0.2">
      <c r="A257" s="22"/>
      <c r="B257" s="46"/>
      <c r="C257" s="249"/>
      <c r="D257" s="250"/>
      <c r="E257" s="250"/>
      <c r="F257" s="46"/>
      <c r="G257" s="46"/>
      <c r="H257" s="46"/>
      <c r="I257" s="47"/>
      <c r="J257" s="46"/>
      <c r="K257" s="46"/>
      <c r="L257" s="47"/>
      <c r="M257" s="48"/>
      <c r="N257" s="48"/>
      <c r="O257" s="49"/>
      <c r="P257" s="48"/>
      <c r="Q257" s="48"/>
      <c r="R257" s="49"/>
      <c r="S257" s="52"/>
      <c r="T257" s="21"/>
      <c r="U257" s="21"/>
      <c r="V257" s="21"/>
      <c r="W257" s="21"/>
      <c r="X257" s="21"/>
      <c r="Y257" s="21"/>
      <c r="Z257" s="21"/>
      <c r="AA257" s="21"/>
      <c r="AB257" s="21"/>
      <c r="AC257" s="21"/>
      <c r="AD257" s="21"/>
      <c r="AE257" s="21"/>
      <c r="AF257" s="21"/>
      <c r="AG257" s="21"/>
      <c r="AH257" s="21"/>
    </row>
    <row r="258" spans="1:34" ht="30" customHeight="1" x14ac:dyDescent="0.2">
      <c r="A258" s="22"/>
      <c r="B258" s="46"/>
      <c r="C258" s="249"/>
      <c r="D258" s="250"/>
      <c r="E258" s="250"/>
      <c r="F258" s="46"/>
      <c r="G258" s="46"/>
      <c r="H258" s="46"/>
      <c r="I258" s="47"/>
      <c r="J258" s="46"/>
      <c r="K258" s="46"/>
      <c r="L258" s="47"/>
      <c r="M258" s="48"/>
      <c r="N258" s="48"/>
      <c r="O258" s="49"/>
      <c r="P258" s="48"/>
      <c r="Q258" s="48"/>
      <c r="R258" s="49"/>
      <c r="S258" s="52"/>
      <c r="T258" s="21"/>
      <c r="U258" s="21"/>
      <c r="V258" s="21"/>
      <c r="W258" s="21"/>
      <c r="X258" s="21"/>
      <c r="Y258" s="21"/>
      <c r="Z258" s="21"/>
      <c r="AA258" s="21"/>
      <c r="AB258" s="21"/>
      <c r="AC258" s="21"/>
      <c r="AD258" s="21"/>
      <c r="AE258" s="21"/>
      <c r="AF258" s="21"/>
      <c r="AG258" s="21"/>
      <c r="AH258" s="21"/>
    </row>
    <row r="259" spans="1:34" ht="30" customHeight="1" x14ac:dyDescent="0.2">
      <c r="A259" s="22"/>
      <c r="B259" s="46"/>
      <c r="C259" s="249"/>
      <c r="D259" s="250"/>
      <c r="E259" s="250"/>
      <c r="F259" s="46"/>
      <c r="G259" s="46"/>
      <c r="H259" s="46"/>
      <c r="I259" s="47"/>
      <c r="J259" s="46"/>
      <c r="K259" s="46"/>
      <c r="L259" s="47"/>
      <c r="M259" s="48"/>
      <c r="N259" s="48"/>
      <c r="O259" s="49"/>
      <c r="P259" s="48"/>
      <c r="Q259" s="48"/>
      <c r="R259" s="49"/>
      <c r="S259" s="52"/>
      <c r="T259" s="21"/>
      <c r="U259" s="21"/>
      <c r="V259" s="21"/>
      <c r="W259" s="21"/>
      <c r="X259" s="21"/>
      <c r="Y259" s="21"/>
      <c r="Z259" s="21"/>
      <c r="AA259" s="21"/>
      <c r="AB259" s="21"/>
      <c r="AC259" s="21"/>
      <c r="AD259" s="21"/>
      <c r="AE259" s="21"/>
      <c r="AF259" s="21"/>
      <c r="AG259" s="21"/>
      <c r="AH259" s="21"/>
    </row>
    <row r="260" spans="1:34" ht="30" customHeight="1" x14ac:dyDescent="0.2">
      <c r="A260" s="22"/>
      <c r="B260" s="46"/>
      <c r="C260" s="249"/>
      <c r="D260" s="250"/>
      <c r="E260" s="250"/>
      <c r="F260" s="46"/>
      <c r="G260" s="46"/>
      <c r="H260" s="46"/>
      <c r="I260" s="47"/>
      <c r="J260" s="46"/>
      <c r="K260" s="46"/>
      <c r="L260" s="47"/>
      <c r="M260" s="48"/>
      <c r="N260" s="48"/>
      <c r="O260" s="49"/>
      <c r="P260" s="48"/>
      <c r="Q260" s="48"/>
      <c r="R260" s="49"/>
      <c r="S260" s="52"/>
      <c r="T260" s="21"/>
      <c r="U260" s="21"/>
      <c r="V260" s="21"/>
      <c r="W260" s="21"/>
      <c r="X260" s="21"/>
      <c r="Y260" s="21"/>
      <c r="Z260" s="21"/>
      <c r="AA260" s="21"/>
      <c r="AB260" s="21"/>
      <c r="AC260" s="21"/>
      <c r="AD260" s="21"/>
      <c r="AE260" s="21"/>
      <c r="AF260" s="21"/>
      <c r="AG260" s="21"/>
      <c r="AH260" s="21"/>
    </row>
    <row r="261" spans="1:34" ht="30" customHeight="1" x14ac:dyDescent="0.2">
      <c r="A261" s="22"/>
      <c r="B261" s="46"/>
      <c r="C261" s="249"/>
      <c r="D261" s="250"/>
      <c r="E261" s="250"/>
      <c r="F261" s="46"/>
      <c r="G261" s="46"/>
      <c r="H261" s="46"/>
      <c r="I261" s="47"/>
      <c r="J261" s="46"/>
      <c r="K261" s="46"/>
      <c r="L261" s="47"/>
      <c r="M261" s="48"/>
      <c r="N261" s="48"/>
      <c r="O261" s="49"/>
      <c r="P261" s="48"/>
      <c r="Q261" s="48"/>
      <c r="R261" s="49"/>
      <c r="S261" s="52"/>
      <c r="T261" s="21"/>
      <c r="U261" s="21"/>
      <c r="V261" s="21"/>
      <c r="W261" s="21"/>
      <c r="X261" s="21"/>
      <c r="Y261" s="21"/>
      <c r="Z261" s="21"/>
      <c r="AA261" s="21"/>
      <c r="AB261" s="21"/>
      <c r="AC261" s="21"/>
      <c r="AD261" s="21"/>
      <c r="AE261" s="21"/>
      <c r="AF261" s="21"/>
      <c r="AG261" s="21"/>
      <c r="AH261" s="21"/>
    </row>
    <row r="262" spans="1:34" ht="30" customHeight="1" x14ac:dyDescent="0.2">
      <c r="A262" s="22"/>
      <c r="B262" s="46"/>
      <c r="C262" s="249"/>
      <c r="D262" s="250"/>
      <c r="E262" s="250"/>
      <c r="F262" s="46"/>
      <c r="G262" s="46"/>
      <c r="H262" s="46"/>
      <c r="I262" s="47"/>
      <c r="J262" s="46"/>
      <c r="K262" s="46"/>
      <c r="L262" s="47"/>
      <c r="M262" s="48"/>
      <c r="N262" s="48"/>
      <c r="O262" s="49"/>
      <c r="P262" s="48"/>
      <c r="Q262" s="48"/>
      <c r="R262" s="49"/>
      <c r="S262" s="52"/>
      <c r="T262" s="21"/>
      <c r="U262" s="21"/>
      <c r="V262" s="21"/>
      <c r="W262" s="21"/>
      <c r="X262" s="21"/>
      <c r="Y262" s="21"/>
      <c r="Z262" s="21"/>
      <c r="AA262" s="21"/>
      <c r="AB262" s="21"/>
      <c r="AC262" s="21"/>
      <c r="AD262" s="21"/>
      <c r="AE262" s="21"/>
      <c r="AF262" s="21"/>
      <c r="AG262" s="21"/>
      <c r="AH262" s="21"/>
    </row>
    <row r="263" spans="1:34" ht="30" customHeight="1" x14ac:dyDescent="0.2">
      <c r="A263" s="22"/>
      <c r="B263" s="46"/>
      <c r="C263" s="249"/>
      <c r="D263" s="250"/>
      <c r="E263" s="250"/>
      <c r="F263" s="46"/>
      <c r="G263" s="46"/>
      <c r="H263" s="46"/>
      <c r="I263" s="47"/>
      <c r="J263" s="46"/>
      <c r="K263" s="46"/>
      <c r="L263" s="47"/>
      <c r="M263" s="48"/>
      <c r="N263" s="48"/>
      <c r="O263" s="49"/>
      <c r="P263" s="48"/>
      <c r="Q263" s="48"/>
      <c r="R263" s="49"/>
      <c r="S263" s="52"/>
      <c r="T263" s="21"/>
      <c r="U263" s="21"/>
      <c r="V263" s="21"/>
      <c r="W263" s="21"/>
      <c r="X263" s="21"/>
      <c r="Y263" s="21"/>
      <c r="Z263" s="21"/>
      <c r="AA263" s="21"/>
      <c r="AB263" s="21"/>
      <c r="AC263" s="21"/>
      <c r="AD263" s="21"/>
      <c r="AE263" s="21"/>
      <c r="AF263" s="21"/>
      <c r="AG263" s="21"/>
      <c r="AH263" s="21"/>
    </row>
    <row r="264" spans="1:34" ht="30" customHeight="1" x14ac:dyDescent="0.2">
      <c r="A264" s="22"/>
      <c r="B264" s="46"/>
      <c r="C264" s="249"/>
      <c r="D264" s="250"/>
      <c r="E264" s="250"/>
      <c r="F264" s="46"/>
      <c r="G264" s="46"/>
      <c r="H264" s="46"/>
      <c r="I264" s="47"/>
      <c r="J264" s="46"/>
      <c r="K264" s="46"/>
      <c r="L264" s="47"/>
      <c r="M264" s="48"/>
      <c r="N264" s="48"/>
      <c r="O264" s="49"/>
      <c r="P264" s="48"/>
      <c r="Q264" s="48"/>
      <c r="R264" s="49"/>
      <c r="S264" s="52"/>
      <c r="T264" s="21"/>
      <c r="U264" s="21"/>
      <c r="V264" s="21"/>
      <c r="W264" s="21"/>
      <c r="X264" s="21"/>
      <c r="Y264" s="21"/>
      <c r="Z264" s="21"/>
      <c r="AA264" s="21"/>
      <c r="AB264" s="21"/>
      <c r="AC264" s="21"/>
      <c r="AD264" s="21"/>
      <c r="AE264" s="21"/>
      <c r="AF264" s="21"/>
      <c r="AG264" s="21"/>
      <c r="AH264" s="21"/>
    </row>
    <row r="265" spans="1:34" ht="30" customHeight="1" x14ac:dyDescent="0.2">
      <c r="A265" s="22"/>
      <c r="B265" s="46"/>
      <c r="C265" s="249"/>
      <c r="D265" s="250"/>
      <c r="E265" s="250"/>
      <c r="F265" s="46"/>
      <c r="G265" s="46"/>
      <c r="H265" s="46"/>
      <c r="I265" s="47"/>
      <c r="J265" s="46"/>
      <c r="K265" s="46"/>
      <c r="L265" s="47"/>
      <c r="M265" s="48"/>
      <c r="N265" s="48"/>
      <c r="O265" s="49"/>
      <c r="P265" s="48"/>
      <c r="Q265" s="48"/>
      <c r="R265" s="49"/>
      <c r="S265" s="52"/>
      <c r="T265" s="21"/>
      <c r="U265" s="21"/>
      <c r="V265" s="21"/>
      <c r="W265" s="21"/>
      <c r="X265" s="21"/>
      <c r="Y265" s="21"/>
      <c r="Z265" s="21"/>
      <c r="AA265" s="21"/>
      <c r="AB265" s="21"/>
      <c r="AC265" s="21"/>
      <c r="AD265" s="21"/>
      <c r="AE265" s="21"/>
      <c r="AF265" s="21"/>
      <c r="AG265" s="21"/>
      <c r="AH265" s="21"/>
    </row>
    <row r="266" spans="1:34" ht="30" customHeight="1" x14ac:dyDescent="0.2">
      <c r="A266" s="22"/>
      <c r="B266" s="46"/>
      <c r="C266" s="249"/>
      <c r="D266" s="250"/>
      <c r="E266" s="250"/>
      <c r="F266" s="46"/>
      <c r="G266" s="46"/>
      <c r="H266" s="46"/>
      <c r="I266" s="47"/>
      <c r="J266" s="46"/>
      <c r="K266" s="46"/>
      <c r="L266" s="47"/>
      <c r="M266" s="48"/>
      <c r="N266" s="48"/>
      <c r="O266" s="49"/>
      <c r="P266" s="48"/>
      <c r="Q266" s="48"/>
      <c r="R266" s="49"/>
      <c r="S266" s="52"/>
      <c r="T266" s="21"/>
      <c r="U266" s="21"/>
      <c r="V266" s="21"/>
      <c r="W266" s="21"/>
      <c r="X266" s="21"/>
      <c r="Y266" s="21"/>
      <c r="Z266" s="21"/>
      <c r="AA266" s="21"/>
      <c r="AB266" s="21"/>
      <c r="AC266" s="21"/>
      <c r="AD266" s="21"/>
      <c r="AE266" s="21"/>
      <c r="AF266" s="21"/>
      <c r="AG266" s="21"/>
      <c r="AH266" s="21"/>
    </row>
    <row r="267" spans="1:34" ht="30" customHeight="1" x14ac:dyDescent="0.2">
      <c r="A267" s="22"/>
      <c r="B267" s="46"/>
      <c r="C267" s="249"/>
      <c r="D267" s="250"/>
      <c r="E267" s="250"/>
      <c r="F267" s="46"/>
      <c r="G267" s="46"/>
      <c r="H267" s="46"/>
      <c r="I267" s="47"/>
      <c r="J267" s="46"/>
      <c r="K267" s="46"/>
      <c r="L267" s="47"/>
      <c r="M267" s="48"/>
      <c r="N267" s="48"/>
      <c r="O267" s="49"/>
      <c r="P267" s="48"/>
      <c r="Q267" s="48"/>
      <c r="R267" s="49"/>
      <c r="S267" s="52"/>
      <c r="T267" s="21"/>
      <c r="U267" s="21"/>
      <c r="V267" s="21"/>
      <c r="W267" s="21"/>
      <c r="X267" s="21"/>
      <c r="Y267" s="21"/>
      <c r="Z267" s="21"/>
      <c r="AA267" s="21"/>
      <c r="AB267" s="21"/>
      <c r="AC267" s="21"/>
      <c r="AD267" s="21"/>
      <c r="AE267" s="21"/>
      <c r="AF267" s="21"/>
      <c r="AG267" s="21"/>
      <c r="AH267" s="21"/>
    </row>
    <row r="268" spans="1:34" ht="30" customHeight="1" x14ac:dyDescent="0.2">
      <c r="A268" s="22"/>
      <c r="B268" s="46"/>
      <c r="C268" s="249"/>
      <c r="D268" s="250"/>
      <c r="E268" s="250"/>
      <c r="F268" s="46"/>
      <c r="G268" s="46"/>
      <c r="H268" s="46"/>
      <c r="I268" s="47"/>
      <c r="J268" s="46"/>
      <c r="K268" s="46"/>
      <c r="L268" s="47"/>
      <c r="M268" s="48"/>
      <c r="N268" s="48"/>
      <c r="O268" s="49"/>
      <c r="P268" s="48"/>
      <c r="Q268" s="48"/>
      <c r="R268" s="49"/>
      <c r="S268" s="52"/>
      <c r="T268" s="21"/>
      <c r="U268" s="21"/>
      <c r="V268" s="21"/>
      <c r="W268" s="21"/>
      <c r="X268" s="21"/>
      <c r="Y268" s="21"/>
      <c r="Z268" s="21"/>
      <c r="AA268" s="21"/>
      <c r="AB268" s="21"/>
      <c r="AC268" s="21"/>
      <c r="AD268" s="21"/>
      <c r="AE268" s="21"/>
      <c r="AF268" s="21"/>
      <c r="AG268" s="21"/>
      <c r="AH268" s="21"/>
    </row>
    <row r="269" spans="1:34" ht="30" customHeight="1" x14ac:dyDescent="0.2">
      <c r="A269" s="22"/>
      <c r="B269" s="46"/>
      <c r="C269" s="249"/>
      <c r="D269" s="250"/>
      <c r="E269" s="250"/>
      <c r="F269" s="46"/>
      <c r="G269" s="46"/>
      <c r="H269" s="46"/>
      <c r="I269" s="47"/>
      <c r="J269" s="46"/>
      <c r="K269" s="46"/>
      <c r="L269" s="47"/>
      <c r="M269" s="48"/>
      <c r="N269" s="48"/>
      <c r="O269" s="49"/>
      <c r="P269" s="48"/>
      <c r="Q269" s="48"/>
      <c r="R269" s="49"/>
      <c r="S269" s="52"/>
      <c r="T269" s="21"/>
      <c r="U269" s="21"/>
      <c r="V269" s="21"/>
      <c r="W269" s="21"/>
      <c r="X269" s="21"/>
      <c r="Y269" s="21"/>
      <c r="Z269" s="21"/>
      <c r="AA269" s="21"/>
      <c r="AB269" s="21"/>
      <c r="AC269" s="21"/>
      <c r="AD269" s="21"/>
      <c r="AE269" s="21"/>
      <c r="AF269" s="21"/>
      <c r="AG269" s="21"/>
      <c r="AH269" s="21"/>
    </row>
    <row r="270" spans="1:34" ht="30" customHeight="1" x14ac:dyDescent="0.2">
      <c r="A270" s="22"/>
      <c r="B270" s="46"/>
      <c r="C270" s="249"/>
      <c r="D270" s="250"/>
      <c r="E270" s="250"/>
      <c r="F270" s="46"/>
      <c r="G270" s="46"/>
      <c r="H270" s="46"/>
      <c r="I270" s="47"/>
      <c r="J270" s="46"/>
      <c r="K270" s="46"/>
      <c r="L270" s="47"/>
      <c r="M270" s="48"/>
      <c r="N270" s="48"/>
      <c r="O270" s="49"/>
      <c r="P270" s="48"/>
      <c r="Q270" s="48"/>
      <c r="R270" s="49"/>
      <c r="S270" s="52"/>
      <c r="T270" s="21"/>
      <c r="U270" s="21"/>
      <c r="V270" s="21"/>
      <c r="W270" s="21"/>
      <c r="X270" s="21"/>
      <c r="Y270" s="21"/>
      <c r="Z270" s="21"/>
      <c r="AA270" s="21"/>
      <c r="AB270" s="21"/>
      <c r="AC270" s="21"/>
      <c r="AD270" s="21"/>
      <c r="AE270" s="21"/>
      <c r="AF270" s="21"/>
      <c r="AG270" s="21"/>
      <c r="AH270" s="21"/>
    </row>
    <row r="271" spans="1:34" ht="30" customHeight="1" x14ac:dyDescent="0.2">
      <c r="A271" s="22"/>
      <c r="B271" s="46"/>
      <c r="C271" s="249"/>
      <c r="D271" s="250"/>
      <c r="E271" s="250"/>
      <c r="F271" s="46"/>
      <c r="G271" s="46"/>
      <c r="H271" s="46"/>
      <c r="I271" s="47"/>
      <c r="J271" s="46"/>
      <c r="K271" s="46"/>
      <c r="L271" s="47"/>
      <c r="M271" s="48"/>
      <c r="N271" s="48"/>
      <c r="O271" s="49"/>
      <c r="P271" s="48"/>
      <c r="Q271" s="48"/>
      <c r="R271" s="49"/>
      <c r="S271" s="52"/>
      <c r="T271" s="21"/>
      <c r="U271" s="21"/>
      <c r="V271" s="21"/>
      <c r="W271" s="21"/>
      <c r="X271" s="21"/>
      <c r="Y271" s="21"/>
      <c r="Z271" s="21"/>
      <c r="AA271" s="21"/>
      <c r="AB271" s="21"/>
      <c r="AC271" s="21"/>
      <c r="AD271" s="21"/>
      <c r="AE271" s="21"/>
      <c r="AF271" s="21"/>
      <c r="AG271" s="21"/>
      <c r="AH271" s="21"/>
    </row>
    <row r="272" spans="1:34" ht="30" customHeight="1" x14ac:dyDescent="0.2">
      <c r="A272" s="22"/>
      <c r="B272" s="46"/>
      <c r="C272" s="249"/>
      <c r="D272" s="250"/>
      <c r="E272" s="250"/>
      <c r="F272" s="46"/>
      <c r="G272" s="46"/>
      <c r="H272" s="46"/>
      <c r="I272" s="47"/>
      <c r="J272" s="46"/>
      <c r="K272" s="46"/>
      <c r="L272" s="47"/>
      <c r="M272" s="48"/>
      <c r="N272" s="48"/>
      <c r="O272" s="49"/>
      <c r="P272" s="48"/>
      <c r="Q272" s="48"/>
      <c r="R272" s="49"/>
      <c r="S272" s="52"/>
      <c r="T272" s="21"/>
      <c r="U272" s="21"/>
      <c r="V272" s="21"/>
      <c r="W272" s="21"/>
      <c r="X272" s="21"/>
      <c r="Y272" s="21"/>
      <c r="Z272" s="21"/>
      <c r="AA272" s="21"/>
      <c r="AB272" s="21"/>
      <c r="AC272" s="21"/>
      <c r="AD272" s="21"/>
      <c r="AE272" s="21"/>
      <c r="AF272" s="21"/>
      <c r="AG272" s="21"/>
      <c r="AH272" s="21"/>
    </row>
    <row r="273" spans="1:34" ht="30" customHeight="1" x14ac:dyDescent="0.2">
      <c r="A273" s="22"/>
      <c r="B273" s="46"/>
      <c r="C273" s="249"/>
      <c r="D273" s="250"/>
      <c r="E273" s="250"/>
      <c r="F273" s="46"/>
      <c r="G273" s="46"/>
      <c r="H273" s="46"/>
      <c r="I273" s="47"/>
      <c r="J273" s="46"/>
      <c r="K273" s="46"/>
      <c r="L273" s="47"/>
      <c r="M273" s="48"/>
      <c r="N273" s="48"/>
      <c r="O273" s="49"/>
      <c r="P273" s="48"/>
      <c r="Q273" s="48"/>
      <c r="R273" s="49"/>
      <c r="S273" s="52"/>
      <c r="T273" s="21"/>
      <c r="U273" s="21"/>
      <c r="V273" s="21"/>
      <c r="W273" s="21"/>
      <c r="X273" s="21"/>
      <c r="Y273" s="21"/>
      <c r="Z273" s="21"/>
      <c r="AA273" s="21"/>
      <c r="AB273" s="21"/>
      <c r="AC273" s="21"/>
      <c r="AD273" s="21"/>
      <c r="AE273" s="21"/>
      <c r="AF273" s="21"/>
      <c r="AG273" s="21"/>
      <c r="AH273" s="21"/>
    </row>
    <row r="274" spans="1:34" ht="30" customHeight="1" x14ac:dyDescent="0.2">
      <c r="A274" s="22"/>
      <c r="B274" s="46"/>
      <c r="C274" s="249"/>
      <c r="D274" s="250"/>
      <c r="E274" s="250"/>
      <c r="F274" s="46"/>
      <c r="G274" s="46"/>
      <c r="H274" s="46"/>
      <c r="I274" s="47"/>
      <c r="J274" s="46"/>
      <c r="K274" s="46"/>
      <c r="L274" s="47"/>
      <c r="M274" s="48"/>
      <c r="N274" s="48"/>
      <c r="O274" s="49"/>
      <c r="P274" s="48"/>
      <c r="Q274" s="48"/>
      <c r="R274" s="49"/>
      <c r="S274" s="52"/>
      <c r="T274" s="21"/>
      <c r="U274" s="21"/>
      <c r="V274" s="21"/>
      <c r="W274" s="21"/>
      <c r="X274" s="21"/>
      <c r="Y274" s="21"/>
      <c r="Z274" s="21"/>
      <c r="AA274" s="21"/>
      <c r="AB274" s="21"/>
      <c r="AC274" s="21"/>
      <c r="AD274" s="21"/>
      <c r="AE274" s="21"/>
      <c r="AF274" s="21"/>
      <c r="AG274" s="21"/>
      <c r="AH274" s="21"/>
    </row>
    <row r="275" spans="1:34" ht="30" customHeight="1" x14ac:dyDescent="0.2">
      <c r="A275" s="22"/>
      <c r="B275" s="46"/>
      <c r="C275" s="249"/>
      <c r="D275" s="250"/>
      <c r="E275" s="250"/>
      <c r="F275" s="46"/>
      <c r="G275" s="46"/>
      <c r="H275" s="46"/>
      <c r="I275" s="47"/>
      <c r="J275" s="46"/>
      <c r="K275" s="46"/>
      <c r="L275" s="47"/>
      <c r="M275" s="48"/>
      <c r="N275" s="48"/>
      <c r="O275" s="49"/>
      <c r="P275" s="48"/>
      <c r="Q275" s="48"/>
      <c r="R275" s="49"/>
      <c r="S275" s="52"/>
      <c r="T275" s="21"/>
      <c r="U275" s="21"/>
      <c r="V275" s="21"/>
      <c r="W275" s="21"/>
      <c r="X275" s="21"/>
      <c r="Y275" s="21"/>
      <c r="Z275" s="21"/>
      <c r="AA275" s="21"/>
      <c r="AB275" s="21"/>
      <c r="AC275" s="21"/>
      <c r="AD275" s="21"/>
      <c r="AE275" s="21"/>
      <c r="AF275" s="21"/>
      <c r="AG275" s="21"/>
      <c r="AH275" s="21"/>
    </row>
    <row r="276" spans="1:34" ht="30" customHeight="1" x14ac:dyDescent="0.2">
      <c r="A276" s="22"/>
      <c r="B276" s="46"/>
      <c r="C276" s="249"/>
      <c r="D276" s="250"/>
      <c r="E276" s="250"/>
      <c r="F276" s="46"/>
      <c r="G276" s="46"/>
      <c r="H276" s="46"/>
      <c r="I276" s="47"/>
      <c r="J276" s="46"/>
      <c r="K276" s="46"/>
      <c r="L276" s="47"/>
      <c r="M276" s="48"/>
      <c r="N276" s="48"/>
      <c r="O276" s="49"/>
      <c r="P276" s="48"/>
      <c r="Q276" s="48"/>
      <c r="R276" s="49"/>
      <c r="S276" s="52"/>
      <c r="T276" s="21"/>
      <c r="U276" s="21"/>
      <c r="V276" s="21"/>
      <c r="W276" s="21"/>
      <c r="X276" s="21"/>
      <c r="Y276" s="21"/>
      <c r="Z276" s="21"/>
      <c r="AA276" s="21"/>
      <c r="AB276" s="21"/>
      <c r="AC276" s="21"/>
      <c r="AD276" s="21"/>
      <c r="AE276" s="21"/>
      <c r="AF276" s="21"/>
      <c r="AG276" s="21"/>
      <c r="AH276" s="21"/>
    </row>
    <row r="277" spans="1:34" ht="30" customHeight="1" x14ac:dyDescent="0.2">
      <c r="A277" s="22"/>
      <c r="B277" s="46"/>
      <c r="C277" s="249"/>
      <c r="D277" s="250"/>
      <c r="E277" s="250"/>
      <c r="F277" s="46"/>
      <c r="G277" s="46"/>
      <c r="H277" s="46"/>
      <c r="I277" s="47"/>
      <c r="J277" s="46"/>
      <c r="K277" s="46"/>
      <c r="L277" s="47"/>
      <c r="M277" s="48"/>
      <c r="N277" s="48"/>
      <c r="O277" s="49"/>
      <c r="P277" s="48"/>
      <c r="Q277" s="48"/>
      <c r="R277" s="49"/>
      <c r="S277" s="52"/>
      <c r="T277" s="21"/>
      <c r="U277" s="21"/>
      <c r="V277" s="21"/>
      <c r="W277" s="21"/>
      <c r="X277" s="21"/>
      <c r="Y277" s="21"/>
      <c r="Z277" s="21"/>
      <c r="AA277" s="21"/>
      <c r="AB277" s="21"/>
      <c r="AC277" s="21"/>
      <c r="AD277" s="21"/>
      <c r="AE277" s="21"/>
      <c r="AF277" s="21"/>
      <c r="AG277" s="21"/>
      <c r="AH277" s="21"/>
    </row>
    <row r="278" spans="1:34" ht="30" customHeight="1" x14ac:dyDescent="0.2">
      <c r="A278" s="22"/>
      <c r="B278" s="46"/>
      <c r="C278" s="249"/>
      <c r="D278" s="250"/>
      <c r="E278" s="250"/>
      <c r="F278" s="46"/>
      <c r="G278" s="46"/>
      <c r="H278" s="46"/>
      <c r="I278" s="47"/>
      <c r="J278" s="46"/>
      <c r="K278" s="46"/>
      <c r="L278" s="47"/>
      <c r="M278" s="48"/>
      <c r="N278" s="48"/>
      <c r="O278" s="49"/>
      <c r="P278" s="48"/>
      <c r="Q278" s="48"/>
      <c r="R278" s="49"/>
      <c r="S278" s="52"/>
      <c r="T278" s="21"/>
      <c r="U278" s="21"/>
      <c r="V278" s="21"/>
      <c r="W278" s="21"/>
      <c r="X278" s="21"/>
      <c r="Y278" s="21"/>
      <c r="Z278" s="21"/>
      <c r="AA278" s="21"/>
      <c r="AB278" s="21"/>
      <c r="AC278" s="21"/>
      <c r="AD278" s="21"/>
      <c r="AE278" s="21"/>
      <c r="AF278" s="21"/>
      <c r="AG278" s="21"/>
      <c r="AH278" s="21"/>
    </row>
    <row r="279" spans="1:34" ht="30" customHeight="1" x14ac:dyDescent="0.2">
      <c r="A279" s="22"/>
      <c r="B279" s="46"/>
      <c r="C279" s="249"/>
      <c r="D279" s="250"/>
      <c r="E279" s="250"/>
      <c r="F279" s="46"/>
      <c r="G279" s="46"/>
      <c r="H279" s="46"/>
      <c r="I279" s="47"/>
      <c r="J279" s="46"/>
      <c r="K279" s="46"/>
      <c r="L279" s="47"/>
      <c r="M279" s="48"/>
      <c r="N279" s="48"/>
      <c r="O279" s="49"/>
      <c r="P279" s="48"/>
      <c r="Q279" s="48"/>
      <c r="R279" s="49"/>
      <c r="S279" s="52"/>
      <c r="T279" s="21"/>
      <c r="U279" s="21"/>
      <c r="V279" s="21"/>
      <c r="W279" s="21"/>
      <c r="X279" s="21"/>
      <c r="Y279" s="21"/>
      <c r="Z279" s="21"/>
      <c r="AA279" s="21"/>
      <c r="AB279" s="21"/>
      <c r="AC279" s="21"/>
      <c r="AD279" s="21"/>
      <c r="AE279" s="21"/>
      <c r="AF279" s="21"/>
      <c r="AG279" s="21"/>
      <c r="AH279" s="21"/>
    </row>
    <row r="280" spans="1:34" ht="30" customHeight="1" x14ac:dyDescent="0.2">
      <c r="A280" s="22"/>
      <c r="B280" s="46"/>
      <c r="C280" s="249"/>
      <c r="D280" s="250"/>
      <c r="E280" s="250"/>
      <c r="F280" s="46"/>
      <c r="G280" s="46"/>
      <c r="H280" s="46"/>
      <c r="I280" s="47"/>
      <c r="J280" s="46"/>
      <c r="K280" s="46"/>
      <c r="L280" s="47"/>
      <c r="M280" s="48"/>
      <c r="N280" s="48"/>
      <c r="O280" s="49"/>
      <c r="P280" s="48"/>
      <c r="Q280" s="48"/>
      <c r="R280" s="49"/>
      <c r="S280" s="52"/>
      <c r="T280" s="21"/>
      <c r="U280" s="21"/>
      <c r="V280" s="21"/>
      <c r="W280" s="21"/>
      <c r="X280" s="21"/>
      <c r="Y280" s="21"/>
      <c r="Z280" s="21"/>
      <c r="AA280" s="21"/>
      <c r="AB280" s="21"/>
      <c r="AC280" s="21"/>
      <c r="AD280" s="21"/>
      <c r="AE280" s="21"/>
      <c r="AF280" s="21"/>
      <c r="AG280" s="21"/>
      <c r="AH280" s="21"/>
    </row>
    <row r="281" spans="1:34" ht="30" customHeight="1" x14ac:dyDescent="0.2">
      <c r="A281" s="22"/>
      <c r="B281" s="46"/>
      <c r="C281" s="249"/>
      <c r="D281" s="250"/>
      <c r="E281" s="250"/>
      <c r="F281" s="46"/>
      <c r="G281" s="46"/>
      <c r="H281" s="46"/>
      <c r="I281" s="47"/>
      <c r="J281" s="46"/>
      <c r="K281" s="46"/>
      <c r="L281" s="47"/>
      <c r="M281" s="48"/>
      <c r="N281" s="48"/>
      <c r="O281" s="49"/>
      <c r="P281" s="48"/>
      <c r="Q281" s="48"/>
      <c r="R281" s="49"/>
      <c r="S281" s="52"/>
      <c r="T281" s="21"/>
      <c r="U281" s="21"/>
      <c r="V281" s="21"/>
      <c r="W281" s="21"/>
      <c r="X281" s="21"/>
      <c r="Y281" s="21"/>
      <c r="Z281" s="21"/>
      <c r="AA281" s="21"/>
      <c r="AB281" s="21"/>
      <c r="AC281" s="21"/>
      <c r="AD281" s="21"/>
      <c r="AE281" s="21"/>
      <c r="AF281" s="21"/>
      <c r="AG281" s="21"/>
      <c r="AH281" s="21"/>
    </row>
    <row r="282" spans="1:34" ht="30" customHeight="1" x14ac:dyDescent="0.2">
      <c r="A282" s="22"/>
      <c r="B282" s="46"/>
      <c r="C282" s="249"/>
      <c r="D282" s="250"/>
      <c r="E282" s="250"/>
      <c r="F282" s="46"/>
      <c r="G282" s="46"/>
      <c r="H282" s="46"/>
      <c r="I282" s="47"/>
      <c r="J282" s="46"/>
      <c r="K282" s="46"/>
      <c r="L282" s="47"/>
      <c r="M282" s="48"/>
      <c r="N282" s="48"/>
      <c r="O282" s="49"/>
      <c r="P282" s="48"/>
      <c r="Q282" s="48"/>
      <c r="R282" s="49"/>
      <c r="S282" s="52"/>
      <c r="T282" s="21"/>
      <c r="U282" s="21"/>
      <c r="V282" s="21"/>
      <c r="W282" s="21"/>
      <c r="X282" s="21"/>
      <c r="Y282" s="21"/>
      <c r="Z282" s="21"/>
      <c r="AA282" s="21"/>
      <c r="AB282" s="21"/>
      <c r="AC282" s="21"/>
      <c r="AD282" s="21"/>
      <c r="AE282" s="21"/>
      <c r="AF282" s="21"/>
      <c r="AG282" s="21"/>
      <c r="AH282" s="21"/>
    </row>
    <row r="283" spans="1:34" ht="30" customHeight="1" x14ac:dyDescent="0.2">
      <c r="A283" s="22"/>
      <c r="B283" s="46"/>
      <c r="C283" s="249"/>
      <c r="D283" s="250"/>
      <c r="E283" s="250"/>
      <c r="F283" s="46"/>
      <c r="G283" s="46"/>
      <c r="H283" s="46"/>
      <c r="I283" s="47"/>
      <c r="J283" s="46"/>
      <c r="K283" s="46"/>
      <c r="L283" s="47"/>
      <c r="M283" s="48"/>
      <c r="N283" s="48"/>
      <c r="O283" s="49"/>
      <c r="P283" s="48"/>
      <c r="Q283" s="48"/>
      <c r="R283" s="49"/>
      <c r="S283" s="52"/>
      <c r="T283" s="21"/>
      <c r="U283" s="21"/>
      <c r="V283" s="21"/>
      <c r="W283" s="21"/>
      <c r="X283" s="21"/>
      <c r="Y283" s="21"/>
      <c r="Z283" s="21"/>
      <c r="AA283" s="21"/>
      <c r="AB283" s="21"/>
      <c r="AC283" s="21"/>
      <c r="AD283" s="21"/>
      <c r="AE283" s="21"/>
      <c r="AF283" s="21"/>
      <c r="AG283" s="21"/>
      <c r="AH283" s="21"/>
    </row>
    <row r="284" spans="1:34" ht="30" customHeight="1" x14ac:dyDescent="0.2">
      <c r="A284" s="22"/>
      <c r="B284" s="46"/>
      <c r="C284" s="249"/>
      <c r="D284" s="250"/>
      <c r="E284" s="250"/>
      <c r="F284" s="46"/>
      <c r="G284" s="46"/>
      <c r="H284" s="46"/>
      <c r="I284" s="47"/>
      <c r="J284" s="46"/>
      <c r="K284" s="46"/>
      <c r="L284" s="47"/>
      <c r="M284" s="48"/>
      <c r="N284" s="48"/>
      <c r="O284" s="49"/>
      <c r="P284" s="48"/>
      <c r="Q284" s="48"/>
      <c r="R284" s="49"/>
      <c r="S284" s="52"/>
      <c r="T284" s="21"/>
      <c r="U284" s="21"/>
      <c r="V284" s="21"/>
      <c r="W284" s="21"/>
      <c r="X284" s="21"/>
      <c r="Y284" s="21"/>
      <c r="Z284" s="21"/>
      <c r="AA284" s="21"/>
      <c r="AB284" s="21"/>
      <c r="AC284" s="21"/>
      <c r="AD284" s="21"/>
      <c r="AE284" s="21"/>
      <c r="AF284" s="21"/>
      <c r="AG284" s="21"/>
      <c r="AH284" s="21"/>
    </row>
    <row r="285" spans="1:34" ht="30" customHeight="1" x14ac:dyDescent="0.2">
      <c r="A285" s="22"/>
      <c r="B285" s="46"/>
      <c r="C285" s="249"/>
      <c r="D285" s="250"/>
      <c r="E285" s="250"/>
      <c r="F285" s="46"/>
      <c r="G285" s="46"/>
      <c r="H285" s="46"/>
      <c r="I285" s="47"/>
      <c r="J285" s="46"/>
      <c r="K285" s="46"/>
      <c r="L285" s="47"/>
      <c r="M285" s="48"/>
      <c r="N285" s="48"/>
      <c r="O285" s="49"/>
      <c r="P285" s="48"/>
      <c r="Q285" s="48"/>
      <c r="R285" s="49"/>
      <c r="S285" s="52"/>
      <c r="T285" s="21"/>
      <c r="U285" s="21"/>
      <c r="V285" s="21"/>
      <c r="W285" s="21"/>
      <c r="X285" s="21"/>
      <c r="Y285" s="21"/>
      <c r="Z285" s="21"/>
      <c r="AA285" s="21"/>
      <c r="AB285" s="21"/>
      <c r="AC285" s="21"/>
      <c r="AD285" s="21"/>
      <c r="AE285" s="21"/>
      <c r="AF285" s="21"/>
      <c r="AG285" s="21"/>
      <c r="AH285" s="21"/>
    </row>
    <row r="286" spans="1:34" ht="30" customHeight="1" x14ac:dyDescent="0.2">
      <c r="A286" s="22"/>
      <c r="B286" s="46"/>
      <c r="C286" s="249"/>
      <c r="D286" s="250"/>
      <c r="E286" s="250"/>
      <c r="F286" s="46"/>
      <c r="G286" s="46"/>
      <c r="H286" s="46"/>
      <c r="I286" s="47"/>
      <c r="J286" s="46"/>
      <c r="K286" s="46"/>
      <c r="L286" s="47"/>
      <c r="M286" s="48"/>
      <c r="N286" s="48"/>
      <c r="O286" s="49"/>
      <c r="P286" s="48"/>
      <c r="Q286" s="48"/>
      <c r="R286" s="49"/>
      <c r="S286" s="52"/>
      <c r="T286" s="21"/>
      <c r="U286" s="21"/>
      <c r="V286" s="21"/>
      <c r="W286" s="21"/>
      <c r="X286" s="21"/>
      <c r="Y286" s="21"/>
      <c r="Z286" s="21"/>
      <c r="AA286" s="21"/>
      <c r="AB286" s="21"/>
      <c r="AC286" s="21"/>
      <c r="AD286" s="21"/>
      <c r="AE286" s="21"/>
      <c r="AF286" s="21"/>
      <c r="AG286" s="21"/>
      <c r="AH286" s="21"/>
    </row>
    <row r="287" spans="1:34" ht="30" customHeight="1" x14ac:dyDescent="0.2">
      <c r="A287" s="22"/>
      <c r="B287" s="46"/>
      <c r="C287" s="249"/>
      <c r="D287" s="250"/>
      <c r="E287" s="250"/>
      <c r="F287" s="46"/>
      <c r="G287" s="46"/>
      <c r="H287" s="46"/>
      <c r="I287" s="47"/>
      <c r="J287" s="46"/>
      <c r="K287" s="46"/>
      <c r="L287" s="47"/>
      <c r="M287" s="48"/>
      <c r="N287" s="48"/>
      <c r="O287" s="49"/>
      <c r="P287" s="48"/>
      <c r="Q287" s="48"/>
      <c r="R287" s="49"/>
      <c r="S287" s="52"/>
      <c r="T287" s="21"/>
      <c r="U287" s="21"/>
      <c r="V287" s="21"/>
      <c r="W287" s="21"/>
      <c r="X287" s="21"/>
      <c r="Y287" s="21"/>
      <c r="Z287" s="21"/>
      <c r="AA287" s="21"/>
      <c r="AB287" s="21"/>
      <c r="AC287" s="21"/>
      <c r="AD287" s="21"/>
      <c r="AE287" s="21"/>
      <c r="AF287" s="21"/>
      <c r="AG287" s="21"/>
      <c r="AH287" s="21"/>
    </row>
    <row r="288" spans="1:34" ht="30" customHeight="1" x14ac:dyDescent="0.2">
      <c r="A288" s="22"/>
      <c r="B288" s="46"/>
      <c r="C288" s="249"/>
      <c r="D288" s="250"/>
      <c r="E288" s="250"/>
      <c r="F288" s="46"/>
      <c r="G288" s="46"/>
      <c r="H288" s="46"/>
      <c r="I288" s="47"/>
      <c r="J288" s="46"/>
      <c r="K288" s="46"/>
      <c r="L288" s="47"/>
      <c r="M288" s="48"/>
      <c r="N288" s="48"/>
      <c r="O288" s="49"/>
      <c r="P288" s="48"/>
      <c r="Q288" s="48"/>
      <c r="R288" s="49"/>
      <c r="S288" s="52"/>
      <c r="T288" s="21"/>
      <c r="U288" s="21"/>
      <c r="V288" s="21"/>
      <c r="W288" s="21"/>
      <c r="X288" s="21"/>
      <c r="Y288" s="21"/>
      <c r="Z288" s="21"/>
      <c r="AA288" s="21"/>
      <c r="AB288" s="21"/>
      <c r="AC288" s="21"/>
      <c r="AD288" s="21"/>
      <c r="AE288" s="21"/>
      <c r="AF288" s="21"/>
      <c r="AG288" s="21"/>
      <c r="AH288" s="21"/>
    </row>
    <row r="289" spans="1:34" ht="30" customHeight="1" x14ac:dyDescent="0.2">
      <c r="A289" s="22"/>
      <c r="B289" s="46"/>
      <c r="C289" s="249"/>
      <c r="D289" s="250"/>
      <c r="E289" s="250"/>
      <c r="F289" s="46"/>
      <c r="G289" s="46"/>
      <c r="H289" s="46"/>
      <c r="I289" s="47"/>
      <c r="J289" s="46"/>
      <c r="K289" s="46"/>
      <c r="L289" s="47"/>
      <c r="M289" s="48"/>
      <c r="N289" s="48"/>
      <c r="O289" s="49"/>
      <c r="P289" s="48"/>
      <c r="Q289" s="48"/>
      <c r="R289" s="49"/>
      <c r="S289" s="52"/>
      <c r="T289" s="21"/>
      <c r="U289" s="21"/>
      <c r="V289" s="21"/>
      <c r="W289" s="21"/>
      <c r="X289" s="21"/>
      <c r="Y289" s="21"/>
      <c r="Z289" s="21"/>
      <c r="AA289" s="21"/>
      <c r="AB289" s="21"/>
      <c r="AC289" s="21"/>
      <c r="AD289" s="21"/>
      <c r="AE289" s="21"/>
      <c r="AF289" s="21"/>
      <c r="AG289" s="21"/>
      <c r="AH289" s="21"/>
    </row>
    <row r="290" spans="1:34" ht="30" customHeight="1" x14ac:dyDescent="0.2">
      <c r="A290" s="22"/>
      <c r="B290" s="46"/>
      <c r="C290" s="249"/>
      <c r="D290" s="250"/>
      <c r="E290" s="250"/>
      <c r="F290" s="46"/>
      <c r="G290" s="46"/>
      <c r="H290" s="46"/>
      <c r="I290" s="47"/>
      <c r="J290" s="46"/>
      <c r="K290" s="46"/>
      <c r="L290" s="47"/>
      <c r="M290" s="48"/>
      <c r="N290" s="48"/>
      <c r="O290" s="49"/>
      <c r="P290" s="48"/>
      <c r="Q290" s="48"/>
      <c r="R290" s="49"/>
      <c r="S290" s="52"/>
      <c r="T290" s="21"/>
      <c r="U290" s="21"/>
      <c r="V290" s="21"/>
      <c r="W290" s="21"/>
      <c r="X290" s="21"/>
      <c r="Y290" s="21"/>
      <c r="Z290" s="21"/>
      <c r="AA290" s="21"/>
      <c r="AB290" s="21"/>
      <c r="AC290" s="21"/>
      <c r="AD290" s="21"/>
      <c r="AE290" s="21"/>
      <c r="AF290" s="21"/>
      <c r="AG290" s="21"/>
      <c r="AH290" s="21"/>
    </row>
    <row r="291" spans="1:34" ht="30" customHeight="1" x14ac:dyDescent="0.2">
      <c r="A291" s="22"/>
      <c r="B291" s="46"/>
      <c r="C291" s="249"/>
      <c r="D291" s="250"/>
      <c r="E291" s="250"/>
      <c r="F291" s="46"/>
      <c r="G291" s="46"/>
      <c r="H291" s="46"/>
      <c r="I291" s="47"/>
      <c r="J291" s="46"/>
      <c r="K291" s="46"/>
      <c r="L291" s="47"/>
      <c r="M291" s="48"/>
      <c r="N291" s="48"/>
      <c r="O291" s="49"/>
      <c r="P291" s="48"/>
      <c r="Q291" s="48"/>
      <c r="R291" s="49"/>
      <c r="S291" s="52"/>
      <c r="T291" s="21"/>
      <c r="U291" s="21"/>
      <c r="V291" s="21"/>
      <c r="W291" s="21"/>
      <c r="X291" s="21"/>
      <c r="Y291" s="21"/>
      <c r="Z291" s="21"/>
      <c r="AA291" s="21"/>
      <c r="AB291" s="21"/>
      <c r="AC291" s="21"/>
      <c r="AD291" s="21"/>
      <c r="AE291" s="21"/>
      <c r="AF291" s="21"/>
      <c r="AG291" s="21"/>
      <c r="AH291" s="21"/>
    </row>
    <row r="292" spans="1:34" ht="30" customHeight="1" x14ac:dyDescent="0.2">
      <c r="A292" s="22"/>
      <c r="B292" s="46"/>
      <c r="C292" s="249"/>
      <c r="D292" s="250"/>
      <c r="E292" s="250"/>
      <c r="F292" s="46"/>
      <c r="G292" s="46"/>
      <c r="H292" s="46"/>
      <c r="I292" s="47"/>
      <c r="J292" s="46"/>
      <c r="K292" s="46"/>
      <c r="L292" s="47"/>
      <c r="M292" s="48"/>
      <c r="N292" s="48"/>
      <c r="O292" s="49"/>
      <c r="P292" s="48"/>
      <c r="Q292" s="48"/>
      <c r="R292" s="49"/>
      <c r="S292" s="52"/>
      <c r="T292" s="21"/>
      <c r="U292" s="21"/>
      <c r="V292" s="21"/>
      <c r="W292" s="21"/>
      <c r="X292" s="21"/>
      <c r="Y292" s="21"/>
      <c r="Z292" s="21"/>
      <c r="AA292" s="21"/>
      <c r="AB292" s="21"/>
      <c r="AC292" s="21"/>
      <c r="AD292" s="21"/>
      <c r="AE292" s="21"/>
      <c r="AF292" s="21"/>
      <c r="AG292" s="21"/>
      <c r="AH292" s="21"/>
    </row>
    <row r="293" spans="1:34" ht="30" customHeight="1" x14ac:dyDescent="0.2">
      <c r="A293" s="22"/>
      <c r="B293" s="46"/>
      <c r="C293" s="249"/>
      <c r="D293" s="250"/>
      <c r="E293" s="250"/>
      <c r="F293" s="46"/>
      <c r="G293" s="46"/>
      <c r="H293" s="46"/>
      <c r="I293" s="47"/>
      <c r="J293" s="46"/>
      <c r="K293" s="46"/>
      <c r="L293" s="47"/>
      <c r="M293" s="48"/>
      <c r="N293" s="48"/>
      <c r="O293" s="49"/>
      <c r="P293" s="48"/>
      <c r="Q293" s="48"/>
      <c r="R293" s="49"/>
      <c r="S293" s="52"/>
      <c r="T293" s="21"/>
      <c r="U293" s="21"/>
      <c r="V293" s="21"/>
      <c r="W293" s="21"/>
      <c r="X293" s="21"/>
      <c r="Y293" s="21"/>
      <c r="Z293" s="21"/>
      <c r="AA293" s="21"/>
      <c r="AB293" s="21"/>
      <c r="AC293" s="21"/>
      <c r="AD293" s="21"/>
      <c r="AE293" s="21"/>
      <c r="AF293" s="21"/>
      <c r="AG293" s="21"/>
      <c r="AH293" s="21"/>
    </row>
    <row r="294" spans="1:34" ht="30" customHeight="1" x14ac:dyDescent="0.2">
      <c r="A294" s="22"/>
      <c r="B294" s="46"/>
      <c r="C294" s="249"/>
      <c r="D294" s="250"/>
      <c r="E294" s="250"/>
      <c r="F294" s="46"/>
      <c r="G294" s="46"/>
      <c r="H294" s="46"/>
      <c r="I294" s="47"/>
      <c r="J294" s="46"/>
      <c r="K294" s="46"/>
      <c r="L294" s="47"/>
      <c r="M294" s="48"/>
      <c r="N294" s="48"/>
      <c r="O294" s="49"/>
      <c r="P294" s="48"/>
      <c r="Q294" s="48"/>
      <c r="R294" s="49"/>
      <c r="S294" s="52"/>
      <c r="T294" s="21"/>
      <c r="U294" s="21"/>
      <c r="V294" s="21"/>
      <c r="W294" s="21"/>
      <c r="X294" s="21"/>
      <c r="Y294" s="21"/>
      <c r="Z294" s="21"/>
      <c r="AA294" s="21"/>
      <c r="AB294" s="21"/>
      <c r="AC294" s="21"/>
      <c r="AD294" s="21"/>
      <c r="AE294" s="21"/>
      <c r="AF294" s="21"/>
      <c r="AG294" s="21"/>
      <c r="AH294" s="21"/>
    </row>
    <row r="295" spans="1:34" ht="30" customHeight="1" x14ac:dyDescent="0.2">
      <c r="A295" s="22"/>
      <c r="B295" s="46"/>
      <c r="C295" s="249"/>
      <c r="D295" s="250"/>
      <c r="E295" s="250"/>
      <c r="F295" s="46"/>
      <c r="G295" s="46"/>
      <c r="H295" s="46"/>
      <c r="I295" s="47"/>
      <c r="J295" s="46"/>
      <c r="K295" s="46"/>
      <c r="L295" s="47"/>
      <c r="M295" s="48"/>
      <c r="N295" s="48"/>
      <c r="O295" s="49"/>
      <c r="P295" s="48"/>
      <c r="Q295" s="48"/>
      <c r="R295" s="49"/>
      <c r="S295" s="52"/>
      <c r="T295" s="21"/>
      <c r="U295" s="21"/>
      <c r="V295" s="21"/>
      <c r="W295" s="21"/>
      <c r="X295" s="21"/>
      <c r="Y295" s="21"/>
      <c r="Z295" s="21"/>
      <c r="AA295" s="21"/>
      <c r="AB295" s="21"/>
      <c r="AC295" s="21"/>
      <c r="AD295" s="21"/>
      <c r="AE295" s="21"/>
      <c r="AF295" s="21"/>
      <c r="AG295" s="21"/>
      <c r="AH295" s="21"/>
    </row>
    <row r="296" spans="1:34" ht="30" customHeight="1" x14ac:dyDescent="0.2">
      <c r="A296" s="22"/>
      <c r="B296" s="46"/>
      <c r="C296" s="249"/>
      <c r="D296" s="250"/>
      <c r="E296" s="250"/>
      <c r="F296" s="46"/>
      <c r="G296" s="46"/>
      <c r="H296" s="46"/>
      <c r="I296" s="47"/>
      <c r="J296" s="46"/>
      <c r="K296" s="46"/>
      <c r="L296" s="47"/>
      <c r="M296" s="48"/>
      <c r="N296" s="48"/>
      <c r="O296" s="49"/>
      <c r="P296" s="48"/>
      <c r="Q296" s="48"/>
      <c r="R296" s="49"/>
      <c r="S296" s="52"/>
      <c r="T296" s="21"/>
      <c r="U296" s="21"/>
      <c r="V296" s="21"/>
      <c r="W296" s="21"/>
      <c r="X296" s="21"/>
      <c r="Y296" s="21"/>
      <c r="Z296" s="21"/>
      <c r="AA296" s="21"/>
      <c r="AB296" s="21"/>
      <c r="AC296" s="21"/>
      <c r="AD296" s="21"/>
      <c r="AE296" s="21"/>
      <c r="AF296" s="21"/>
      <c r="AG296" s="21"/>
      <c r="AH296" s="21"/>
    </row>
    <row r="297" spans="1:34" ht="30" customHeight="1" x14ac:dyDescent="0.2">
      <c r="A297" s="22"/>
      <c r="B297" s="46"/>
      <c r="C297" s="249"/>
      <c r="D297" s="250"/>
      <c r="E297" s="250"/>
      <c r="F297" s="46"/>
      <c r="G297" s="46"/>
      <c r="H297" s="46"/>
      <c r="I297" s="47"/>
      <c r="J297" s="46"/>
      <c r="K297" s="46"/>
      <c r="L297" s="47"/>
      <c r="M297" s="48"/>
      <c r="N297" s="48"/>
      <c r="O297" s="49"/>
      <c r="P297" s="48"/>
      <c r="Q297" s="48"/>
      <c r="R297" s="49"/>
      <c r="S297" s="52"/>
      <c r="T297" s="21"/>
      <c r="U297" s="21"/>
      <c r="V297" s="21"/>
      <c r="W297" s="21"/>
      <c r="X297" s="21"/>
      <c r="Y297" s="21"/>
      <c r="Z297" s="21"/>
      <c r="AA297" s="21"/>
      <c r="AB297" s="21"/>
      <c r="AC297" s="21"/>
      <c r="AD297" s="21"/>
      <c r="AE297" s="21"/>
      <c r="AF297" s="21"/>
      <c r="AG297" s="21"/>
      <c r="AH297" s="21"/>
    </row>
    <row r="298" spans="1:34" ht="30" customHeight="1" x14ac:dyDescent="0.2">
      <c r="A298" s="22"/>
      <c r="B298" s="46"/>
      <c r="C298" s="249"/>
      <c r="D298" s="250"/>
      <c r="E298" s="250"/>
      <c r="F298" s="46"/>
      <c r="G298" s="46"/>
      <c r="H298" s="46"/>
      <c r="I298" s="47"/>
      <c r="J298" s="46"/>
      <c r="K298" s="46"/>
      <c r="L298" s="47"/>
      <c r="M298" s="48"/>
      <c r="N298" s="48"/>
      <c r="O298" s="49"/>
      <c r="P298" s="48"/>
      <c r="Q298" s="48"/>
      <c r="R298" s="49"/>
      <c r="S298" s="52"/>
      <c r="T298" s="21"/>
      <c r="U298" s="21"/>
      <c r="V298" s="21"/>
      <c r="W298" s="21"/>
      <c r="X298" s="21"/>
      <c r="Y298" s="21"/>
      <c r="Z298" s="21"/>
      <c r="AA298" s="21"/>
      <c r="AB298" s="21"/>
      <c r="AC298" s="21"/>
      <c r="AD298" s="21"/>
      <c r="AE298" s="21"/>
      <c r="AF298" s="21"/>
      <c r="AG298" s="21"/>
      <c r="AH298" s="21"/>
    </row>
    <row r="299" spans="1:34" ht="30" customHeight="1" x14ac:dyDescent="0.2">
      <c r="A299" s="22"/>
      <c r="B299" s="46"/>
      <c r="C299" s="249"/>
      <c r="D299" s="250"/>
      <c r="E299" s="250"/>
      <c r="F299" s="46"/>
      <c r="G299" s="46"/>
      <c r="H299" s="46"/>
      <c r="I299" s="47"/>
      <c r="J299" s="46"/>
      <c r="K299" s="46"/>
      <c r="L299" s="47"/>
      <c r="M299" s="48"/>
      <c r="N299" s="48"/>
      <c r="O299" s="49"/>
      <c r="P299" s="48"/>
      <c r="Q299" s="48"/>
      <c r="R299" s="49"/>
      <c r="S299" s="52"/>
      <c r="T299" s="21"/>
      <c r="U299" s="21"/>
      <c r="V299" s="21"/>
      <c r="W299" s="21"/>
      <c r="X299" s="21"/>
      <c r="Y299" s="21"/>
      <c r="Z299" s="21"/>
      <c r="AA299" s="21"/>
      <c r="AB299" s="21"/>
      <c r="AC299" s="21"/>
      <c r="AD299" s="21"/>
      <c r="AE299" s="21"/>
      <c r="AF299" s="21"/>
      <c r="AG299" s="21"/>
      <c r="AH299" s="21"/>
    </row>
    <row r="300" spans="1:34" ht="30" customHeight="1" x14ac:dyDescent="0.2">
      <c r="A300" s="22"/>
      <c r="B300" s="46"/>
      <c r="C300" s="249"/>
      <c r="D300" s="250"/>
      <c r="E300" s="250"/>
      <c r="F300" s="46"/>
      <c r="G300" s="46"/>
      <c r="H300" s="46"/>
      <c r="I300" s="47"/>
      <c r="J300" s="46"/>
      <c r="K300" s="46"/>
      <c r="L300" s="47"/>
      <c r="M300" s="48"/>
      <c r="N300" s="48"/>
      <c r="O300" s="49"/>
      <c r="P300" s="48"/>
      <c r="Q300" s="48"/>
      <c r="R300" s="49"/>
      <c r="S300" s="52"/>
      <c r="T300" s="21"/>
      <c r="U300" s="21"/>
      <c r="V300" s="21"/>
      <c r="W300" s="21"/>
      <c r="X300" s="21"/>
      <c r="Y300" s="21"/>
      <c r="Z300" s="21"/>
      <c r="AA300" s="21"/>
      <c r="AB300" s="21"/>
      <c r="AC300" s="21"/>
      <c r="AD300" s="21"/>
      <c r="AE300" s="21"/>
      <c r="AF300" s="21"/>
      <c r="AG300" s="21"/>
      <c r="AH300" s="21"/>
    </row>
    <row r="301" spans="1:34" ht="30" customHeight="1" x14ac:dyDescent="0.2">
      <c r="A301" s="22"/>
      <c r="B301" s="46"/>
      <c r="C301" s="249"/>
      <c r="D301" s="250"/>
      <c r="E301" s="250"/>
      <c r="F301" s="46"/>
      <c r="G301" s="46"/>
      <c r="H301" s="46"/>
      <c r="I301" s="47"/>
      <c r="J301" s="46"/>
      <c r="K301" s="46"/>
      <c r="L301" s="47"/>
      <c r="M301" s="48"/>
      <c r="N301" s="48"/>
      <c r="O301" s="49"/>
      <c r="P301" s="48"/>
      <c r="Q301" s="48"/>
      <c r="R301" s="49"/>
      <c r="S301" s="52"/>
      <c r="T301" s="21"/>
      <c r="U301" s="21"/>
      <c r="V301" s="21"/>
      <c r="W301" s="21"/>
      <c r="X301" s="21"/>
      <c r="Y301" s="21"/>
      <c r="Z301" s="21"/>
      <c r="AA301" s="21"/>
      <c r="AB301" s="21"/>
      <c r="AC301" s="21"/>
      <c r="AD301" s="21"/>
      <c r="AE301" s="21"/>
      <c r="AF301" s="21"/>
      <c r="AG301" s="21"/>
      <c r="AH301" s="21"/>
    </row>
    <row r="302" spans="1:34" ht="30" customHeight="1" x14ac:dyDescent="0.2">
      <c r="A302" s="22"/>
      <c r="B302" s="46"/>
      <c r="C302" s="249"/>
      <c r="D302" s="250"/>
      <c r="E302" s="250"/>
      <c r="F302" s="46"/>
      <c r="G302" s="46"/>
      <c r="H302" s="46"/>
      <c r="I302" s="47"/>
      <c r="J302" s="46"/>
      <c r="K302" s="46"/>
      <c r="L302" s="47"/>
      <c r="M302" s="48"/>
      <c r="N302" s="48"/>
      <c r="O302" s="49"/>
      <c r="P302" s="48"/>
      <c r="Q302" s="48"/>
      <c r="R302" s="49"/>
      <c r="S302" s="52"/>
      <c r="T302" s="21"/>
      <c r="U302" s="21"/>
      <c r="V302" s="21"/>
      <c r="W302" s="21"/>
      <c r="X302" s="21"/>
      <c r="Y302" s="21"/>
      <c r="Z302" s="21"/>
      <c r="AA302" s="21"/>
      <c r="AB302" s="21"/>
      <c r="AC302" s="21"/>
      <c r="AD302" s="21"/>
      <c r="AE302" s="21"/>
      <c r="AF302" s="21"/>
      <c r="AG302" s="21"/>
      <c r="AH302" s="21"/>
    </row>
    <row r="303" spans="1:34" ht="30" customHeight="1" x14ac:dyDescent="0.2">
      <c r="A303" s="22"/>
      <c r="B303" s="46"/>
      <c r="C303" s="249"/>
      <c r="D303" s="250"/>
      <c r="E303" s="250"/>
      <c r="F303" s="46"/>
      <c r="G303" s="46"/>
      <c r="H303" s="46"/>
      <c r="I303" s="47"/>
      <c r="J303" s="46"/>
      <c r="K303" s="46"/>
      <c r="L303" s="47"/>
      <c r="M303" s="48"/>
      <c r="N303" s="48"/>
      <c r="O303" s="49"/>
      <c r="P303" s="48"/>
      <c r="Q303" s="48"/>
      <c r="R303" s="49"/>
      <c r="S303" s="52"/>
      <c r="T303" s="21"/>
      <c r="U303" s="21"/>
      <c r="V303" s="21"/>
      <c r="W303" s="21"/>
      <c r="X303" s="21"/>
      <c r="Y303" s="21"/>
      <c r="Z303" s="21"/>
      <c r="AA303" s="21"/>
      <c r="AB303" s="21"/>
      <c r="AC303" s="21"/>
      <c r="AD303" s="21"/>
      <c r="AE303" s="21"/>
      <c r="AF303" s="21"/>
      <c r="AG303" s="21"/>
      <c r="AH303" s="21"/>
    </row>
    <row r="304" spans="1:34" ht="30" customHeight="1" x14ac:dyDescent="0.2">
      <c r="A304" s="22"/>
      <c r="B304" s="46"/>
      <c r="C304" s="249"/>
      <c r="D304" s="250"/>
      <c r="E304" s="250"/>
      <c r="F304" s="46"/>
      <c r="G304" s="46"/>
      <c r="H304" s="46"/>
      <c r="I304" s="47"/>
      <c r="J304" s="46"/>
      <c r="K304" s="46"/>
      <c r="L304" s="47"/>
      <c r="M304" s="48"/>
      <c r="N304" s="48"/>
      <c r="O304" s="49"/>
      <c r="P304" s="48"/>
      <c r="Q304" s="48"/>
      <c r="R304" s="49"/>
      <c r="S304" s="52"/>
      <c r="T304" s="21"/>
      <c r="U304" s="21"/>
      <c r="V304" s="21"/>
      <c r="W304" s="21"/>
      <c r="X304" s="21"/>
      <c r="Y304" s="21"/>
      <c r="Z304" s="21"/>
      <c r="AA304" s="21"/>
      <c r="AB304" s="21"/>
      <c r="AC304" s="21"/>
      <c r="AD304" s="21"/>
      <c r="AE304" s="21"/>
      <c r="AF304" s="21"/>
      <c r="AG304" s="21"/>
      <c r="AH304" s="21"/>
    </row>
    <row r="305" spans="1:34" ht="30" customHeight="1" x14ac:dyDescent="0.2">
      <c r="A305" s="22"/>
      <c r="B305" s="46"/>
      <c r="C305" s="249"/>
      <c r="D305" s="250"/>
      <c r="E305" s="250"/>
      <c r="F305" s="46"/>
      <c r="G305" s="46"/>
      <c r="H305" s="46"/>
      <c r="I305" s="47"/>
      <c r="J305" s="46"/>
      <c r="K305" s="46"/>
      <c r="L305" s="47"/>
      <c r="M305" s="48"/>
      <c r="N305" s="48"/>
      <c r="O305" s="49"/>
      <c r="P305" s="48"/>
      <c r="Q305" s="48"/>
      <c r="R305" s="49"/>
      <c r="S305" s="52"/>
      <c r="T305" s="21"/>
      <c r="U305" s="21"/>
      <c r="V305" s="21"/>
      <c r="W305" s="21"/>
      <c r="X305" s="21"/>
      <c r="Y305" s="21"/>
      <c r="Z305" s="21"/>
      <c r="AA305" s="21"/>
      <c r="AB305" s="21"/>
      <c r="AC305" s="21"/>
      <c r="AD305" s="21"/>
      <c r="AE305" s="21"/>
      <c r="AF305" s="21"/>
      <c r="AG305" s="21"/>
      <c r="AH305" s="21"/>
    </row>
    <row r="306" spans="1:34" ht="30" customHeight="1" x14ac:dyDescent="0.2">
      <c r="A306" s="22"/>
      <c r="B306" s="46"/>
      <c r="C306" s="249"/>
      <c r="D306" s="250"/>
      <c r="E306" s="250"/>
      <c r="F306" s="46"/>
      <c r="G306" s="46"/>
      <c r="H306" s="46"/>
      <c r="I306" s="47"/>
      <c r="J306" s="46"/>
      <c r="K306" s="46"/>
      <c r="L306" s="47"/>
      <c r="M306" s="48"/>
      <c r="N306" s="48"/>
      <c r="O306" s="49"/>
      <c r="P306" s="48"/>
      <c r="Q306" s="48"/>
      <c r="R306" s="49"/>
      <c r="S306" s="52"/>
      <c r="T306" s="21"/>
      <c r="U306" s="21"/>
      <c r="V306" s="21"/>
      <c r="W306" s="21"/>
      <c r="X306" s="21"/>
      <c r="Y306" s="21"/>
      <c r="Z306" s="21"/>
      <c r="AA306" s="21"/>
      <c r="AB306" s="21"/>
      <c r="AC306" s="21"/>
      <c r="AD306" s="21"/>
      <c r="AE306" s="21"/>
      <c r="AF306" s="21"/>
      <c r="AG306" s="21"/>
      <c r="AH306" s="21"/>
    </row>
    <row r="307" spans="1:34" ht="30" customHeight="1" x14ac:dyDescent="0.2">
      <c r="A307" s="22"/>
      <c r="B307" s="46"/>
      <c r="C307" s="249"/>
      <c r="D307" s="250"/>
      <c r="E307" s="250"/>
      <c r="F307" s="46"/>
      <c r="G307" s="46"/>
      <c r="H307" s="46"/>
      <c r="I307" s="47"/>
      <c r="J307" s="46"/>
      <c r="K307" s="46"/>
      <c r="L307" s="47"/>
      <c r="M307" s="48"/>
      <c r="N307" s="48"/>
      <c r="O307" s="49"/>
      <c r="P307" s="48"/>
      <c r="Q307" s="48"/>
      <c r="R307" s="49"/>
      <c r="S307" s="52"/>
      <c r="T307" s="21"/>
      <c r="U307" s="21"/>
      <c r="V307" s="21"/>
      <c r="W307" s="21"/>
      <c r="X307" s="21"/>
      <c r="Y307" s="21"/>
      <c r="Z307" s="21"/>
      <c r="AA307" s="21"/>
      <c r="AB307" s="21"/>
      <c r="AC307" s="21"/>
      <c r="AD307" s="21"/>
      <c r="AE307" s="21"/>
      <c r="AF307" s="21"/>
      <c r="AG307" s="21"/>
      <c r="AH307" s="21"/>
    </row>
    <row r="308" spans="1:34" ht="30" customHeight="1" x14ac:dyDescent="0.2">
      <c r="A308" s="22"/>
      <c r="B308" s="46"/>
      <c r="C308" s="249"/>
      <c r="D308" s="250"/>
      <c r="E308" s="250"/>
      <c r="F308" s="46"/>
      <c r="G308" s="46"/>
      <c r="H308" s="46"/>
      <c r="I308" s="47"/>
      <c r="J308" s="46"/>
      <c r="K308" s="46"/>
      <c r="L308" s="47"/>
      <c r="M308" s="48"/>
      <c r="N308" s="48"/>
      <c r="O308" s="49"/>
      <c r="P308" s="48"/>
      <c r="Q308" s="48"/>
      <c r="R308" s="49"/>
      <c r="S308" s="52"/>
      <c r="T308" s="21"/>
      <c r="U308" s="21"/>
      <c r="V308" s="21"/>
      <c r="W308" s="21"/>
      <c r="X308" s="21"/>
      <c r="Y308" s="21"/>
      <c r="Z308" s="21"/>
      <c r="AA308" s="21"/>
      <c r="AB308" s="21"/>
      <c r="AC308" s="21"/>
      <c r="AD308" s="21"/>
      <c r="AE308" s="21"/>
      <c r="AF308" s="21"/>
      <c r="AG308" s="21"/>
      <c r="AH308" s="21"/>
    </row>
    <row r="309" spans="1:34" ht="30" customHeight="1" x14ac:dyDescent="0.2">
      <c r="A309" s="22"/>
      <c r="B309" s="46"/>
      <c r="C309" s="249"/>
      <c r="D309" s="250"/>
      <c r="E309" s="250"/>
      <c r="F309" s="46"/>
      <c r="G309" s="46"/>
      <c r="H309" s="46"/>
      <c r="I309" s="47"/>
      <c r="J309" s="46"/>
      <c r="K309" s="46"/>
      <c r="L309" s="47"/>
      <c r="M309" s="48"/>
      <c r="N309" s="48"/>
      <c r="O309" s="49"/>
      <c r="P309" s="48"/>
      <c r="Q309" s="48"/>
      <c r="R309" s="49"/>
      <c r="S309" s="52"/>
      <c r="T309" s="21"/>
      <c r="U309" s="21"/>
      <c r="V309" s="21"/>
      <c r="W309" s="21"/>
      <c r="X309" s="21"/>
      <c r="Y309" s="21"/>
      <c r="Z309" s="21"/>
      <c r="AA309" s="21"/>
      <c r="AB309" s="21"/>
      <c r="AC309" s="21"/>
      <c r="AD309" s="21"/>
      <c r="AE309" s="21"/>
      <c r="AF309" s="21"/>
      <c r="AG309" s="21"/>
      <c r="AH309" s="21"/>
    </row>
    <row r="310" spans="1:34" ht="30" customHeight="1" x14ac:dyDescent="0.2">
      <c r="A310" s="22"/>
      <c r="B310" s="46"/>
      <c r="C310" s="249"/>
      <c r="D310" s="250"/>
      <c r="E310" s="250"/>
      <c r="F310" s="46"/>
      <c r="G310" s="46"/>
      <c r="H310" s="46"/>
      <c r="I310" s="47"/>
      <c r="J310" s="46"/>
      <c r="K310" s="46"/>
      <c r="L310" s="47"/>
      <c r="M310" s="48"/>
      <c r="N310" s="48"/>
      <c r="O310" s="49"/>
      <c r="P310" s="48"/>
      <c r="Q310" s="48"/>
      <c r="R310" s="49"/>
      <c r="S310" s="52"/>
      <c r="T310" s="21"/>
      <c r="U310" s="21"/>
      <c r="V310" s="21"/>
      <c r="W310" s="21"/>
      <c r="X310" s="21"/>
      <c r="Y310" s="21"/>
      <c r="Z310" s="21"/>
      <c r="AA310" s="21"/>
      <c r="AB310" s="21"/>
      <c r="AC310" s="21"/>
      <c r="AD310" s="21"/>
      <c r="AE310" s="21"/>
      <c r="AF310" s="21"/>
      <c r="AG310" s="21"/>
      <c r="AH310" s="21"/>
    </row>
    <row r="311" spans="1:34" ht="30" customHeight="1" x14ac:dyDescent="0.2">
      <c r="A311" s="22"/>
      <c r="B311" s="46"/>
      <c r="C311" s="249"/>
      <c r="D311" s="250"/>
      <c r="E311" s="250"/>
      <c r="F311" s="46"/>
      <c r="G311" s="46"/>
      <c r="H311" s="46"/>
      <c r="I311" s="47"/>
      <c r="J311" s="46"/>
      <c r="K311" s="46"/>
      <c r="L311" s="47"/>
      <c r="M311" s="48"/>
      <c r="N311" s="48"/>
      <c r="O311" s="49"/>
      <c r="P311" s="48"/>
      <c r="Q311" s="48"/>
      <c r="R311" s="49"/>
      <c r="S311" s="52"/>
      <c r="T311" s="21"/>
      <c r="U311" s="21"/>
      <c r="V311" s="21"/>
      <c r="W311" s="21"/>
      <c r="X311" s="21"/>
      <c r="Y311" s="21"/>
      <c r="Z311" s="21"/>
      <c r="AA311" s="21"/>
      <c r="AB311" s="21"/>
      <c r="AC311" s="21"/>
      <c r="AD311" s="21"/>
      <c r="AE311" s="21"/>
      <c r="AF311" s="21"/>
      <c r="AG311" s="21"/>
      <c r="AH311" s="21"/>
    </row>
    <row r="312" spans="1:34" ht="30" customHeight="1" x14ac:dyDescent="0.2">
      <c r="A312" s="22"/>
      <c r="B312" s="46"/>
      <c r="C312" s="249"/>
      <c r="D312" s="250"/>
      <c r="E312" s="250"/>
      <c r="F312" s="46"/>
      <c r="G312" s="46"/>
      <c r="H312" s="46"/>
      <c r="I312" s="47"/>
      <c r="J312" s="46"/>
      <c r="K312" s="46"/>
      <c r="L312" s="47"/>
      <c r="M312" s="48"/>
      <c r="N312" s="48"/>
      <c r="O312" s="49"/>
      <c r="P312" s="48"/>
      <c r="Q312" s="48"/>
      <c r="R312" s="49"/>
      <c r="S312" s="52"/>
      <c r="T312" s="21"/>
      <c r="U312" s="21"/>
      <c r="V312" s="21"/>
      <c r="W312" s="21"/>
      <c r="X312" s="21"/>
      <c r="Y312" s="21"/>
      <c r="Z312" s="21"/>
      <c r="AA312" s="21"/>
      <c r="AB312" s="21"/>
      <c r="AC312" s="21"/>
      <c r="AD312" s="21"/>
      <c r="AE312" s="21"/>
      <c r="AF312" s="21"/>
      <c r="AG312" s="21"/>
      <c r="AH312" s="21"/>
    </row>
    <row r="313" spans="1:34" ht="30" customHeight="1" x14ac:dyDescent="0.2">
      <c r="A313" s="22"/>
      <c r="B313" s="46"/>
      <c r="C313" s="249"/>
      <c r="D313" s="250"/>
      <c r="E313" s="250"/>
      <c r="F313" s="46"/>
      <c r="G313" s="46"/>
      <c r="H313" s="46"/>
      <c r="I313" s="47"/>
      <c r="J313" s="46"/>
      <c r="K313" s="46"/>
      <c r="L313" s="47"/>
      <c r="M313" s="48"/>
      <c r="N313" s="48"/>
      <c r="O313" s="49"/>
      <c r="P313" s="48"/>
      <c r="Q313" s="48"/>
      <c r="R313" s="49"/>
      <c r="S313" s="52"/>
      <c r="T313" s="21"/>
      <c r="U313" s="21"/>
      <c r="V313" s="21"/>
      <c r="W313" s="21"/>
      <c r="X313" s="21"/>
      <c r="Y313" s="21"/>
      <c r="Z313" s="21"/>
      <c r="AA313" s="21"/>
      <c r="AB313" s="21"/>
      <c r="AC313" s="21"/>
      <c r="AD313" s="21"/>
      <c r="AE313" s="21"/>
      <c r="AF313" s="21"/>
      <c r="AG313" s="21"/>
      <c r="AH313" s="21"/>
    </row>
    <row r="314" spans="1:34" ht="30" customHeight="1" x14ac:dyDescent="0.2">
      <c r="A314" s="22"/>
      <c r="B314" s="46"/>
      <c r="C314" s="249"/>
      <c r="D314" s="250"/>
      <c r="E314" s="250"/>
      <c r="F314" s="46"/>
      <c r="G314" s="46"/>
      <c r="H314" s="46"/>
      <c r="I314" s="47"/>
      <c r="J314" s="46"/>
      <c r="K314" s="46"/>
      <c r="L314" s="47"/>
      <c r="M314" s="48"/>
      <c r="N314" s="48"/>
      <c r="O314" s="49"/>
      <c r="P314" s="48"/>
      <c r="Q314" s="48"/>
      <c r="R314" s="49"/>
      <c r="S314" s="52"/>
      <c r="T314" s="21"/>
      <c r="U314" s="21"/>
      <c r="V314" s="21"/>
      <c r="W314" s="21"/>
      <c r="X314" s="21"/>
      <c r="Y314" s="21"/>
      <c r="Z314" s="21"/>
      <c r="AA314" s="21"/>
      <c r="AB314" s="21"/>
      <c r="AC314" s="21"/>
      <c r="AD314" s="21"/>
      <c r="AE314" s="21"/>
      <c r="AF314" s="21"/>
      <c r="AG314" s="21"/>
      <c r="AH314" s="21"/>
    </row>
    <row r="315" spans="1:34" ht="30" customHeight="1" x14ac:dyDescent="0.2">
      <c r="A315" s="22"/>
      <c r="B315" s="46"/>
      <c r="C315" s="249"/>
      <c r="D315" s="250"/>
      <c r="E315" s="250"/>
      <c r="F315" s="46"/>
      <c r="G315" s="46"/>
      <c r="H315" s="46"/>
      <c r="I315" s="47"/>
      <c r="J315" s="46"/>
      <c r="K315" s="46"/>
      <c r="L315" s="47"/>
      <c r="M315" s="48"/>
      <c r="N315" s="48"/>
      <c r="O315" s="49"/>
      <c r="P315" s="48"/>
      <c r="Q315" s="48"/>
      <c r="R315" s="49"/>
      <c r="S315" s="52"/>
      <c r="T315" s="21"/>
      <c r="U315" s="21"/>
      <c r="V315" s="21"/>
      <c r="W315" s="21"/>
      <c r="X315" s="21"/>
      <c r="Y315" s="21"/>
      <c r="Z315" s="21"/>
      <c r="AA315" s="21"/>
      <c r="AB315" s="21"/>
      <c r="AC315" s="21"/>
      <c r="AD315" s="21"/>
      <c r="AE315" s="21"/>
      <c r="AF315" s="21"/>
      <c r="AG315" s="21"/>
      <c r="AH315" s="21"/>
    </row>
    <row r="316" spans="1:34" ht="30" customHeight="1" x14ac:dyDescent="0.2">
      <c r="A316" s="22"/>
      <c r="B316" s="46"/>
      <c r="C316" s="249"/>
      <c r="D316" s="250"/>
      <c r="E316" s="250"/>
      <c r="F316" s="46"/>
      <c r="G316" s="46"/>
      <c r="H316" s="46"/>
      <c r="I316" s="47"/>
      <c r="J316" s="46"/>
      <c r="K316" s="46"/>
      <c r="L316" s="47"/>
      <c r="M316" s="48"/>
      <c r="N316" s="48"/>
      <c r="O316" s="49"/>
      <c r="P316" s="48"/>
      <c r="Q316" s="48"/>
      <c r="R316" s="49"/>
      <c r="S316" s="52"/>
      <c r="T316" s="21"/>
      <c r="U316" s="21"/>
      <c r="V316" s="21"/>
      <c r="W316" s="21"/>
      <c r="X316" s="21"/>
      <c r="Y316" s="21"/>
      <c r="Z316" s="21"/>
      <c r="AA316" s="21"/>
      <c r="AB316" s="21"/>
      <c r="AC316" s="21"/>
      <c r="AD316" s="21"/>
      <c r="AE316" s="21"/>
      <c r="AF316" s="21"/>
      <c r="AG316" s="21"/>
      <c r="AH316" s="21"/>
    </row>
    <row r="317" spans="1:34" ht="30" customHeight="1" x14ac:dyDescent="0.2">
      <c r="A317" s="22"/>
      <c r="B317" s="46"/>
      <c r="C317" s="249"/>
      <c r="D317" s="250"/>
      <c r="E317" s="250"/>
      <c r="F317" s="46"/>
      <c r="G317" s="46"/>
      <c r="H317" s="46"/>
      <c r="I317" s="47"/>
      <c r="J317" s="46"/>
      <c r="K317" s="46"/>
      <c r="L317" s="47"/>
      <c r="M317" s="48"/>
      <c r="N317" s="48"/>
      <c r="O317" s="49"/>
      <c r="P317" s="48"/>
      <c r="Q317" s="48"/>
      <c r="R317" s="49"/>
      <c r="S317" s="52"/>
      <c r="T317" s="21"/>
      <c r="U317" s="21"/>
      <c r="V317" s="21"/>
      <c r="W317" s="21"/>
      <c r="X317" s="21"/>
      <c r="Y317" s="21"/>
      <c r="Z317" s="21"/>
      <c r="AA317" s="21"/>
      <c r="AB317" s="21"/>
      <c r="AC317" s="21"/>
      <c r="AD317" s="21"/>
      <c r="AE317" s="21"/>
      <c r="AF317" s="21"/>
      <c r="AG317" s="21"/>
      <c r="AH317" s="21"/>
    </row>
    <row r="318" spans="1:34" ht="30" customHeight="1" x14ac:dyDescent="0.2">
      <c r="A318" s="22"/>
      <c r="B318" s="46"/>
      <c r="C318" s="249"/>
      <c r="D318" s="250"/>
      <c r="E318" s="250"/>
      <c r="F318" s="46"/>
      <c r="G318" s="46"/>
      <c r="H318" s="46"/>
      <c r="I318" s="47"/>
      <c r="J318" s="46"/>
      <c r="K318" s="46"/>
      <c r="L318" s="47"/>
      <c r="M318" s="48"/>
      <c r="N318" s="48"/>
      <c r="O318" s="49"/>
      <c r="P318" s="48"/>
      <c r="Q318" s="48"/>
      <c r="R318" s="49"/>
      <c r="S318" s="52"/>
      <c r="T318" s="21"/>
      <c r="U318" s="21"/>
      <c r="V318" s="21"/>
      <c r="W318" s="21"/>
      <c r="X318" s="21"/>
      <c r="Y318" s="21"/>
      <c r="Z318" s="21"/>
      <c r="AA318" s="21"/>
      <c r="AB318" s="21"/>
      <c r="AC318" s="21"/>
      <c r="AD318" s="21"/>
      <c r="AE318" s="21"/>
      <c r="AF318" s="21"/>
      <c r="AG318" s="21"/>
      <c r="AH318" s="21"/>
    </row>
    <row r="319" spans="1:34" ht="30" customHeight="1" x14ac:dyDescent="0.2">
      <c r="A319" s="22"/>
      <c r="B319" s="46"/>
      <c r="C319" s="249"/>
      <c r="D319" s="250"/>
      <c r="E319" s="250"/>
      <c r="F319" s="46"/>
      <c r="G319" s="46"/>
      <c r="H319" s="46"/>
      <c r="I319" s="47"/>
      <c r="J319" s="46"/>
      <c r="K319" s="46"/>
      <c r="L319" s="47"/>
      <c r="M319" s="48"/>
      <c r="N319" s="48"/>
      <c r="O319" s="49"/>
      <c r="P319" s="48"/>
      <c r="Q319" s="48"/>
      <c r="R319" s="49"/>
      <c r="S319" s="52"/>
      <c r="T319" s="21"/>
      <c r="U319" s="21"/>
      <c r="V319" s="21"/>
      <c r="W319" s="21"/>
      <c r="X319" s="21"/>
      <c r="Y319" s="21"/>
      <c r="Z319" s="21"/>
      <c r="AA319" s="21"/>
      <c r="AB319" s="21"/>
      <c r="AC319" s="21"/>
      <c r="AD319" s="21"/>
      <c r="AE319" s="21"/>
      <c r="AF319" s="21"/>
      <c r="AG319" s="21"/>
      <c r="AH319" s="21"/>
    </row>
    <row r="320" spans="1:34" ht="30" customHeight="1" x14ac:dyDescent="0.2">
      <c r="A320" s="22"/>
      <c r="B320" s="46"/>
      <c r="C320" s="249"/>
      <c r="D320" s="250"/>
      <c r="E320" s="250"/>
      <c r="F320" s="46"/>
      <c r="G320" s="46"/>
      <c r="H320" s="46"/>
      <c r="I320" s="47"/>
      <c r="J320" s="46"/>
      <c r="K320" s="46"/>
      <c r="L320" s="47"/>
      <c r="M320" s="48"/>
      <c r="N320" s="48"/>
      <c r="O320" s="49"/>
      <c r="P320" s="48"/>
      <c r="Q320" s="48"/>
      <c r="R320" s="49"/>
      <c r="S320" s="52"/>
      <c r="T320" s="21"/>
      <c r="U320" s="21"/>
      <c r="V320" s="21"/>
      <c r="W320" s="21"/>
      <c r="X320" s="21"/>
      <c r="Y320" s="21"/>
      <c r="Z320" s="21"/>
      <c r="AA320" s="21"/>
      <c r="AB320" s="21"/>
      <c r="AC320" s="21"/>
      <c r="AD320" s="21"/>
      <c r="AE320" s="21"/>
      <c r="AF320" s="21"/>
      <c r="AG320" s="21"/>
      <c r="AH320" s="21"/>
    </row>
    <row r="321" spans="1:34" ht="30" customHeight="1" x14ac:dyDescent="0.2">
      <c r="A321" s="22"/>
      <c r="B321" s="46"/>
      <c r="C321" s="249"/>
      <c r="D321" s="250"/>
      <c r="E321" s="250"/>
      <c r="F321" s="46"/>
      <c r="G321" s="46"/>
      <c r="H321" s="46"/>
      <c r="I321" s="47"/>
      <c r="J321" s="46"/>
      <c r="K321" s="46"/>
      <c r="L321" s="47"/>
      <c r="M321" s="48"/>
      <c r="N321" s="48"/>
      <c r="O321" s="49"/>
      <c r="P321" s="48"/>
      <c r="Q321" s="48"/>
      <c r="R321" s="49"/>
      <c r="S321" s="52"/>
      <c r="T321" s="21"/>
      <c r="U321" s="21"/>
      <c r="V321" s="21"/>
      <c r="W321" s="21"/>
      <c r="X321" s="21"/>
      <c r="Y321" s="21"/>
      <c r="Z321" s="21"/>
      <c r="AA321" s="21"/>
      <c r="AB321" s="21"/>
      <c r="AC321" s="21"/>
      <c r="AD321" s="21"/>
      <c r="AE321" s="21"/>
      <c r="AF321" s="21"/>
      <c r="AG321" s="21"/>
      <c r="AH321" s="21"/>
    </row>
    <row r="322" spans="1:34" ht="30" customHeight="1" x14ac:dyDescent="0.2">
      <c r="A322" s="22"/>
      <c r="B322" s="46"/>
      <c r="C322" s="249"/>
      <c r="D322" s="250"/>
      <c r="E322" s="250"/>
      <c r="F322" s="46"/>
      <c r="G322" s="46"/>
      <c r="H322" s="46"/>
      <c r="I322" s="47"/>
      <c r="J322" s="46"/>
      <c r="K322" s="46"/>
      <c r="L322" s="47"/>
      <c r="M322" s="48"/>
      <c r="N322" s="48"/>
      <c r="O322" s="49"/>
      <c r="P322" s="48"/>
      <c r="Q322" s="48"/>
      <c r="R322" s="49"/>
      <c r="S322" s="52"/>
      <c r="T322" s="21"/>
      <c r="U322" s="21"/>
      <c r="V322" s="21"/>
      <c r="W322" s="21"/>
      <c r="X322" s="21"/>
      <c r="Y322" s="21"/>
      <c r="Z322" s="21"/>
      <c r="AA322" s="21"/>
      <c r="AB322" s="21"/>
      <c r="AC322" s="21"/>
      <c r="AD322" s="21"/>
      <c r="AE322" s="21"/>
      <c r="AF322" s="21"/>
      <c r="AG322" s="21"/>
      <c r="AH322" s="21"/>
    </row>
    <row r="323" spans="1:34" ht="30" customHeight="1" x14ac:dyDescent="0.2">
      <c r="A323" s="22"/>
      <c r="B323" s="46"/>
      <c r="C323" s="249"/>
      <c r="D323" s="250"/>
      <c r="E323" s="250"/>
      <c r="F323" s="46"/>
      <c r="G323" s="46"/>
      <c r="H323" s="46"/>
      <c r="I323" s="47"/>
      <c r="J323" s="46"/>
      <c r="K323" s="46"/>
      <c r="L323" s="47"/>
      <c r="M323" s="48"/>
      <c r="N323" s="48"/>
      <c r="O323" s="49"/>
      <c r="P323" s="48"/>
      <c r="Q323" s="48"/>
      <c r="R323" s="49"/>
      <c r="S323" s="52"/>
      <c r="T323" s="21"/>
      <c r="U323" s="21"/>
      <c r="V323" s="21"/>
      <c r="W323" s="21"/>
      <c r="X323" s="21"/>
      <c r="Y323" s="21"/>
      <c r="Z323" s="21"/>
      <c r="AA323" s="21"/>
      <c r="AB323" s="21"/>
      <c r="AC323" s="21"/>
      <c r="AD323" s="21"/>
      <c r="AE323" s="21"/>
      <c r="AF323" s="21"/>
      <c r="AG323" s="21"/>
      <c r="AH323" s="21"/>
    </row>
    <row r="324" spans="1:34" ht="30" customHeight="1" x14ac:dyDescent="0.2">
      <c r="A324" s="22"/>
      <c r="B324" s="46"/>
      <c r="C324" s="249"/>
      <c r="D324" s="250"/>
      <c r="E324" s="250"/>
      <c r="F324" s="46"/>
      <c r="G324" s="46"/>
      <c r="H324" s="46"/>
      <c r="I324" s="47"/>
      <c r="J324" s="46"/>
      <c r="K324" s="46"/>
      <c r="L324" s="47"/>
      <c r="M324" s="48"/>
      <c r="N324" s="48"/>
      <c r="O324" s="49"/>
      <c r="P324" s="48"/>
      <c r="Q324" s="48"/>
      <c r="R324" s="49"/>
      <c r="S324" s="52"/>
      <c r="T324" s="21"/>
      <c r="U324" s="21"/>
      <c r="V324" s="21"/>
      <c r="W324" s="21"/>
      <c r="X324" s="21"/>
      <c r="Y324" s="21"/>
      <c r="Z324" s="21"/>
      <c r="AA324" s="21"/>
      <c r="AB324" s="21"/>
      <c r="AC324" s="21"/>
      <c r="AD324" s="21"/>
      <c r="AE324" s="21"/>
      <c r="AF324" s="21"/>
      <c r="AG324" s="21"/>
      <c r="AH324" s="21"/>
    </row>
    <row r="325" spans="1:34" ht="30" customHeight="1" x14ac:dyDescent="0.2">
      <c r="A325" s="22"/>
      <c r="B325" s="46"/>
      <c r="C325" s="249"/>
      <c r="D325" s="250"/>
      <c r="E325" s="250"/>
      <c r="F325" s="46"/>
      <c r="G325" s="46"/>
      <c r="H325" s="46"/>
      <c r="I325" s="47"/>
      <c r="J325" s="46"/>
      <c r="K325" s="46"/>
      <c r="L325" s="47"/>
      <c r="M325" s="48"/>
      <c r="N325" s="48"/>
      <c r="O325" s="49"/>
      <c r="P325" s="48"/>
      <c r="Q325" s="48"/>
      <c r="R325" s="49"/>
      <c r="S325" s="52"/>
      <c r="T325" s="21"/>
      <c r="U325" s="21"/>
      <c r="V325" s="21"/>
      <c r="W325" s="21"/>
      <c r="X325" s="21"/>
      <c r="Y325" s="21"/>
      <c r="Z325" s="21"/>
      <c r="AA325" s="21"/>
      <c r="AB325" s="21"/>
      <c r="AC325" s="21"/>
      <c r="AD325" s="21"/>
      <c r="AE325" s="21"/>
      <c r="AF325" s="21"/>
      <c r="AG325" s="21"/>
      <c r="AH325" s="21"/>
    </row>
    <row r="326" spans="1:34" ht="30" customHeight="1" x14ac:dyDescent="0.2">
      <c r="A326" s="22"/>
      <c r="B326" s="46"/>
      <c r="C326" s="249"/>
      <c r="D326" s="250"/>
      <c r="E326" s="250"/>
      <c r="F326" s="46"/>
      <c r="G326" s="46"/>
      <c r="H326" s="46"/>
      <c r="I326" s="47"/>
      <c r="J326" s="46"/>
      <c r="K326" s="46"/>
      <c r="L326" s="47"/>
      <c r="M326" s="48"/>
      <c r="N326" s="48"/>
      <c r="O326" s="49"/>
      <c r="P326" s="48"/>
      <c r="Q326" s="48"/>
      <c r="R326" s="49"/>
      <c r="S326" s="52"/>
      <c r="T326" s="21"/>
      <c r="U326" s="21"/>
      <c r="V326" s="21"/>
      <c r="W326" s="21"/>
      <c r="X326" s="21"/>
      <c r="Y326" s="21"/>
      <c r="Z326" s="21"/>
      <c r="AA326" s="21"/>
      <c r="AB326" s="21"/>
      <c r="AC326" s="21"/>
      <c r="AD326" s="21"/>
      <c r="AE326" s="21"/>
      <c r="AF326" s="21"/>
      <c r="AG326" s="21"/>
      <c r="AH326" s="21"/>
    </row>
    <row r="327" spans="1:34" ht="30" customHeight="1" x14ac:dyDescent="0.2">
      <c r="A327" s="22"/>
      <c r="B327" s="46"/>
      <c r="C327" s="249"/>
      <c r="D327" s="250"/>
      <c r="E327" s="250"/>
      <c r="F327" s="46"/>
      <c r="G327" s="46"/>
      <c r="H327" s="46"/>
      <c r="I327" s="47"/>
      <c r="J327" s="46"/>
      <c r="K327" s="46"/>
      <c r="L327" s="47"/>
      <c r="M327" s="48"/>
      <c r="N327" s="48"/>
      <c r="O327" s="49"/>
      <c r="P327" s="48"/>
      <c r="Q327" s="48"/>
      <c r="R327" s="49"/>
      <c r="S327" s="52"/>
      <c r="T327" s="21"/>
      <c r="U327" s="21"/>
      <c r="V327" s="21"/>
      <c r="W327" s="21"/>
      <c r="X327" s="21"/>
      <c r="Y327" s="21"/>
      <c r="Z327" s="21"/>
      <c r="AA327" s="21"/>
      <c r="AB327" s="21"/>
      <c r="AC327" s="21"/>
      <c r="AD327" s="21"/>
      <c r="AE327" s="21"/>
      <c r="AF327" s="21"/>
      <c r="AG327" s="21"/>
      <c r="AH327" s="21"/>
    </row>
    <row r="328" spans="1:34" ht="30" customHeight="1" x14ac:dyDescent="0.2">
      <c r="A328" s="22"/>
      <c r="B328" s="46"/>
      <c r="C328" s="249"/>
      <c r="D328" s="250"/>
      <c r="E328" s="250"/>
      <c r="F328" s="46"/>
      <c r="G328" s="46"/>
      <c r="H328" s="46"/>
      <c r="I328" s="47"/>
      <c r="J328" s="46"/>
      <c r="K328" s="46"/>
      <c r="L328" s="47"/>
      <c r="M328" s="48"/>
      <c r="N328" s="48"/>
      <c r="O328" s="49"/>
      <c r="P328" s="48"/>
      <c r="Q328" s="48"/>
      <c r="R328" s="49"/>
      <c r="S328" s="52"/>
      <c r="T328" s="21"/>
      <c r="U328" s="21"/>
      <c r="V328" s="21"/>
      <c r="W328" s="21"/>
      <c r="X328" s="21"/>
      <c r="Y328" s="21"/>
      <c r="Z328" s="21"/>
      <c r="AA328" s="21"/>
      <c r="AB328" s="21"/>
      <c r="AC328" s="21"/>
      <c r="AD328" s="21"/>
      <c r="AE328" s="21"/>
      <c r="AF328" s="21"/>
      <c r="AG328" s="21"/>
      <c r="AH328" s="21"/>
    </row>
    <row r="329" spans="1:34" ht="30" customHeight="1" x14ac:dyDescent="0.2">
      <c r="A329" s="22"/>
      <c r="B329" s="46"/>
      <c r="C329" s="249"/>
      <c r="D329" s="250"/>
      <c r="E329" s="250"/>
      <c r="F329" s="46"/>
      <c r="G329" s="46"/>
      <c r="H329" s="46"/>
      <c r="I329" s="47"/>
      <c r="J329" s="46"/>
      <c r="K329" s="46"/>
      <c r="L329" s="47"/>
      <c r="M329" s="48"/>
      <c r="N329" s="48"/>
      <c r="O329" s="49"/>
      <c r="P329" s="48"/>
      <c r="Q329" s="48"/>
      <c r="R329" s="49"/>
      <c r="S329" s="52"/>
      <c r="T329" s="21"/>
      <c r="U329" s="21"/>
      <c r="V329" s="21"/>
      <c r="W329" s="21"/>
      <c r="X329" s="21"/>
      <c r="Y329" s="21"/>
      <c r="Z329" s="21"/>
      <c r="AA329" s="21"/>
      <c r="AB329" s="21"/>
      <c r="AC329" s="21"/>
      <c r="AD329" s="21"/>
      <c r="AE329" s="21"/>
      <c r="AF329" s="21"/>
      <c r="AG329" s="21"/>
      <c r="AH329" s="21"/>
    </row>
    <row r="330" spans="1:34" ht="30" customHeight="1" x14ac:dyDescent="0.2">
      <c r="A330" s="22"/>
      <c r="B330" s="46"/>
      <c r="C330" s="249"/>
      <c r="D330" s="250"/>
      <c r="E330" s="250"/>
      <c r="F330" s="46"/>
      <c r="G330" s="46"/>
      <c r="H330" s="46"/>
      <c r="I330" s="47"/>
      <c r="J330" s="46"/>
      <c r="K330" s="46"/>
      <c r="L330" s="47"/>
      <c r="M330" s="48"/>
      <c r="N330" s="48"/>
      <c r="O330" s="49"/>
      <c r="P330" s="48"/>
      <c r="Q330" s="48"/>
      <c r="R330" s="49"/>
      <c r="S330" s="52"/>
      <c r="T330" s="21"/>
      <c r="U330" s="21"/>
      <c r="V330" s="21"/>
      <c r="W330" s="21"/>
      <c r="X330" s="21"/>
      <c r="Y330" s="21"/>
      <c r="Z330" s="21"/>
      <c r="AA330" s="21"/>
      <c r="AB330" s="21"/>
      <c r="AC330" s="21"/>
      <c r="AD330" s="21"/>
      <c r="AE330" s="21"/>
      <c r="AF330" s="21"/>
      <c r="AG330" s="21"/>
      <c r="AH330" s="21"/>
    </row>
    <row r="331" spans="1:34" ht="30" customHeight="1" x14ac:dyDescent="0.2">
      <c r="A331" s="22"/>
      <c r="B331" s="46"/>
      <c r="C331" s="249"/>
      <c r="D331" s="250"/>
      <c r="E331" s="250"/>
      <c r="F331" s="46"/>
      <c r="G331" s="46"/>
      <c r="H331" s="46"/>
      <c r="I331" s="47"/>
      <c r="J331" s="46"/>
      <c r="K331" s="46"/>
      <c r="L331" s="47"/>
      <c r="M331" s="48"/>
      <c r="N331" s="48"/>
      <c r="O331" s="49"/>
      <c r="P331" s="48"/>
      <c r="Q331" s="48"/>
      <c r="R331" s="49"/>
      <c r="S331" s="52"/>
      <c r="T331" s="21"/>
      <c r="U331" s="21"/>
      <c r="V331" s="21"/>
      <c r="W331" s="21"/>
      <c r="X331" s="21"/>
      <c r="Y331" s="21"/>
      <c r="Z331" s="21"/>
      <c r="AA331" s="21"/>
      <c r="AB331" s="21"/>
      <c r="AC331" s="21"/>
      <c r="AD331" s="21"/>
      <c r="AE331" s="21"/>
      <c r="AF331" s="21"/>
      <c r="AG331" s="21"/>
      <c r="AH331" s="21"/>
    </row>
    <row r="332" spans="1:34" ht="30" customHeight="1" x14ac:dyDescent="0.2">
      <c r="A332" s="22"/>
      <c r="B332" s="46"/>
      <c r="C332" s="249"/>
      <c r="D332" s="250"/>
      <c r="E332" s="250"/>
      <c r="F332" s="46"/>
      <c r="G332" s="46"/>
      <c r="H332" s="46"/>
      <c r="I332" s="47"/>
      <c r="J332" s="46"/>
      <c r="K332" s="46"/>
      <c r="L332" s="47"/>
      <c r="M332" s="48"/>
      <c r="N332" s="48"/>
      <c r="O332" s="49"/>
      <c r="P332" s="48"/>
      <c r="Q332" s="48"/>
      <c r="R332" s="49"/>
      <c r="S332" s="52"/>
      <c r="T332" s="21"/>
      <c r="U332" s="21"/>
      <c r="V332" s="21"/>
      <c r="W332" s="21"/>
      <c r="X332" s="21"/>
      <c r="Y332" s="21"/>
      <c r="Z332" s="21"/>
      <c r="AA332" s="21"/>
      <c r="AB332" s="21"/>
      <c r="AC332" s="21"/>
      <c r="AD332" s="21"/>
      <c r="AE332" s="21"/>
      <c r="AF332" s="21"/>
      <c r="AG332" s="21"/>
      <c r="AH332" s="21"/>
    </row>
    <row r="333" spans="1:34" ht="30" customHeight="1" x14ac:dyDescent="0.2">
      <c r="A333" s="22"/>
      <c r="B333" s="46"/>
      <c r="C333" s="249"/>
      <c r="D333" s="250"/>
      <c r="E333" s="250"/>
      <c r="F333" s="46"/>
      <c r="G333" s="46"/>
      <c r="H333" s="46"/>
      <c r="I333" s="47"/>
      <c r="J333" s="46"/>
      <c r="K333" s="46"/>
      <c r="L333" s="47"/>
      <c r="M333" s="48"/>
      <c r="N333" s="48"/>
      <c r="O333" s="49"/>
      <c r="P333" s="48"/>
      <c r="Q333" s="48"/>
      <c r="R333" s="49"/>
      <c r="S333" s="52"/>
      <c r="T333" s="21"/>
      <c r="U333" s="21"/>
      <c r="V333" s="21"/>
      <c r="W333" s="21"/>
      <c r="X333" s="21"/>
      <c r="Y333" s="21"/>
      <c r="Z333" s="21"/>
      <c r="AA333" s="21"/>
      <c r="AB333" s="21"/>
      <c r="AC333" s="21"/>
      <c r="AD333" s="21"/>
      <c r="AE333" s="21"/>
      <c r="AF333" s="21"/>
      <c r="AG333" s="21"/>
      <c r="AH333" s="21"/>
    </row>
    <row r="334" spans="1:34" ht="30" customHeight="1" x14ac:dyDescent="0.2">
      <c r="A334" s="22"/>
      <c r="B334" s="46"/>
      <c r="C334" s="249"/>
      <c r="D334" s="250"/>
      <c r="E334" s="250"/>
      <c r="F334" s="46"/>
      <c r="G334" s="46"/>
      <c r="H334" s="46"/>
      <c r="I334" s="47"/>
      <c r="J334" s="46"/>
      <c r="K334" s="46"/>
      <c r="L334" s="47"/>
      <c r="M334" s="48"/>
      <c r="N334" s="48"/>
      <c r="O334" s="49"/>
      <c r="P334" s="48"/>
      <c r="Q334" s="48"/>
      <c r="R334" s="49"/>
      <c r="S334" s="52"/>
      <c r="T334" s="21"/>
      <c r="U334" s="21"/>
      <c r="V334" s="21"/>
      <c r="W334" s="21"/>
      <c r="X334" s="21"/>
      <c r="Y334" s="21"/>
      <c r="Z334" s="21"/>
      <c r="AA334" s="21"/>
      <c r="AB334" s="21"/>
      <c r="AC334" s="21"/>
      <c r="AD334" s="21"/>
      <c r="AE334" s="21"/>
      <c r="AF334" s="21"/>
      <c r="AG334" s="21"/>
      <c r="AH334" s="21"/>
    </row>
    <row r="335" spans="1:34" ht="30" customHeight="1" x14ac:dyDescent="0.2">
      <c r="A335" s="22"/>
      <c r="B335" s="46"/>
      <c r="C335" s="249"/>
      <c r="D335" s="250"/>
      <c r="E335" s="250"/>
      <c r="F335" s="46"/>
      <c r="G335" s="46"/>
      <c r="H335" s="46"/>
      <c r="I335" s="47"/>
      <c r="J335" s="46"/>
      <c r="K335" s="46"/>
      <c r="L335" s="47"/>
      <c r="M335" s="48"/>
      <c r="N335" s="48"/>
      <c r="O335" s="49"/>
      <c r="P335" s="48"/>
      <c r="Q335" s="48"/>
      <c r="R335" s="49"/>
      <c r="S335" s="52"/>
      <c r="T335" s="21"/>
      <c r="U335" s="21"/>
      <c r="V335" s="21"/>
      <c r="W335" s="21"/>
      <c r="X335" s="21"/>
      <c r="Y335" s="21"/>
      <c r="Z335" s="21"/>
      <c r="AA335" s="21"/>
      <c r="AB335" s="21"/>
      <c r="AC335" s="21"/>
      <c r="AD335" s="21"/>
      <c r="AE335" s="21"/>
      <c r="AF335" s="21"/>
      <c r="AG335" s="21"/>
      <c r="AH335" s="21"/>
    </row>
    <row r="336" spans="1:34" ht="30" customHeight="1" x14ac:dyDescent="0.2">
      <c r="A336" s="22"/>
      <c r="B336" s="46"/>
      <c r="C336" s="249"/>
      <c r="D336" s="250"/>
      <c r="E336" s="250"/>
      <c r="F336" s="46"/>
      <c r="G336" s="46"/>
      <c r="H336" s="46"/>
      <c r="I336" s="47"/>
      <c r="J336" s="46"/>
      <c r="K336" s="46"/>
      <c r="L336" s="47"/>
      <c r="M336" s="48"/>
      <c r="N336" s="48"/>
      <c r="O336" s="49"/>
      <c r="P336" s="48"/>
      <c r="Q336" s="48"/>
      <c r="R336" s="49"/>
      <c r="S336" s="52"/>
      <c r="T336" s="21"/>
      <c r="U336" s="21"/>
      <c r="V336" s="21"/>
      <c r="W336" s="21"/>
      <c r="X336" s="21"/>
      <c r="Y336" s="21"/>
      <c r="Z336" s="21"/>
      <c r="AA336" s="21"/>
      <c r="AB336" s="21"/>
      <c r="AC336" s="21"/>
      <c r="AD336" s="21"/>
      <c r="AE336" s="21"/>
      <c r="AF336" s="21"/>
      <c r="AG336" s="21"/>
      <c r="AH336" s="21"/>
    </row>
    <row r="337" spans="1:34" ht="30" customHeight="1" x14ac:dyDescent="0.2">
      <c r="A337" s="22"/>
      <c r="B337" s="46"/>
      <c r="C337" s="249"/>
      <c r="D337" s="250"/>
      <c r="E337" s="250"/>
      <c r="F337" s="46"/>
      <c r="G337" s="46"/>
      <c r="H337" s="46"/>
      <c r="I337" s="47"/>
      <c r="J337" s="46"/>
      <c r="K337" s="46"/>
      <c r="L337" s="47"/>
      <c r="M337" s="48"/>
      <c r="N337" s="48"/>
      <c r="O337" s="49"/>
      <c r="P337" s="48"/>
      <c r="Q337" s="48"/>
      <c r="R337" s="49"/>
      <c r="S337" s="52"/>
      <c r="T337" s="21"/>
      <c r="U337" s="21"/>
      <c r="V337" s="21"/>
      <c r="W337" s="21"/>
      <c r="X337" s="21"/>
      <c r="Y337" s="21"/>
      <c r="Z337" s="21"/>
      <c r="AA337" s="21"/>
      <c r="AB337" s="21"/>
      <c r="AC337" s="21"/>
      <c r="AD337" s="21"/>
      <c r="AE337" s="21"/>
      <c r="AF337" s="21"/>
      <c r="AG337" s="21"/>
      <c r="AH337" s="21"/>
    </row>
    <row r="338" spans="1:34" ht="30" customHeight="1" x14ac:dyDescent="0.2">
      <c r="A338" s="22"/>
      <c r="B338" s="46"/>
      <c r="C338" s="249"/>
      <c r="D338" s="250"/>
      <c r="E338" s="250"/>
      <c r="F338" s="46"/>
      <c r="G338" s="46"/>
      <c r="H338" s="46"/>
      <c r="I338" s="47"/>
      <c r="J338" s="46"/>
      <c r="K338" s="46"/>
      <c r="L338" s="47"/>
      <c r="M338" s="48"/>
      <c r="N338" s="48"/>
      <c r="O338" s="49"/>
      <c r="P338" s="48"/>
      <c r="Q338" s="48"/>
      <c r="R338" s="49"/>
      <c r="S338" s="52"/>
      <c r="T338" s="21"/>
      <c r="U338" s="21"/>
      <c r="V338" s="21"/>
      <c r="W338" s="21"/>
      <c r="X338" s="21"/>
      <c r="Y338" s="21"/>
      <c r="Z338" s="21"/>
      <c r="AA338" s="21"/>
      <c r="AB338" s="21"/>
      <c r="AC338" s="21"/>
      <c r="AD338" s="21"/>
      <c r="AE338" s="21"/>
      <c r="AF338" s="21"/>
      <c r="AG338" s="21"/>
      <c r="AH338" s="21"/>
    </row>
    <row r="339" spans="1:34" ht="30" customHeight="1" x14ac:dyDescent="0.2">
      <c r="A339" s="22"/>
      <c r="B339" s="46"/>
      <c r="C339" s="249"/>
      <c r="D339" s="250"/>
      <c r="E339" s="250"/>
      <c r="F339" s="46"/>
      <c r="G339" s="46"/>
      <c r="H339" s="46"/>
      <c r="I339" s="47"/>
      <c r="J339" s="46"/>
      <c r="K339" s="46"/>
      <c r="L339" s="47"/>
      <c r="M339" s="48"/>
      <c r="N339" s="48"/>
      <c r="O339" s="49"/>
      <c r="P339" s="48"/>
      <c r="Q339" s="48"/>
      <c r="R339" s="49"/>
      <c r="S339" s="52"/>
      <c r="T339" s="21"/>
      <c r="U339" s="21"/>
      <c r="V339" s="21"/>
      <c r="W339" s="21"/>
      <c r="X339" s="21"/>
      <c r="Y339" s="21"/>
      <c r="Z339" s="21"/>
      <c r="AA339" s="21"/>
      <c r="AB339" s="21"/>
      <c r="AC339" s="21"/>
      <c r="AD339" s="21"/>
      <c r="AE339" s="21"/>
      <c r="AF339" s="21"/>
      <c r="AG339" s="21"/>
      <c r="AH339" s="21"/>
    </row>
    <row r="340" spans="1:34" ht="30" customHeight="1" x14ac:dyDescent="0.2">
      <c r="A340" s="22"/>
      <c r="B340" s="46"/>
      <c r="C340" s="249"/>
      <c r="D340" s="250"/>
      <c r="E340" s="250"/>
      <c r="F340" s="46"/>
      <c r="G340" s="46"/>
      <c r="H340" s="46"/>
      <c r="I340" s="47"/>
      <c r="J340" s="46"/>
      <c r="K340" s="46"/>
      <c r="L340" s="47"/>
      <c r="M340" s="48"/>
      <c r="N340" s="48"/>
      <c r="O340" s="49"/>
      <c r="P340" s="48"/>
      <c r="Q340" s="48"/>
      <c r="R340" s="49"/>
      <c r="S340" s="52"/>
      <c r="T340" s="21"/>
      <c r="U340" s="21"/>
      <c r="V340" s="21"/>
      <c r="W340" s="21"/>
      <c r="X340" s="21"/>
      <c r="Y340" s="21"/>
      <c r="Z340" s="21"/>
      <c r="AA340" s="21"/>
      <c r="AB340" s="21"/>
      <c r="AC340" s="21"/>
      <c r="AD340" s="21"/>
      <c r="AE340" s="21"/>
      <c r="AF340" s="21"/>
      <c r="AG340" s="21"/>
      <c r="AH340" s="21"/>
    </row>
    <row r="341" spans="1:34" ht="30" customHeight="1" x14ac:dyDescent="0.2">
      <c r="A341" s="22"/>
      <c r="B341" s="46"/>
      <c r="C341" s="249"/>
      <c r="D341" s="250"/>
      <c r="E341" s="250"/>
      <c r="F341" s="46"/>
      <c r="G341" s="46"/>
      <c r="H341" s="46"/>
      <c r="I341" s="47"/>
      <c r="J341" s="46"/>
      <c r="K341" s="46"/>
      <c r="L341" s="47"/>
      <c r="M341" s="48"/>
      <c r="N341" s="48"/>
      <c r="O341" s="49"/>
      <c r="P341" s="48"/>
      <c r="Q341" s="48"/>
      <c r="R341" s="49"/>
      <c r="S341" s="52"/>
      <c r="T341" s="21"/>
      <c r="U341" s="21"/>
      <c r="V341" s="21"/>
      <c r="W341" s="21"/>
      <c r="X341" s="21"/>
      <c r="Y341" s="21"/>
      <c r="Z341" s="21"/>
      <c r="AA341" s="21"/>
      <c r="AB341" s="21"/>
      <c r="AC341" s="21"/>
      <c r="AD341" s="21"/>
      <c r="AE341" s="21"/>
      <c r="AF341" s="21"/>
      <c r="AG341" s="21"/>
      <c r="AH341" s="21"/>
    </row>
    <row r="342" spans="1:34" ht="30" customHeight="1" x14ac:dyDescent="0.2">
      <c r="A342" s="22"/>
      <c r="B342" s="46"/>
      <c r="C342" s="249"/>
      <c r="D342" s="250"/>
      <c r="E342" s="250"/>
      <c r="F342" s="46"/>
      <c r="G342" s="46"/>
      <c r="H342" s="46"/>
      <c r="I342" s="47"/>
      <c r="J342" s="46"/>
      <c r="K342" s="46"/>
      <c r="L342" s="47"/>
      <c r="M342" s="48"/>
      <c r="N342" s="48"/>
      <c r="O342" s="49"/>
      <c r="P342" s="48"/>
      <c r="Q342" s="48"/>
      <c r="R342" s="49"/>
      <c r="S342" s="52"/>
      <c r="T342" s="21"/>
      <c r="U342" s="21"/>
      <c r="V342" s="21"/>
      <c r="W342" s="21"/>
      <c r="X342" s="21"/>
      <c r="Y342" s="21"/>
      <c r="Z342" s="21"/>
      <c r="AA342" s="21"/>
      <c r="AB342" s="21"/>
      <c r="AC342" s="21"/>
      <c r="AD342" s="21"/>
      <c r="AE342" s="21"/>
      <c r="AF342" s="21"/>
      <c r="AG342" s="21"/>
      <c r="AH342" s="21"/>
    </row>
    <row r="343" spans="1:34" ht="30" customHeight="1" x14ac:dyDescent="0.2">
      <c r="A343" s="22"/>
      <c r="B343" s="46"/>
      <c r="C343" s="249"/>
      <c r="D343" s="250"/>
      <c r="E343" s="250"/>
      <c r="F343" s="46"/>
      <c r="G343" s="46"/>
      <c r="H343" s="46"/>
      <c r="I343" s="47"/>
      <c r="J343" s="46"/>
      <c r="K343" s="46"/>
      <c r="L343" s="47"/>
      <c r="M343" s="48"/>
      <c r="N343" s="48"/>
      <c r="O343" s="49"/>
      <c r="P343" s="48"/>
      <c r="Q343" s="48"/>
      <c r="R343" s="49"/>
      <c r="S343" s="52"/>
      <c r="T343" s="21"/>
      <c r="U343" s="21"/>
      <c r="V343" s="21"/>
      <c r="W343" s="21"/>
      <c r="X343" s="21"/>
      <c r="Y343" s="21"/>
      <c r="Z343" s="21"/>
      <c r="AA343" s="21"/>
      <c r="AB343" s="21"/>
      <c r="AC343" s="21"/>
      <c r="AD343" s="21"/>
      <c r="AE343" s="21"/>
      <c r="AF343" s="21"/>
      <c r="AG343" s="21"/>
      <c r="AH343" s="21"/>
    </row>
    <row r="344" spans="1:34" ht="30" customHeight="1" x14ac:dyDescent="0.2">
      <c r="A344" s="22"/>
      <c r="B344" s="46"/>
      <c r="C344" s="249"/>
      <c r="D344" s="250"/>
      <c r="E344" s="250"/>
      <c r="F344" s="46"/>
      <c r="G344" s="46"/>
      <c r="H344" s="46"/>
      <c r="I344" s="47"/>
      <c r="J344" s="46"/>
      <c r="K344" s="46"/>
      <c r="L344" s="47"/>
      <c r="M344" s="48"/>
      <c r="N344" s="48"/>
      <c r="O344" s="49"/>
      <c r="P344" s="48"/>
      <c r="Q344" s="48"/>
      <c r="R344" s="49"/>
      <c r="S344" s="52"/>
      <c r="T344" s="21"/>
      <c r="U344" s="21"/>
      <c r="V344" s="21"/>
      <c r="W344" s="21"/>
      <c r="X344" s="21"/>
      <c r="Y344" s="21"/>
      <c r="Z344" s="21"/>
      <c r="AA344" s="21"/>
      <c r="AB344" s="21"/>
      <c r="AC344" s="21"/>
      <c r="AD344" s="21"/>
      <c r="AE344" s="21"/>
      <c r="AF344" s="21"/>
      <c r="AG344" s="21"/>
      <c r="AH344" s="21"/>
    </row>
    <row r="345" spans="1:34" ht="30" customHeight="1" x14ac:dyDescent="0.2">
      <c r="A345" s="22"/>
      <c r="B345" s="46"/>
      <c r="C345" s="249"/>
      <c r="D345" s="250"/>
      <c r="E345" s="250"/>
      <c r="F345" s="46"/>
      <c r="G345" s="46"/>
      <c r="H345" s="46"/>
      <c r="I345" s="47"/>
      <c r="J345" s="46"/>
      <c r="K345" s="46"/>
      <c r="L345" s="47"/>
      <c r="M345" s="48"/>
      <c r="N345" s="48"/>
      <c r="O345" s="49"/>
      <c r="P345" s="48"/>
      <c r="Q345" s="48"/>
      <c r="R345" s="49"/>
      <c r="S345" s="52"/>
      <c r="T345" s="21"/>
      <c r="U345" s="21"/>
      <c r="V345" s="21"/>
      <c r="W345" s="21"/>
      <c r="X345" s="21"/>
      <c r="Y345" s="21"/>
      <c r="Z345" s="21"/>
      <c r="AA345" s="21"/>
      <c r="AB345" s="21"/>
      <c r="AC345" s="21"/>
      <c r="AD345" s="21"/>
      <c r="AE345" s="21"/>
      <c r="AF345" s="21"/>
      <c r="AG345" s="21"/>
      <c r="AH345" s="21"/>
    </row>
    <row r="346" spans="1:34" ht="30" customHeight="1" x14ac:dyDescent="0.2">
      <c r="A346" s="22"/>
      <c r="B346" s="46"/>
      <c r="C346" s="249"/>
      <c r="D346" s="250"/>
      <c r="E346" s="250"/>
      <c r="F346" s="46"/>
      <c r="G346" s="46"/>
      <c r="H346" s="46"/>
      <c r="I346" s="47"/>
      <c r="J346" s="46"/>
      <c r="K346" s="46"/>
      <c r="L346" s="47"/>
      <c r="M346" s="48"/>
      <c r="N346" s="48"/>
      <c r="O346" s="49"/>
      <c r="P346" s="48"/>
      <c r="Q346" s="48"/>
      <c r="R346" s="49"/>
      <c r="S346" s="52"/>
      <c r="T346" s="21"/>
      <c r="U346" s="21"/>
      <c r="V346" s="21"/>
      <c r="W346" s="21"/>
      <c r="X346" s="21"/>
      <c r="Y346" s="21"/>
      <c r="Z346" s="21"/>
      <c r="AA346" s="21"/>
      <c r="AB346" s="21"/>
      <c r="AC346" s="21"/>
      <c r="AD346" s="21"/>
      <c r="AE346" s="21"/>
      <c r="AF346" s="21"/>
      <c r="AG346" s="21"/>
      <c r="AH346" s="21"/>
    </row>
    <row r="347" spans="1:34" ht="30" customHeight="1" x14ac:dyDescent="0.2">
      <c r="A347" s="22"/>
      <c r="B347" s="46"/>
      <c r="C347" s="249"/>
      <c r="D347" s="250"/>
      <c r="E347" s="250"/>
      <c r="F347" s="46"/>
      <c r="G347" s="46"/>
      <c r="H347" s="46"/>
      <c r="I347" s="47"/>
      <c r="J347" s="46"/>
      <c r="K347" s="46"/>
      <c r="L347" s="47"/>
      <c r="M347" s="48"/>
      <c r="N347" s="48"/>
      <c r="O347" s="49"/>
      <c r="P347" s="48"/>
      <c r="Q347" s="48"/>
      <c r="R347" s="49"/>
      <c r="S347" s="52"/>
      <c r="T347" s="21"/>
      <c r="U347" s="21"/>
      <c r="V347" s="21"/>
      <c r="W347" s="21"/>
      <c r="X347" s="21"/>
      <c r="Y347" s="21"/>
      <c r="Z347" s="21"/>
      <c r="AA347" s="21"/>
      <c r="AB347" s="21"/>
      <c r="AC347" s="21"/>
      <c r="AD347" s="21"/>
      <c r="AE347" s="21"/>
      <c r="AF347" s="21"/>
      <c r="AG347" s="21"/>
      <c r="AH347" s="21"/>
    </row>
    <row r="348" spans="1:34" ht="30" customHeight="1" x14ac:dyDescent="0.2">
      <c r="A348" s="22"/>
      <c r="B348" s="46"/>
      <c r="C348" s="249"/>
      <c r="D348" s="250"/>
      <c r="E348" s="250"/>
      <c r="F348" s="46"/>
      <c r="G348" s="46"/>
      <c r="H348" s="46"/>
      <c r="I348" s="47"/>
      <c r="J348" s="46"/>
      <c r="K348" s="46"/>
      <c r="L348" s="47"/>
      <c r="M348" s="48"/>
      <c r="N348" s="48"/>
      <c r="O348" s="49"/>
      <c r="P348" s="48"/>
      <c r="Q348" s="48"/>
      <c r="R348" s="49"/>
      <c r="S348" s="52"/>
      <c r="T348" s="21"/>
      <c r="U348" s="21"/>
      <c r="V348" s="21"/>
      <c r="W348" s="21"/>
      <c r="X348" s="21"/>
      <c r="Y348" s="21"/>
      <c r="Z348" s="21"/>
      <c r="AA348" s="21"/>
      <c r="AB348" s="21"/>
      <c r="AC348" s="21"/>
      <c r="AD348" s="21"/>
      <c r="AE348" s="21"/>
      <c r="AF348" s="21"/>
      <c r="AG348" s="21"/>
      <c r="AH348" s="21"/>
    </row>
    <row r="349" spans="1:34" ht="30" customHeight="1" x14ac:dyDescent="0.2">
      <c r="A349" s="22"/>
      <c r="B349" s="46"/>
      <c r="C349" s="249"/>
      <c r="D349" s="250"/>
      <c r="E349" s="250"/>
      <c r="F349" s="46"/>
      <c r="G349" s="46"/>
      <c r="H349" s="46"/>
      <c r="I349" s="47"/>
      <c r="J349" s="46"/>
      <c r="K349" s="46"/>
      <c r="L349" s="47"/>
      <c r="M349" s="48"/>
      <c r="N349" s="48"/>
      <c r="O349" s="49"/>
      <c r="P349" s="48"/>
      <c r="Q349" s="48"/>
      <c r="R349" s="49"/>
      <c r="S349" s="52"/>
      <c r="T349" s="21"/>
      <c r="U349" s="21"/>
      <c r="V349" s="21"/>
      <c r="W349" s="21"/>
      <c r="X349" s="21"/>
      <c r="Y349" s="21"/>
      <c r="Z349" s="21"/>
      <c r="AA349" s="21"/>
      <c r="AB349" s="21"/>
      <c r="AC349" s="21"/>
      <c r="AD349" s="21"/>
      <c r="AE349" s="21"/>
      <c r="AF349" s="21"/>
      <c r="AG349" s="21"/>
      <c r="AH349" s="21"/>
    </row>
    <row r="350" spans="1:34" ht="30" customHeight="1" x14ac:dyDescent="0.2">
      <c r="A350" s="22"/>
      <c r="B350" s="46"/>
      <c r="C350" s="249"/>
      <c r="D350" s="250"/>
      <c r="E350" s="250"/>
      <c r="F350" s="46"/>
      <c r="G350" s="46"/>
      <c r="H350" s="46"/>
      <c r="I350" s="47"/>
      <c r="J350" s="46"/>
      <c r="K350" s="46"/>
      <c r="L350" s="47"/>
      <c r="M350" s="48"/>
      <c r="N350" s="48"/>
      <c r="O350" s="49"/>
      <c r="P350" s="48"/>
      <c r="Q350" s="48"/>
      <c r="R350" s="49"/>
      <c r="S350" s="52"/>
      <c r="T350" s="21"/>
      <c r="U350" s="21"/>
      <c r="V350" s="21"/>
      <c r="W350" s="21"/>
      <c r="X350" s="21"/>
      <c r="Y350" s="21"/>
      <c r="Z350" s="21"/>
      <c r="AA350" s="21"/>
      <c r="AB350" s="21"/>
      <c r="AC350" s="21"/>
      <c r="AD350" s="21"/>
      <c r="AE350" s="21"/>
      <c r="AF350" s="21"/>
      <c r="AG350" s="21"/>
      <c r="AH350" s="21"/>
    </row>
    <row r="351" spans="1:34" ht="30" customHeight="1" x14ac:dyDescent="0.2">
      <c r="A351" s="22"/>
      <c r="B351" s="46"/>
      <c r="C351" s="249"/>
      <c r="D351" s="250"/>
      <c r="E351" s="250"/>
      <c r="F351" s="46"/>
      <c r="G351" s="46"/>
      <c r="H351" s="46"/>
      <c r="I351" s="47"/>
      <c r="J351" s="46"/>
      <c r="K351" s="46"/>
      <c r="L351" s="47"/>
      <c r="M351" s="48"/>
      <c r="N351" s="48"/>
      <c r="O351" s="49"/>
      <c r="P351" s="48"/>
      <c r="Q351" s="48"/>
      <c r="R351" s="49"/>
      <c r="S351" s="52"/>
      <c r="T351" s="21"/>
      <c r="U351" s="21"/>
      <c r="V351" s="21"/>
      <c r="W351" s="21"/>
      <c r="X351" s="21"/>
      <c r="Y351" s="21"/>
      <c r="Z351" s="21"/>
      <c r="AA351" s="21"/>
      <c r="AB351" s="21"/>
      <c r="AC351" s="21"/>
      <c r="AD351" s="21"/>
      <c r="AE351" s="21"/>
      <c r="AF351" s="21"/>
      <c r="AG351" s="21"/>
      <c r="AH351" s="21"/>
    </row>
    <row r="352" spans="1:34" ht="30" customHeight="1" x14ac:dyDescent="0.2">
      <c r="A352" s="22"/>
      <c r="B352" s="46"/>
      <c r="C352" s="249"/>
      <c r="D352" s="250"/>
      <c r="E352" s="250"/>
      <c r="F352" s="46"/>
      <c r="G352" s="46"/>
      <c r="H352" s="46"/>
      <c r="I352" s="47"/>
      <c r="J352" s="46"/>
      <c r="K352" s="46"/>
      <c r="L352" s="47"/>
      <c r="M352" s="48"/>
      <c r="N352" s="48"/>
      <c r="O352" s="49"/>
      <c r="P352" s="48"/>
      <c r="Q352" s="48"/>
      <c r="R352" s="49"/>
      <c r="S352" s="52"/>
      <c r="T352" s="21"/>
      <c r="U352" s="21"/>
      <c r="V352" s="21"/>
      <c r="W352" s="21"/>
      <c r="X352" s="21"/>
      <c r="Y352" s="21"/>
      <c r="Z352" s="21"/>
      <c r="AA352" s="21"/>
      <c r="AB352" s="21"/>
      <c r="AC352" s="21"/>
      <c r="AD352" s="21"/>
      <c r="AE352" s="21"/>
      <c r="AF352" s="21"/>
      <c r="AG352" s="21"/>
      <c r="AH352" s="21"/>
    </row>
    <row r="353" spans="1:34" ht="30" customHeight="1" x14ac:dyDescent="0.2">
      <c r="A353" s="22"/>
      <c r="B353" s="46"/>
      <c r="C353" s="249"/>
      <c r="D353" s="250"/>
      <c r="E353" s="250"/>
      <c r="F353" s="46"/>
      <c r="G353" s="46"/>
      <c r="H353" s="46"/>
      <c r="I353" s="47"/>
      <c r="J353" s="46"/>
      <c r="K353" s="46"/>
      <c r="L353" s="47"/>
      <c r="M353" s="48"/>
      <c r="N353" s="48"/>
      <c r="O353" s="49"/>
      <c r="P353" s="48"/>
      <c r="Q353" s="48"/>
      <c r="R353" s="49"/>
      <c r="S353" s="52"/>
      <c r="T353" s="21"/>
      <c r="U353" s="21"/>
      <c r="V353" s="21"/>
      <c r="W353" s="21"/>
      <c r="X353" s="21"/>
      <c r="Y353" s="21"/>
      <c r="Z353" s="21"/>
      <c r="AA353" s="21"/>
      <c r="AB353" s="21"/>
      <c r="AC353" s="21"/>
      <c r="AD353" s="21"/>
      <c r="AE353" s="21"/>
      <c r="AF353" s="21"/>
      <c r="AG353" s="21"/>
      <c r="AH353" s="21"/>
    </row>
    <row r="354" spans="1:34" ht="30" customHeight="1" x14ac:dyDescent="0.2">
      <c r="A354" s="22"/>
      <c r="B354" s="46"/>
      <c r="C354" s="249"/>
      <c r="D354" s="250"/>
      <c r="E354" s="250"/>
      <c r="F354" s="46"/>
      <c r="G354" s="46"/>
      <c r="H354" s="46"/>
      <c r="I354" s="47"/>
      <c r="J354" s="46"/>
      <c r="K354" s="46"/>
      <c r="L354" s="47"/>
      <c r="M354" s="48"/>
      <c r="N354" s="48"/>
      <c r="O354" s="49"/>
      <c r="P354" s="48"/>
      <c r="Q354" s="48"/>
      <c r="R354" s="49"/>
      <c r="S354" s="52"/>
      <c r="T354" s="21"/>
      <c r="U354" s="21"/>
      <c r="V354" s="21"/>
      <c r="W354" s="21"/>
      <c r="X354" s="21"/>
      <c r="Y354" s="21"/>
      <c r="Z354" s="21"/>
      <c r="AA354" s="21"/>
      <c r="AB354" s="21"/>
      <c r="AC354" s="21"/>
      <c r="AD354" s="21"/>
      <c r="AE354" s="21"/>
      <c r="AF354" s="21"/>
      <c r="AG354" s="21"/>
      <c r="AH354" s="21"/>
    </row>
    <row r="355" spans="1:34" ht="30" customHeight="1" x14ac:dyDescent="0.2">
      <c r="A355" s="22"/>
      <c r="B355" s="46"/>
      <c r="C355" s="249"/>
      <c r="D355" s="250"/>
      <c r="E355" s="250"/>
      <c r="F355" s="46"/>
      <c r="G355" s="46"/>
      <c r="H355" s="46"/>
      <c r="I355" s="47"/>
      <c r="J355" s="46"/>
      <c r="K355" s="46"/>
      <c r="L355" s="47"/>
      <c r="M355" s="48"/>
      <c r="N355" s="48"/>
      <c r="O355" s="49"/>
      <c r="P355" s="48"/>
      <c r="Q355" s="48"/>
      <c r="R355" s="49"/>
      <c r="S355" s="52"/>
      <c r="T355" s="21"/>
      <c r="U355" s="21"/>
      <c r="V355" s="21"/>
      <c r="W355" s="21"/>
      <c r="X355" s="21"/>
      <c r="Y355" s="21"/>
      <c r="Z355" s="21"/>
      <c r="AA355" s="21"/>
      <c r="AB355" s="21"/>
      <c r="AC355" s="21"/>
      <c r="AD355" s="21"/>
      <c r="AE355" s="21"/>
      <c r="AF355" s="21"/>
      <c r="AG355" s="21"/>
      <c r="AH355" s="21"/>
    </row>
    <row r="356" spans="1:34" ht="30" customHeight="1" x14ac:dyDescent="0.2">
      <c r="A356" s="22"/>
      <c r="B356" s="46"/>
      <c r="C356" s="249"/>
      <c r="D356" s="250"/>
      <c r="E356" s="250"/>
      <c r="F356" s="46"/>
      <c r="G356" s="46"/>
      <c r="H356" s="46"/>
      <c r="I356" s="47"/>
      <c r="J356" s="46"/>
      <c r="K356" s="46"/>
      <c r="L356" s="47"/>
      <c r="M356" s="48"/>
      <c r="N356" s="48"/>
      <c r="O356" s="49"/>
      <c r="P356" s="48"/>
      <c r="Q356" s="48"/>
      <c r="R356" s="49"/>
      <c r="S356" s="52"/>
      <c r="T356" s="21"/>
      <c r="U356" s="21"/>
      <c r="V356" s="21"/>
      <c r="W356" s="21"/>
      <c r="X356" s="21"/>
      <c r="Y356" s="21"/>
      <c r="Z356" s="21"/>
      <c r="AA356" s="21"/>
      <c r="AB356" s="21"/>
      <c r="AC356" s="21"/>
      <c r="AD356" s="21"/>
      <c r="AE356" s="21"/>
      <c r="AF356" s="21"/>
      <c r="AG356" s="21"/>
      <c r="AH356" s="21"/>
    </row>
    <row r="357" spans="1:34" ht="30" customHeight="1" x14ac:dyDescent="0.2">
      <c r="A357" s="22"/>
      <c r="B357" s="46"/>
      <c r="C357" s="249"/>
      <c r="D357" s="250"/>
      <c r="E357" s="250"/>
      <c r="F357" s="46"/>
      <c r="G357" s="46"/>
      <c r="H357" s="46"/>
      <c r="I357" s="47"/>
      <c r="J357" s="46"/>
      <c r="K357" s="46"/>
      <c r="L357" s="47"/>
      <c r="M357" s="48"/>
      <c r="N357" s="48"/>
      <c r="O357" s="49"/>
      <c r="P357" s="48"/>
      <c r="Q357" s="48"/>
      <c r="R357" s="49"/>
      <c r="S357" s="52"/>
      <c r="T357" s="21"/>
      <c r="U357" s="21"/>
      <c r="V357" s="21"/>
      <c r="W357" s="21"/>
      <c r="X357" s="21"/>
      <c r="Y357" s="21"/>
      <c r="Z357" s="21"/>
      <c r="AA357" s="21"/>
      <c r="AB357" s="21"/>
      <c r="AC357" s="21"/>
      <c r="AD357" s="21"/>
      <c r="AE357" s="21"/>
      <c r="AF357" s="21"/>
      <c r="AG357" s="21"/>
      <c r="AH357" s="21"/>
    </row>
    <row r="358" spans="1:34" ht="30" customHeight="1" x14ac:dyDescent="0.2">
      <c r="A358" s="22"/>
      <c r="B358" s="46"/>
      <c r="C358" s="249"/>
      <c r="D358" s="250"/>
      <c r="E358" s="250"/>
      <c r="F358" s="46"/>
      <c r="G358" s="46"/>
      <c r="H358" s="46"/>
      <c r="I358" s="47"/>
      <c r="J358" s="46"/>
      <c r="K358" s="46"/>
      <c r="L358" s="47"/>
      <c r="M358" s="48"/>
      <c r="N358" s="48"/>
      <c r="O358" s="49"/>
      <c r="P358" s="48"/>
      <c r="Q358" s="48"/>
      <c r="R358" s="49"/>
      <c r="S358" s="52"/>
      <c r="T358" s="21"/>
      <c r="U358" s="21"/>
      <c r="V358" s="21"/>
      <c r="W358" s="21"/>
      <c r="X358" s="21"/>
      <c r="Y358" s="21"/>
      <c r="Z358" s="21"/>
      <c r="AA358" s="21"/>
      <c r="AB358" s="21"/>
      <c r="AC358" s="21"/>
      <c r="AD358" s="21"/>
      <c r="AE358" s="21"/>
      <c r="AF358" s="21"/>
      <c r="AG358" s="21"/>
      <c r="AH358" s="21"/>
    </row>
    <row r="359" spans="1:34" ht="30" customHeight="1" x14ac:dyDescent="0.2">
      <c r="A359" s="22"/>
      <c r="B359" s="46"/>
      <c r="C359" s="249"/>
      <c r="D359" s="250"/>
      <c r="E359" s="250"/>
      <c r="F359" s="46"/>
      <c r="G359" s="46"/>
      <c r="H359" s="46"/>
      <c r="I359" s="47"/>
      <c r="J359" s="46"/>
      <c r="K359" s="46"/>
      <c r="L359" s="47"/>
      <c r="M359" s="48"/>
      <c r="N359" s="48"/>
      <c r="O359" s="49"/>
      <c r="P359" s="48"/>
      <c r="Q359" s="48"/>
      <c r="R359" s="49"/>
      <c r="S359" s="52"/>
      <c r="T359" s="21"/>
      <c r="U359" s="21"/>
      <c r="V359" s="21"/>
      <c r="W359" s="21"/>
      <c r="X359" s="21"/>
      <c r="Y359" s="21"/>
      <c r="Z359" s="21"/>
      <c r="AA359" s="21"/>
      <c r="AB359" s="21"/>
      <c r="AC359" s="21"/>
      <c r="AD359" s="21"/>
      <c r="AE359" s="21"/>
      <c r="AF359" s="21"/>
      <c r="AG359" s="21"/>
      <c r="AH359" s="21"/>
    </row>
    <row r="360" spans="1:34" ht="30" customHeight="1" x14ac:dyDescent="0.2">
      <c r="A360" s="22"/>
      <c r="B360" s="46"/>
      <c r="C360" s="249"/>
      <c r="D360" s="250"/>
      <c r="E360" s="250"/>
      <c r="F360" s="46"/>
      <c r="G360" s="46"/>
      <c r="H360" s="46"/>
      <c r="I360" s="47"/>
      <c r="J360" s="46"/>
      <c r="K360" s="46"/>
      <c r="L360" s="47"/>
      <c r="M360" s="48"/>
      <c r="N360" s="48"/>
      <c r="O360" s="49"/>
      <c r="P360" s="48"/>
      <c r="Q360" s="48"/>
      <c r="R360" s="49"/>
      <c r="S360" s="52"/>
      <c r="T360" s="21"/>
      <c r="U360" s="21"/>
      <c r="V360" s="21"/>
      <c r="W360" s="21"/>
      <c r="X360" s="21"/>
      <c r="Y360" s="21"/>
      <c r="Z360" s="21"/>
      <c r="AA360" s="21"/>
      <c r="AB360" s="21"/>
      <c r="AC360" s="21"/>
      <c r="AD360" s="21"/>
      <c r="AE360" s="21"/>
      <c r="AF360" s="21"/>
      <c r="AG360" s="21"/>
      <c r="AH360" s="21"/>
    </row>
    <row r="361" spans="1:34" ht="30" customHeight="1" x14ac:dyDescent="0.2">
      <c r="A361" s="22"/>
      <c r="B361" s="46"/>
      <c r="C361" s="249"/>
      <c r="D361" s="250"/>
      <c r="E361" s="250"/>
      <c r="F361" s="46"/>
      <c r="G361" s="46"/>
      <c r="H361" s="46"/>
      <c r="I361" s="47"/>
      <c r="J361" s="46"/>
      <c r="K361" s="46"/>
      <c r="L361" s="47"/>
      <c r="M361" s="48"/>
      <c r="N361" s="48"/>
      <c r="O361" s="49"/>
      <c r="P361" s="48"/>
      <c r="Q361" s="48"/>
      <c r="R361" s="49"/>
      <c r="S361" s="52"/>
      <c r="T361" s="21"/>
      <c r="U361" s="21"/>
      <c r="V361" s="21"/>
      <c r="W361" s="21"/>
      <c r="X361" s="21"/>
      <c r="Y361" s="21"/>
      <c r="Z361" s="21"/>
      <c r="AA361" s="21"/>
      <c r="AB361" s="21"/>
      <c r="AC361" s="21"/>
      <c r="AD361" s="21"/>
      <c r="AE361" s="21"/>
      <c r="AF361" s="21"/>
      <c r="AG361" s="21"/>
      <c r="AH361" s="21"/>
    </row>
    <row r="362" spans="1:34" ht="30" customHeight="1" x14ac:dyDescent="0.2">
      <c r="A362" s="22"/>
      <c r="B362" s="46"/>
      <c r="C362" s="249"/>
      <c r="D362" s="250"/>
      <c r="E362" s="250"/>
      <c r="F362" s="46"/>
      <c r="G362" s="46"/>
      <c r="H362" s="46"/>
      <c r="I362" s="47"/>
      <c r="J362" s="46"/>
      <c r="K362" s="46"/>
      <c r="L362" s="47"/>
      <c r="M362" s="48"/>
      <c r="N362" s="48"/>
      <c r="O362" s="49"/>
      <c r="P362" s="48"/>
      <c r="Q362" s="48"/>
      <c r="R362" s="49"/>
      <c r="S362" s="52"/>
      <c r="T362" s="21"/>
      <c r="U362" s="21"/>
      <c r="V362" s="21"/>
      <c r="W362" s="21"/>
      <c r="X362" s="21"/>
      <c r="Y362" s="21"/>
      <c r="Z362" s="21"/>
      <c r="AA362" s="21"/>
      <c r="AB362" s="21"/>
      <c r="AC362" s="21"/>
      <c r="AD362" s="21"/>
      <c r="AE362" s="21"/>
      <c r="AF362" s="21"/>
      <c r="AG362" s="21"/>
      <c r="AH362" s="21"/>
    </row>
    <row r="363" spans="1:34" ht="30" customHeight="1" x14ac:dyDescent="0.2">
      <c r="A363" s="22"/>
      <c r="B363" s="46"/>
      <c r="C363" s="249"/>
      <c r="D363" s="250"/>
      <c r="E363" s="250"/>
      <c r="F363" s="46"/>
      <c r="G363" s="46"/>
      <c r="H363" s="46"/>
      <c r="I363" s="47"/>
      <c r="J363" s="46"/>
      <c r="K363" s="46"/>
      <c r="L363" s="47"/>
      <c r="M363" s="48"/>
      <c r="N363" s="48"/>
      <c r="O363" s="49"/>
      <c r="P363" s="48"/>
      <c r="Q363" s="48"/>
      <c r="R363" s="49"/>
      <c r="S363" s="52"/>
      <c r="T363" s="21"/>
      <c r="U363" s="21"/>
      <c r="V363" s="21"/>
      <c r="W363" s="21"/>
      <c r="X363" s="21"/>
      <c r="Y363" s="21"/>
      <c r="Z363" s="21"/>
      <c r="AA363" s="21"/>
      <c r="AB363" s="21"/>
      <c r="AC363" s="21"/>
      <c r="AD363" s="21"/>
      <c r="AE363" s="21"/>
      <c r="AF363" s="21"/>
      <c r="AG363" s="21"/>
      <c r="AH363" s="21"/>
    </row>
    <row r="364" spans="1:34" ht="30" customHeight="1" x14ac:dyDescent="0.2">
      <c r="A364" s="22"/>
      <c r="B364" s="46"/>
      <c r="C364" s="249"/>
      <c r="D364" s="250"/>
      <c r="E364" s="250"/>
      <c r="F364" s="46"/>
      <c r="G364" s="46"/>
      <c r="H364" s="46"/>
      <c r="I364" s="47"/>
      <c r="J364" s="46"/>
      <c r="K364" s="46"/>
      <c r="L364" s="47"/>
      <c r="M364" s="48"/>
      <c r="N364" s="48"/>
      <c r="O364" s="49"/>
      <c r="P364" s="48"/>
      <c r="Q364" s="48"/>
      <c r="R364" s="49"/>
      <c r="S364" s="52"/>
      <c r="T364" s="21"/>
      <c r="U364" s="21"/>
      <c r="V364" s="21"/>
      <c r="W364" s="21"/>
      <c r="X364" s="21"/>
      <c r="Y364" s="21"/>
      <c r="Z364" s="21"/>
      <c r="AA364" s="21"/>
      <c r="AB364" s="21"/>
      <c r="AC364" s="21"/>
      <c r="AD364" s="21"/>
      <c r="AE364" s="21"/>
      <c r="AF364" s="21"/>
      <c r="AG364" s="21"/>
      <c r="AH364" s="21"/>
    </row>
    <row r="365" spans="1:34" ht="30" customHeight="1" x14ac:dyDescent="0.2">
      <c r="A365" s="22"/>
      <c r="B365" s="46"/>
      <c r="C365" s="249"/>
      <c r="D365" s="250"/>
      <c r="E365" s="250"/>
      <c r="F365" s="46"/>
      <c r="G365" s="46"/>
      <c r="H365" s="46"/>
      <c r="I365" s="47"/>
      <c r="J365" s="46"/>
      <c r="K365" s="46"/>
      <c r="L365" s="47"/>
      <c r="M365" s="48"/>
      <c r="N365" s="48"/>
      <c r="O365" s="49"/>
      <c r="P365" s="48"/>
      <c r="Q365" s="48"/>
      <c r="R365" s="49"/>
      <c r="S365" s="52"/>
      <c r="T365" s="21"/>
      <c r="U365" s="21"/>
      <c r="V365" s="21"/>
      <c r="W365" s="21"/>
      <c r="X365" s="21"/>
      <c r="Y365" s="21"/>
      <c r="Z365" s="21"/>
      <c r="AA365" s="21"/>
      <c r="AB365" s="21"/>
      <c r="AC365" s="21"/>
      <c r="AD365" s="21"/>
      <c r="AE365" s="21"/>
      <c r="AF365" s="21"/>
      <c r="AG365" s="21"/>
      <c r="AH365" s="21"/>
    </row>
    <row r="366" spans="1:34" ht="30" customHeight="1" x14ac:dyDescent="0.2">
      <c r="A366" s="22"/>
      <c r="B366" s="46"/>
      <c r="C366" s="249"/>
      <c r="D366" s="250"/>
      <c r="E366" s="250"/>
      <c r="F366" s="46"/>
      <c r="G366" s="46"/>
      <c r="H366" s="46"/>
      <c r="I366" s="47"/>
      <c r="J366" s="46"/>
      <c r="K366" s="46"/>
      <c r="L366" s="47"/>
      <c r="M366" s="48"/>
      <c r="N366" s="48"/>
      <c r="O366" s="49"/>
      <c r="P366" s="48"/>
      <c r="Q366" s="48"/>
      <c r="R366" s="49"/>
      <c r="S366" s="52"/>
      <c r="T366" s="21"/>
      <c r="U366" s="21"/>
      <c r="V366" s="21"/>
      <c r="W366" s="21"/>
      <c r="X366" s="21"/>
      <c r="Y366" s="21"/>
      <c r="Z366" s="21"/>
      <c r="AA366" s="21"/>
      <c r="AB366" s="21"/>
      <c r="AC366" s="21"/>
      <c r="AD366" s="21"/>
      <c r="AE366" s="21"/>
      <c r="AF366" s="21"/>
      <c r="AG366" s="21"/>
      <c r="AH366" s="21"/>
    </row>
    <row r="367" spans="1:34" ht="30" customHeight="1" x14ac:dyDescent="0.2">
      <c r="A367" s="22"/>
      <c r="B367" s="46"/>
      <c r="C367" s="249"/>
      <c r="D367" s="250"/>
      <c r="E367" s="250"/>
      <c r="F367" s="46"/>
      <c r="G367" s="46"/>
      <c r="H367" s="46"/>
      <c r="I367" s="47"/>
      <c r="J367" s="46"/>
      <c r="K367" s="46"/>
      <c r="L367" s="47"/>
      <c r="M367" s="48"/>
      <c r="N367" s="48"/>
      <c r="O367" s="49"/>
      <c r="P367" s="48"/>
      <c r="Q367" s="48"/>
      <c r="R367" s="49"/>
      <c r="S367" s="52"/>
      <c r="T367" s="21"/>
      <c r="U367" s="21"/>
      <c r="V367" s="21"/>
      <c r="W367" s="21"/>
      <c r="X367" s="21"/>
      <c r="Y367" s="21"/>
      <c r="Z367" s="21"/>
      <c r="AA367" s="21"/>
      <c r="AB367" s="21"/>
      <c r="AC367" s="21"/>
      <c r="AD367" s="21"/>
      <c r="AE367" s="21"/>
      <c r="AF367" s="21"/>
      <c r="AG367" s="21"/>
      <c r="AH367" s="21"/>
    </row>
    <row r="368" spans="1:34" ht="30" customHeight="1" x14ac:dyDescent="0.2">
      <c r="A368" s="22"/>
      <c r="B368" s="46"/>
      <c r="C368" s="249"/>
      <c r="D368" s="250"/>
      <c r="E368" s="250"/>
      <c r="F368" s="46"/>
      <c r="G368" s="46"/>
      <c r="H368" s="46"/>
      <c r="I368" s="47"/>
      <c r="J368" s="46"/>
      <c r="K368" s="46"/>
      <c r="L368" s="47"/>
      <c r="M368" s="48"/>
      <c r="N368" s="48"/>
      <c r="O368" s="49"/>
      <c r="P368" s="48"/>
      <c r="Q368" s="48"/>
      <c r="R368" s="49"/>
      <c r="S368" s="52"/>
      <c r="T368" s="21"/>
      <c r="U368" s="21"/>
      <c r="V368" s="21"/>
      <c r="W368" s="21"/>
      <c r="X368" s="21"/>
      <c r="Y368" s="21"/>
      <c r="Z368" s="21"/>
      <c r="AA368" s="21"/>
      <c r="AB368" s="21"/>
      <c r="AC368" s="21"/>
      <c r="AD368" s="21"/>
      <c r="AE368" s="21"/>
      <c r="AF368" s="21"/>
      <c r="AG368" s="21"/>
      <c r="AH368" s="21"/>
    </row>
    <row r="369" spans="1:34" ht="30" customHeight="1" x14ac:dyDescent="0.2">
      <c r="A369" s="22"/>
      <c r="B369" s="46"/>
      <c r="C369" s="249"/>
      <c r="D369" s="250"/>
      <c r="E369" s="250"/>
      <c r="F369" s="46"/>
      <c r="G369" s="46"/>
      <c r="H369" s="46"/>
      <c r="I369" s="47"/>
      <c r="J369" s="46"/>
      <c r="K369" s="46"/>
      <c r="L369" s="47"/>
      <c r="M369" s="48"/>
      <c r="N369" s="48"/>
      <c r="O369" s="49"/>
      <c r="P369" s="48"/>
      <c r="Q369" s="48"/>
      <c r="R369" s="49"/>
      <c r="S369" s="52"/>
      <c r="T369" s="21"/>
      <c r="U369" s="21"/>
      <c r="V369" s="21"/>
      <c r="W369" s="21"/>
      <c r="X369" s="21"/>
      <c r="Y369" s="21"/>
      <c r="Z369" s="21"/>
      <c r="AA369" s="21"/>
      <c r="AB369" s="21"/>
      <c r="AC369" s="21"/>
      <c r="AD369" s="21"/>
      <c r="AE369" s="21"/>
      <c r="AF369" s="21"/>
      <c r="AG369" s="21"/>
      <c r="AH369" s="21"/>
    </row>
    <row r="370" spans="1:34" ht="30" customHeight="1" x14ac:dyDescent="0.2">
      <c r="A370" s="22"/>
      <c r="B370" s="46"/>
      <c r="C370" s="249"/>
      <c r="D370" s="250"/>
      <c r="E370" s="250"/>
      <c r="F370" s="46"/>
      <c r="G370" s="46"/>
      <c r="H370" s="46"/>
      <c r="I370" s="47"/>
      <c r="J370" s="46"/>
      <c r="K370" s="46"/>
      <c r="L370" s="47"/>
      <c r="M370" s="48"/>
      <c r="N370" s="48"/>
      <c r="O370" s="49"/>
      <c r="P370" s="48"/>
      <c r="Q370" s="48"/>
      <c r="R370" s="49"/>
      <c r="S370" s="52"/>
      <c r="T370" s="21"/>
      <c r="U370" s="21"/>
      <c r="V370" s="21"/>
      <c r="W370" s="21"/>
      <c r="X370" s="21"/>
      <c r="Y370" s="21"/>
      <c r="Z370" s="21"/>
      <c r="AA370" s="21"/>
      <c r="AB370" s="21"/>
      <c r="AC370" s="21"/>
      <c r="AD370" s="21"/>
      <c r="AE370" s="21"/>
      <c r="AF370" s="21"/>
      <c r="AG370" s="21"/>
      <c r="AH370" s="21"/>
    </row>
    <row r="371" spans="1:34" ht="30" customHeight="1" x14ac:dyDescent="0.2">
      <c r="A371" s="22"/>
      <c r="B371" s="46"/>
      <c r="C371" s="249"/>
      <c r="D371" s="250"/>
      <c r="E371" s="250"/>
      <c r="F371" s="46"/>
      <c r="G371" s="46"/>
      <c r="H371" s="46"/>
      <c r="I371" s="47"/>
      <c r="J371" s="46"/>
      <c r="K371" s="46"/>
      <c r="L371" s="47"/>
      <c r="M371" s="48"/>
      <c r="N371" s="48"/>
      <c r="O371" s="49"/>
      <c r="P371" s="48"/>
      <c r="Q371" s="48"/>
      <c r="R371" s="49"/>
      <c r="S371" s="52"/>
      <c r="T371" s="21"/>
      <c r="U371" s="21"/>
      <c r="V371" s="21"/>
      <c r="W371" s="21"/>
      <c r="X371" s="21"/>
      <c r="Y371" s="21"/>
      <c r="Z371" s="21"/>
      <c r="AA371" s="21"/>
      <c r="AB371" s="21"/>
      <c r="AC371" s="21"/>
      <c r="AD371" s="21"/>
      <c r="AE371" s="21"/>
      <c r="AF371" s="21"/>
      <c r="AG371" s="21"/>
      <c r="AH371" s="21"/>
    </row>
    <row r="372" spans="1:34" ht="30" customHeight="1" x14ac:dyDescent="0.2">
      <c r="A372" s="22"/>
      <c r="B372" s="46"/>
      <c r="C372" s="249"/>
      <c r="D372" s="250"/>
      <c r="E372" s="250"/>
      <c r="F372" s="46"/>
      <c r="G372" s="46"/>
      <c r="H372" s="46"/>
      <c r="I372" s="47"/>
      <c r="J372" s="46"/>
      <c r="K372" s="46"/>
      <c r="L372" s="47"/>
      <c r="M372" s="48"/>
      <c r="N372" s="48"/>
      <c r="O372" s="49"/>
      <c r="P372" s="48"/>
      <c r="Q372" s="48"/>
      <c r="R372" s="49"/>
      <c r="S372" s="52"/>
      <c r="T372" s="21"/>
      <c r="U372" s="21"/>
      <c r="V372" s="21"/>
      <c r="W372" s="21"/>
      <c r="X372" s="21"/>
      <c r="Y372" s="21"/>
      <c r="Z372" s="21"/>
      <c r="AA372" s="21"/>
      <c r="AB372" s="21"/>
      <c r="AC372" s="21"/>
      <c r="AD372" s="21"/>
      <c r="AE372" s="21"/>
      <c r="AF372" s="21"/>
      <c r="AG372" s="21"/>
      <c r="AH372" s="21"/>
    </row>
    <row r="373" spans="1:34" ht="30" customHeight="1" x14ac:dyDescent="0.2">
      <c r="A373" s="22"/>
      <c r="B373" s="46"/>
      <c r="C373" s="249"/>
      <c r="D373" s="250"/>
      <c r="E373" s="250"/>
      <c r="F373" s="46"/>
      <c r="G373" s="46"/>
      <c r="H373" s="46"/>
      <c r="I373" s="47"/>
      <c r="J373" s="46"/>
      <c r="K373" s="46"/>
      <c r="L373" s="47"/>
      <c r="M373" s="48"/>
      <c r="N373" s="48"/>
      <c r="O373" s="49"/>
      <c r="P373" s="48"/>
      <c r="Q373" s="48"/>
      <c r="R373" s="49"/>
      <c r="S373" s="52"/>
      <c r="T373" s="21"/>
      <c r="U373" s="21"/>
      <c r="V373" s="21"/>
      <c r="W373" s="21"/>
      <c r="X373" s="21"/>
      <c r="Y373" s="21"/>
      <c r="Z373" s="21"/>
      <c r="AA373" s="21"/>
      <c r="AB373" s="21"/>
      <c r="AC373" s="21"/>
      <c r="AD373" s="21"/>
      <c r="AE373" s="21"/>
      <c r="AF373" s="21"/>
      <c r="AG373" s="21"/>
      <c r="AH373" s="21"/>
    </row>
    <row r="374" spans="1:34" ht="30" customHeight="1" x14ac:dyDescent="0.2">
      <c r="A374" s="22"/>
      <c r="B374" s="46"/>
      <c r="C374" s="249"/>
      <c r="D374" s="250"/>
      <c r="E374" s="250"/>
      <c r="F374" s="46"/>
      <c r="G374" s="46"/>
      <c r="H374" s="46"/>
      <c r="I374" s="47"/>
      <c r="J374" s="46"/>
      <c r="K374" s="46"/>
      <c r="L374" s="47"/>
      <c r="M374" s="48"/>
      <c r="N374" s="48"/>
      <c r="O374" s="49"/>
      <c r="P374" s="48"/>
      <c r="Q374" s="48"/>
      <c r="R374" s="49"/>
      <c r="S374" s="52"/>
      <c r="T374" s="21"/>
      <c r="U374" s="21"/>
      <c r="V374" s="21"/>
      <c r="W374" s="21"/>
      <c r="X374" s="21"/>
      <c r="Y374" s="21"/>
      <c r="Z374" s="21"/>
      <c r="AA374" s="21"/>
      <c r="AB374" s="21"/>
      <c r="AC374" s="21"/>
      <c r="AD374" s="21"/>
      <c r="AE374" s="21"/>
      <c r="AF374" s="21"/>
      <c r="AG374" s="21"/>
      <c r="AH374" s="21"/>
    </row>
    <row r="375" spans="1:34" ht="30" customHeight="1" x14ac:dyDescent="0.2">
      <c r="A375" s="22"/>
      <c r="B375" s="46"/>
      <c r="C375" s="249"/>
      <c r="D375" s="250"/>
      <c r="E375" s="250"/>
      <c r="F375" s="46"/>
      <c r="G375" s="46"/>
      <c r="H375" s="46"/>
      <c r="I375" s="47"/>
      <c r="J375" s="46"/>
      <c r="K375" s="46"/>
      <c r="L375" s="47"/>
      <c r="M375" s="48"/>
      <c r="N375" s="48"/>
      <c r="O375" s="49"/>
      <c r="P375" s="48"/>
      <c r="Q375" s="48"/>
      <c r="R375" s="49"/>
      <c r="S375" s="52"/>
      <c r="T375" s="21"/>
      <c r="U375" s="21"/>
      <c r="V375" s="21"/>
      <c r="W375" s="21"/>
      <c r="X375" s="21"/>
      <c r="Y375" s="21"/>
      <c r="Z375" s="21"/>
      <c r="AA375" s="21"/>
      <c r="AB375" s="21"/>
      <c r="AC375" s="21"/>
      <c r="AD375" s="21"/>
      <c r="AE375" s="21"/>
      <c r="AF375" s="21"/>
      <c r="AG375" s="21"/>
      <c r="AH375" s="21"/>
    </row>
    <row r="376" spans="1:34" ht="30" customHeight="1" x14ac:dyDescent="0.2">
      <c r="A376" s="22"/>
      <c r="B376" s="46"/>
      <c r="C376" s="249"/>
      <c r="D376" s="250"/>
      <c r="E376" s="250"/>
      <c r="F376" s="46"/>
      <c r="G376" s="46"/>
      <c r="H376" s="46"/>
      <c r="I376" s="47"/>
      <c r="J376" s="46"/>
      <c r="K376" s="46"/>
      <c r="L376" s="47"/>
      <c r="M376" s="48"/>
      <c r="N376" s="48"/>
      <c r="O376" s="49"/>
      <c r="P376" s="48"/>
      <c r="Q376" s="48"/>
      <c r="R376" s="49"/>
      <c r="S376" s="52"/>
      <c r="T376" s="21"/>
      <c r="U376" s="21"/>
      <c r="V376" s="21"/>
      <c r="W376" s="21"/>
      <c r="X376" s="21"/>
      <c r="Y376" s="21"/>
      <c r="Z376" s="21"/>
      <c r="AA376" s="21"/>
      <c r="AB376" s="21"/>
      <c r="AC376" s="21"/>
      <c r="AD376" s="21"/>
      <c r="AE376" s="21"/>
      <c r="AF376" s="21"/>
      <c r="AG376" s="21"/>
      <c r="AH376" s="21"/>
    </row>
    <row r="377" spans="1:34" ht="30" customHeight="1" x14ac:dyDescent="0.2">
      <c r="A377" s="22"/>
      <c r="B377" s="46"/>
      <c r="C377" s="249"/>
      <c r="D377" s="250"/>
      <c r="E377" s="250"/>
      <c r="F377" s="46"/>
      <c r="G377" s="46"/>
      <c r="H377" s="46"/>
      <c r="I377" s="47"/>
      <c r="J377" s="46"/>
      <c r="K377" s="46"/>
      <c r="L377" s="47"/>
      <c r="M377" s="48"/>
      <c r="N377" s="48"/>
      <c r="O377" s="49"/>
      <c r="P377" s="48"/>
      <c r="Q377" s="48"/>
      <c r="R377" s="49"/>
      <c r="S377" s="52"/>
      <c r="T377" s="21"/>
      <c r="U377" s="21"/>
      <c r="V377" s="21"/>
      <c r="W377" s="21"/>
      <c r="X377" s="21"/>
      <c r="Y377" s="21"/>
      <c r="Z377" s="21"/>
      <c r="AA377" s="21"/>
      <c r="AB377" s="21"/>
      <c r="AC377" s="21"/>
      <c r="AD377" s="21"/>
      <c r="AE377" s="21"/>
      <c r="AF377" s="21"/>
      <c r="AG377" s="21"/>
      <c r="AH377" s="21"/>
    </row>
    <row r="378" spans="1:34" ht="30" customHeight="1" x14ac:dyDescent="0.2">
      <c r="A378" s="22"/>
      <c r="B378" s="46"/>
      <c r="C378" s="249"/>
      <c r="D378" s="250"/>
      <c r="E378" s="250"/>
      <c r="F378" s="46"/>
      <c r="G378" s="46"/>
      <c r="H378" s="46"/>
      <c r="I378" s="47"/>
      <c r="J378" s="46"/>
      <c r="K378" s="46"/>
      <c r="L378" s="47"/>
      <c r="M378" s="48"/>
      <c r="N378" s="48"/>
      <c r="O378" s="49"/>
      <c r="P378" s="48"/>
      <c r="Q378" s="48"/>
      <c r="R378" s="49"/>
      <c r="S378" s="52"/>
      <c r="T378" s="21"/>
      <c r="U378" s="21"/>
      <c r="V378" s="21"/>
      <c r="W378" s="21"/>
      <c r="X378" s="21"/>
      <c r="Y378" s="21"/>
      <c r="Z378" s="21"/>
      <c r="AA378" s="21"/>
      <c r="AB378" s="21"/>
      <c r="AC378" s="21"/>
      <c r="AD378" s="21"/>
      <c r="AE378" s="21"/>
      <c r="AF378" s="21"/>
      <c r="AG378" s="21"/>
      <c r="AH378" s="21"/>
    </row>
    <row r="379" spans="1:34" ht="30" customHeight="1" x14ac:dyDescent="0.2">
      <c r="A379" s="22"/>
      <c r="B379" s="46"/>
      <c r="C379" s="249"/>
      <c r="D379" s="250"/>
      <c r="E379" s="250"/>
      <c r="F379" s="46"/>
      <c r="G379" s="46"/>
      <c r="H379" s="46"/>
      <c r="I379" s="47"/>
      <c r="J379" s="46"/>
      <c r="K379" s="46"/>
      <c r="L379" s="47"/>
      <c r="M379" s="48"/>
      <c r="N379" s="48"/>
      <c r="O379" s="49"/>
      <c r="P379" s="48"/>
      <c r="Q379" s="48"/>
      <c r="R379" s="49"/>
      <c r="S379" s="52"/>
      <c r="T379" s="21"/>
      <c r="U379" s="21"/>
      <c r="V379" s="21"/>
      <c r="W379" s="21"/>
      <c r="X379" s="21"/>
      <c r="Y379" s="21"/>
      <c r="Z379" s="21"/>
      <c r="AA379" s="21"/>
      <c r="AB379" s="21"/>
      <c r="AC379" s="21"/>
      <c r="AD379" s="21"/>
      <c r="AE379" s="21"/>
      <c r="AF379" s="21"/>
      <c r="AG379" s="21"/>
      <c r="AH379" s="21"/>
    </row>
    <row r="380" spans="1:34" ht="30" customHeight="1" x14ac:dyDescent="0.2">
      <c r="A380" s="22"/>
      <c r="B380" s="46"/>
      <c r="C380" s="249"/>
      <c r="D380" s="250"/>
      <c r="E380" s="250"/>
      <c r="F380" s="46"/>
      <c r="G380" s="46"/>
      <c r="H380" s="46"/>
      <c r="I380" s="47"/>
      <c r="J380" s="46"/>
      <c r="K380" s="46"/>
      <c r="L380" s="47"/>
      <c r="M380" s="48"/>
      <c r="N380" s="48"/>
      <c r="O380" s="49"/>
      <c r="P380" s="48"/>
      <c r="Q380" s="48"/>
      <c r="R380" s="49"/>
      <c r="S380" s="52"/>
      <c r="T380" s="21"/>
      <c r="U380" s="21"/>
      <c r="V380" s="21"/>
      <c r="W380" s="21"/>
      <c r="X380" s="21"/>
      <c r="Y380" s="21"/>
      <c r="Z380" s="21"/>
      <c r="AA380" s="21"/>
      <c r="AB380" s="21"/>
      <c r="AC380" s="21"/>
      <c r="AD380" s="21"/>
      <c r="AE380" s="21"/>
      <c r="AF380" s="21"/>
      <c r="AG380" s="21"/>
      <c r="AH380" s="21"/>
    </row>
    <row r="381" spans="1:34" ht="30" customHeight="1" x14ac:dyDescent="0.2">
      <c r="A381" s="22"/>
      <c r="B381" s="46"/>
      <c r="C381" s="249"/>
      <c r="D381" s="250"/>
      <c r="E381" s="250"/>
      <c r="F381" s="46"/>
      <c r="G381" s="46"/>
      <c r="H381" s="46"/>
      <c r="I381" s="47"/>
      <c r="J381" s="46"/>
      <c r="K381" s="46"/>
      <c r="L381" s="47"/>
      <c r="M381" s="48"/>
      <c r="N381" s="48"/>
      <c r="O381" s="49"/>
      <c r="P381" s="48"/>
      <c r="Q381" s="48"/>
      <c r="R381" s="49"/>
      <c r="S381" s="52"/>
      <c r="T381" s="21"/>
      <c r="U381" s="21"/>
      <c r="V381" s="21"/>
      <c r="W381" s="21"/>
      <c r="X381" s="21"/>
      <c r="Y381" s="21"/>
      <c r="Z381" s="21"/>
      <c r="AA381" s="21"/>
      <c r="AB381" s="21"/>
      <c r="AC381" s="21"/>
      <c r="AD381" s="21"/>
      <c r="AE381" s="21"/>
      <c r="AF381" s="21"/>
      <c r="AG381" s="21"/>
      <c r="AH381" s="21"/>
    </row>
    <row r="382" spans="1:34" ht="30" customHeight="1" x14ac:dyDescent="0.2">
      <c r="A382" s="22"/>
      <c r="B382" s="46"/>
      <c r="C382" s="249"/>
      <c r="D382" s="250"/>
      <c r="E382" s="250"/>
      <c r="F382" s="46"/>
      <c r="G382" s="46"/>
      <c r="H382" s="46"/>
      <c r="I382" s="47"/>
      <c r="J382" s="46"/>
      <c r="K382" s="46"/>
      <c r="L382" s="47"/>
      <c r="M382" s="48"/>
      <c r="N382" s="48"/>
      <c r="O382" s="49"/>
      <c r="P382" s="48"/>
      <c r="Q382" s="48"/>
      <c r="R382" s="49"/>
      <c r="S382" s="52"/>
      <c r="T382" s="21"/>
      <c r="U382" s="21"/>
      <c r="V382" s="21"/>
      <c r="W382" s="21"/>
      <c r="X382" s="21"/>
      <c r="Y382" s="21"/>
      <c r="Z382" s="21"/>
      <c r="AA382" s="21"/>
      <c r="AB382" s="21"/>
      <c r="AC382" s="21"/>
      <c r="AD382" s="21"/>
      <c r="AE382" s="21"/>
      <c r="AF382" s="21"/>
      <c r="AG382" s="21"/>
      <c r="AH382" s="21"/>
    </row>
    <row r="383" spans="1:34" ht="30" customHeight="1" x14ac:dyDescent="0.2">
      <c r="A383" s="22"/>
      <c r="B383" s="46"/>
      <c r="C383" s="249"/>
      <c r="D383" s="250"/>
      <c r="E383" s="250"/>
      <c r="F383" s="46"/>
      <c r="G383" s="46"/>
      <c r="H383" s="46"/>
      <c r="I383" s="47"/>
      <c r="J383" s="46"/>
      <c r="K383" s="46"/>
      <c r="L383" s="47"/>
      <c r="M383" s="48"/>
      <c r="N383" s="48"/>
      <c r="O383" s="49"/>
      <c r="P383" s="48"/>
      <c r="Q383" s="48"/>
      <c r="R383" s="49"/>
      <c r="S383" s="52"/>
      <c r="T383" s="21"/>
      <c r="U383" s="21"/>
      <c r="V383" s="21"/>
      <c r="W383" s="21"/>
      <c r="X383" s="21"/>
      <c r="Y383" s="21"/>
      <c r="Z383" s="21"/>
      <c r="AA383" s="21"/>
      <c r="AB383" s="21"/>
      <c r="AC383" s="21"/>
      <c r="AD383" s="21"/>
      <c r="AE383" s="21"/>
      <c r="AF383" s="21"/>
      <c r="AG383" s="21"/>
      <c r="AH383" s="21"/>
    </row>
    <row r="384" spans="1:34" ht="30" customHeight="1" x14ac:dyDescent="0.2">
      <c r="A384" s="22"/>
      <c r="B384" s="46"/>
      <c r="C384" s="249"/>
      <c r="D384" s="250"/>
      <c r="E384" s="250"/>
      <c r="F384" s="46"/>
      <c r="G384" s="46"/>
      <c r="H384" s="46"/>
      <c r="I384" s="47"/>
      <c r="J384" s="46"/>
      <c r="K384" s="46"/>
      <c r="L384" s="47"/>
      <c r="M384" s="48"/>
      <c r="N384" s="48"/>
      <c r="O384" s="49"/>
      <c r="P384" s="48"/>
      <c r="Q384" s="48"/>
      <c r="R384" s="49"/>
      <c r="S384" s="52"/>
      <c r="T384" s="21"/>
      <c r="U384" s="21"/>
      <c r="V384" s="21"/>
      <c r="W384" s="21"/>
      <c r="X384" s="21"/>
      <c r="Y384" s="21"/>
      <c r="Z384" s="21"/>
      <c r="AA384" s="21"/>
      <c r="AB384" s="21"/>
      <c r="AC384" s="21"/>
      <c r="AD384" s="21"/>
      <c r="AE384" s="21"/>
      <c r="AF384" s="21"/>
      <c r="AG384" s="21"/>
      <c r="AH384" s="21"/>
    </row>
    <row r="385" spans="1:34" ht="30" customHeight="1" x14ac:dyDescent="0.2">
      <c r="A385" s="22"/>
      <c r="B385" s="46"/>
      <c r="C385" s="249"/>
      <c r="D385" s="250"/>
      <c r="E385" s="250"/>
      <c r="F385" s="46"/>
      <c r="G385" s="46"/>
      <c r="H385" s="46"/>
      <c r="I385" s="47"/>
      <c r="J385" s="46"/>
      <c r="K385" s="46"/>
      <c r="L385" s="47"/>
      <c r="M385" s="48"/>
      <c r="N385" s="48"/>
      <c r="O385" s="49"/>
      <c r="P385" s="48"/>
      <c r="Q385" s="48"/>
      <c r="R385" s="49"/>
      <c r="S385" s="52"/>
      <c r="T385" s="21"/>
      <c r="U385" s="21"/>
      <c r="V385" s="21"/>
      <c r="W385" s="21"/>
      <c r="X385" s="21"/>
      <c r="Y385" s="21"/>
      <c r="Z385" s="21"/>
      <c r="AA385" s="21"/>
      <c r="AB385" s="21"/>
      <c r="AC385" s="21"/>
      <c r="AD385" s="21"/>
      <c r="AE385" s="21"/>
      <c r="AF385" s="21"/>
      <c r="AG385" s="21"/>
      <c r="AH385" s="21"/>
    </row>
    <row r="386" spans="1:34" ht="30" customHeight="1" x14ac:dyDescent="0.2">
      <c r="A386" s="22"/>
      <c r="B386" s="46"/>
      <c r="C386" s="249"/>
      <c r="D386" s="250"/>
      <c r="E386" s="250"/>
      <c r="F386" s="46"/>
      <c r="G386" s="46"/>
      <c r="H386" s="46"/>
      <c r="I386" s="47"/>
      <c r="J386" s="46"/>
      <c r="K386" s="46"/>
      <c r="L386" s="47"/>
      <c r="M386" s="48"/>
      <c r="N386" s="48"/>
      <c r="O386" s="49"/>
      <c r="P386" s="48"/>
      <c r="Q386" s="48"/>
      <c r="R386" s="49"/>
      <c r="S386" s="52"/>
      <c r="T386" s="21"/>
      <c r="U386" s="21"/>
      <c r="V386" s="21"/>
      <c r="W386" s="21"/>
      <c r="X386" s="21"/>
      <c r="Y386" s="21"/>
      <c r="Z386" s="21"/>
      <c r="AA386" s="21"/>
      <c r="AB386" s="21"/>
      <c r="AC386" s="21"/>
      <c r="AD386" s="21"/>
      <c r="AE386" s="21"/>
      <c r="AF386" s="21"/>
      <c r="AG386" s="21"/>
      <c r="AH386" s="21"/>
    </row>
    <row r="387" spans="1:34" ht="30" customHeight="1" x14ac:dyDescent="0.2">
      <c r="A387" s="22"/>
      <c r="B387" s="46"/>
      <c r="C387" s="249"/>
      <c r="D387" s="250"/>
      <c r="E387" s="250"/>
      <c r="F387" s="46"/>
      <c r="G387" s="46"/>
      <c r="H387" s="46"/>
      <c r="I387" s="47"/>
      <c r="J387" s="46"/>
      <c r="K387" s="46"/>
      <c r="L387" s="47"/>
      <c r="M387" s="48"/>
      <c r="N387" s="48"/>
      <c r="O387" s="49"/>
      <c r="P387" s="48"/>
      <c r="Q387" s="48"/>
      <c r="R387" s="49"/>
      <c r="S387" s="52"/>
      <c r="T387" s="21"/>
      <c r="U387" s="21"/>
      <c r="V387" s="21"/>
      <c r="W387" s="21"/>
      <c r="X387" s="21"/>
      <c r="Y387" s="21"/>
      <c r="Z387" s="21"/>
      <c r="AA387" s="21"/>
      <c r="AB387" s="21"/>
      <c r="AC387" s="21"/>
      <c r="AD387" s="21"/>
      <c r="AE387" s="21"/>
      <c r="AF387" s="21"/>
      <c r="AG387" s="21"/>
      <c r="AH387" s="21"/>
    </row>
    <row r="388" spans="1:34" ht="30" customHeight="1" x14ac:dyDescent="0.2">
      <c r="A388" s="22"/>
      <c r="B388" s="46"/>
      <c r="C388" s="249"/>
      <c r="D388" s="250"/>
      <c r="E388" s="250"/>
      <c r="F388" s="46"/>
      <c r="G388" s="46"/>
      <c r="H388" s="46"/>
      <c r="I388" s="47"/>
      <c r="J388" s="46"/>
      <c r="K388" s="46"/>
      <c r="L388" s="47"/>
      <c r="M388" s="48"/>
      <c r="N388" s="48"/>
      <c r="O388" s="49"/>
      <c r="P388" s="48"/>
      <c r="Q388" s="48"/>
      <c r="R388" s="49"/>
      <c r="S388" s="52"/>
      <c r="T388" s="21"/>
      <c r="U388" s="21"/>
      <c r="V388" s="21"/>
      <c r="W388" s="21"/>
      <c r="X388" s="21"/>
      <c r="Y388" s="21"/>
      <c r="Z388" s="21"/>
      <c r="AA388" s="21"/>
      <c r="AB388" s="21"/>
      <c r="AC388" s="21"/>
      <c r="AD388" s="21"/>
      <c r="AE388" s="21"/>
      <c r="AF388" s="21"/>
      <c r="AG388" s="21"/>
      <c r="AH388" s="21"/>
    </row>
    <row r="389" spans="1:34" ht="30" customHeight="1" x14ac:dyDescent="0.2">
      <c r="A389" s="22"/>
      <c r="B389" s="46"/>
      <c r="C389" s="249"/>
      <c r="D389" s="250"/>
      <c r="E389" s="250"/>
      <c r="F389" s="46"/>
      <c r="G389" s="46"/>
      <c r="H389" s="46"/>
      <c r="I389" s="47"/>
      <c r="J389" s="46"/>
      <c r="K389" s="46"/>
      <c r="L389" s="47"/>
      <c r="M389" s="48"/>
      <c r="N389" s="48"/>
      <c r="O389" s="49"/>
      <c r="P389" s="48"/>
      <c r="Q389" s="48"/>
      <c r="R389" s="49"/>
      <c r="S389" s="52"/>
      <c r="T389" s="21"/>
      <c r="U389" s="21"/>
      <c r="V389" s="21"/>
      <c r="W389" s="21"/>
      <c r="X389" s="21"/>
      <c r="Y389" s="21"/>
      <c r="Z389" s="21"/>
      <c r="AA389" s="21"/>
      <c r="AB389" s="21"/>
      <c r="AC389" s="21"/>
      <c r="AD389" s="21"/>
      <c r="AE389" s="21"/>
      <c r="AF389" s="21"/>
      <c r="AG389" s="21"/>
      <c r="AH389" s="21"/>
    </row>
    <row r="390" spans="1:34" ht="30" customHeight="1" x14ac:dyDescent="0.2">
      <c r="A390" s="22"/>
      <c r="B390" s="46"/>
      <c r="C390" s="249"/>
      <c r="D390" s="250"/>
      <c r="E390" s="250"/>
      <c r="F390" s="46"/>
      <c r="G390" s="46"/>
      <c r="H390" s="46"/>
      <c r="I390" s="47"/>
      <c r="J390" s="46"/>
      <c r="K390" s="46"/>
      <c r="L390" s="47"/>
      <c r="M390" s="48"/>
      <c r="N390" s="48"/>
      <c r="O390" s="49"/>
      <c r="P390" s="48"/>
      <c r="Q390" s="48"/>
      <c r="R390" s="49"/>
      <c r="S390" s="52"/>
      <c r="T390" s="21"/>
      <c r="U390" s="21"/>
      <c r="V390" s="21"/>
      <c r="W390" s="21"/>
      <c r="X390" s="21"/>
      <c r="Y390" s="21"/>
      <c r="Z390" s="21"/>
      <c r="AA390" s="21"/>
      <c r="AB390" s="21"/>
      <c r="AC390" s="21"/>
      <c r="AD390" s="21"/>
      <c r="AE390" s="21"/>
      <c r="AF390" s="21"/>
      <c r="AG390" s="21"/>
      <c r="AH390" s="21"/>
    </row>
    <row r="391" spans="1:34" ht="30" customHeight="1" x14ac:dyDescent="0.2">
      <c r="A391" s="22"/>
      <c r="B391" s="46"/>
      <c r="C391" s="249"/>
      <c r="D391" s="250"/>
      <c r="E391" s="250"/>
      <c r="F391" s="46"/>
      <c r="G391" s="46"/>
      <c r="H391" s="46"/>
      <c r="I391" s="47"/>
      <c r="J391" s="46"/>
      <c r="K391" s="46"/>
      <c r="L391" s="47"/>
      <c r="M391" s="48"/>
      <c r="N391" s="48"/>
      <c r="O391" s="49"/>
      <c r="P391" s="48"/>
      <c r="Q391" s="48"/>
      <c r="R391" s="49"/>
      <c r="S391" s="52"/>
      <c r="T391" s="21"/>
      <c r="U391" s="21"/>
      <c r="V391" s="21"/>
      <c r="W391" s="21"/>
      <c r="X391" s="21"/>
      <c r="Y391" s="21"/>
      <c r="Z391" s="21"/>
      <c r="AA391" s="21"/>
      <c r="AB391" s="21"/>
      <c r="AC391" s="21"/>
      <c r="AD391" s="21"/>
      <c r="AE391" s="21"/>
      <c r="AF391" s="21"/>
      <c r="AG391" s="21"/>
      <c r="AH391" s="21"/>
    </row>
    <row r="392" spans="1:34" ht="30" customHeight="1" x14ac:dyDescent="0.2">
      <c r="A392" s="22"/>
      <c r="B392" s="46"/>
      <c r="C392" s="249"/>
      <c r="D392" s="250"/>
      <c r="E392" s="250"/>
      <c r="F392" s="46"/>
      <c r="G392" s="46"/>
      <c r="H392" s="46"/>
      <c r="I392" s="47"/>
      <c r="J392" s="46"/>
      <c r="K392" s="46"/>
      <c r="L392" s="47"/>
      <c r="M392" s="48"/>
      <c r="N392" s="48"/>
      <c r="O392" s="49"/>
      <c r="P392" s="48"/>
      <c r="Q392" s="48"/>
      <c r="R392" s="49"/>
      <c r="S392" s="52"/>
      <c r="T392" s="21"/>
      <c r="U392" s="21"/>
      <c r="V392" s="21"/>
      <c r="W392" s="21"/>
      <c r="X392" s="21"/>
      <c r="Y392" s="21"/>
      <c r="Z392" s="21"/>
      <c r="AA392" s="21"/>
      <c r="AB392" s="21"/>
      <c r="AC392" s="21"/>
      <c r="AD392" s="21"/>
      <c r="AE392" s="21"/>
      <c r="AF392" s="21"/>
      <c r="AG392" s="21"/>
      <c r="AH392" s="21"/>
    </row>
    <row r="393" spans="1:34" ht="30" customHeight="1" x14ac:dyDescent="0.2">
      <c r="A393" s="22"/>
      <c r="B393" s="46"/>
      <c r="C393" s="249"/>
      <c r="D393" s="250"/>
      <c r="E393" s="250"/>
      <c r="F393" s="46"/>
      <c r="G393" s="46"/>
      <c r="H393" s="46"/>
      <c r="I393" s="47"/>
      <c r="J393" s="46"/>
      <c r="K393" s="46"/>
      <c r="L393" s="47"/>
      <c r="M393" s="48"/>
      <c r="N393" s="48"/>
      <c r="O393" s="49"/>
      <c r="P393" s="48"/>
      <c r="Q393" s="48"/>
      <c r="R393" s="49"/>
      <c r="S393" s="52"/>
      <c r="T393" s="21"/>
      <c r="U393" s="21"/>
      <c r="V393" s="21"/>
      <c r="W393" s="21"/>
      <c r="X393" s="21"/>
      <c r="Y393" s="21"/>
      <c r="Z393" s="21"/>
      <c r="AA393" s="21"/>
      <c r="AB393" s="21"/>
      <c r="AC393" s="21"/>
      <c r="AD393" s="21"/>
      <c r="AE393" s="21"/>
      <c r="AF393" s="21"/>
      <c r="AG393" s="21"/>
      <c r="AH393" s="21"/>
    </row>
    <row r="394" spans="1:34" ht="30" customHeight="1" x14ac:dyDescent="0.2">
      <c r="A394" s="22"/>
      <c r="B394" s="46"/>
      <c r="C394" s="249"/>
      <c r="D394" s="250"/>
      <c r="E394" s="250"/>
      <c r="F394" s="46"/>
      <c r="G394" s="46"/>
      <c r="H394" s="46"/>
      <c r="I394" s="47"/>
      <c r="J394" s="46"/>
      <c r="K394" s="46"/>
      <c r="L394" s="47"/>
      <c r="M394" s="48"/>
      <c r="N394" s="48"/>
      <c r="O394" s="49"/>
      <c r="P394" s="48"/>
      <c r="Q394" s="48"/>
      <c r="R394" s="49"/>
      <c r="S394" s="52"/>
      <c r="T394" s="21"/>
      <c r="U394" s="21"/>
      <c r="V394" s="21"/>
      <c r="W394" s="21"/>
      <c r="X394" s="21"/>
      <c r="Y394" s="21"/>
      <c r="Z394" s="21"/>
      <c r="AA394" s="21"/>
      <c r="AB394" s="21"/>
      <c r="AC394" s="21"/>
      <c r="AD394" s="21"/>
      <c r="AE394" s="21"/>
      <c r="AF394" s="21"/>
      <c r="AG394" s="21"/>
      <c r="AH394" s="21"/>
    </row>
    <row r="395" spans="1:34" ht="30" customHeight="1" x14ac:dyDescent="0.2">
      <c r="A395" s="22"/>
      <c r="B395" s="46"/>
      <c r="C395" s="249"/>
      <c r="D395" s="250"/>
      <c r="E395" s="250"/>
      <c r="F395" s="46"/>
      <c r="G395" s="46"/>
      <c r="H395" s="46"/>
      <c r="I395" s="47"/>
      <c r="J395" s="46"/>
      <c r="K395" s="46"/>
      <c r="L395" s="47"/>
      <c r="M395" s="48"/>
      <c r="N395" s="48"/>
      <c r="O395" s="49"/>
      <c r="P395" s="48"/>
      <c r="Q395" s="48"/>
      <c r="R395" s="49"/>
      <c r="S395" s="52"/>
      <c r="T395" s="21"/>
      <c r="U395" s="21"/>
      <c r="V395" s="21"/>
      <c r="W395" s="21"/>
      <c r="X395" s="21"/>
      <c r="Y395" s="21"/>
      <c r="Z395" s="21"/>
      <c r="AA395" s="21"/>
      <c r="AB395" s="21"/>
      <c r="AC395" s="21"/>
      <c r="AD395" s="21"/>
      <c r="AE395" s="21"/>
      <c r="AF395" s="21"/>
      <c r="AG395" s="21"/>
      <c r="AH395" s="21"/>
    </row>
    <row r="396" spans="1:34" ht="30" customHeight="1" x14ac:dyDescent="0.2">
      <c r="A396" s="22"/>
      <c r="B396" s="46"/>
      <c r="C396" s="249"/>
      <c r="D396" s="250"/>
      <c r="E396" s="250"/>
      <c r="F396" s="46"/>
      <c r="G396" s="46"/>
      <c r="H396" s="46"/>
      <c r="I396" s="47"/>
      <c r="J396" s="46"/>
      <c r="K396" s="46"/>
      <c r="L396" s="47"/>
      <c r="M396" s="48"/>
      <c r="N396" s="48"/>
      <c r="O396" s="49"/>
      <c r="P396" s="48"/>
      <c r="Q396" s="48"/>
      <c r="R396" s="49"/>
      <c r="S396" s="52"/>
      <c r="T396" s="21"/>
      <c r="U396" s="21"/>
      <c r="V396" s="21"/>
      <c r="W396" s="21"/>
      <c r="X396" s="21"/>
      <c r="Y396" s="21"/>
      <c r="Z396" s="21"/>
      <c r="AA396" s="21"/>
      <c r="AB396" s="21"/>
      <c r="AC396" s="21"/>
      <c r="AD396" s="21"/>
      <c r="AE396" s="21"/>
      <c r="AF396" s="21"/>
      <c r="AG396" s="21"/>
      <c r="AH396" s="21"/>
    </row>
    <row r="397" spans="1:34" ht="30" customHeight="1" x14ac:dyDescent="0.2">
      <c r="A397" s="22"/>
      <c r="B397" s="46"/>
      <c r="C397" s="249"/>
      <c r="D397" s="250"/>
      <c r="E397" s="250"/>
      <c r="F397" s="46"/>
      <c r="G397" s="46"/>
      <c r="H397" s="46"/>
      <c r="I397" s="47"/>
      <c r="J397" s="46"/>
      <c r="K397" s="46"/>
      <c r="L397" s="47"/>
      <c r="M397" s="48"/>
      <c r="N397" s="48"/>
      <c r="O397" s="49"/>
      <c r="P397" s="48"/>
      <c r="Q397" s="48"/>
      <c r="R397" s="49"/>
      <c r="S397" s="52"/>
      <c r="T397" s="21"/>
      <c r="U397" s="21"/>
      <c r="V397" s="21"/>
      <c r="W397" s="21"/>
      <c r="X397" s="21"/>
      <c r="Y397" s="21"/>
      <c r="Z397" s="21"/>
      <c r="AA397" s="21"/>
      <c r="AB397" s="21"/>
      <c r="AC397" s="21"/>
      <c r="AD397" s="21"/>
      <c r="AE397" s="21"/>
      <c r="AF397" s="21"/>
      <c r="AG397" s="21"/>
      <c r="AH397" s="21"/>
    </row>
    <row r="398" spans="1:34" ht="30" customHeight="1" x14ac:dyDescent="0.2">
      <c r="A398" s="22"/>
      <c r="B398" s="46"/>
      <c r="C398" s="249"/>
      <c r="D398" s="250"/>
      <c r="E398" s="250"/>
      <c r="F398" s="46"/>
      <c r="G398" s="46"/>
      <c r="H398" s="46"/>
      <c r="I398" s="47"/>
      <c r="J398" s="46"/>
      <c r="K398" s="46"/>
      <c r="L398" s="47"/>
      <c r="M398" s="48"/>
      <c r="N398" s="48"/>
      <c r="O398" s="49"/>
      <c r="P398" s="48"/>
      <c r="Q398" s="48"/>
      <c r="R398" s="49"/>
      <c r="S398" s="52"/>
      <c r="T398" s="21"/>
      <c r="U398" s="21"/>
      <c r="V398" s="21"/>
      <c r="W398" s="21"/>
      <c r="X398" s="21"/>
      <c r="Y398" s="21"/>
      <c r="Z398" s="21"/>
      <c r="AA398" s="21"/>
      <c r="AB398" s="21"/>
      <c r="AC398" s="21"/>
      <c r="AD398" s="21"/>
      <c r="AE398" s="21"/>
      <c r="AF398" s="21"/>
      <c r="AG398" s="21"/>
      <c r="AH398" s="21"/>
    </row>
    <row r="399" spans="1:34" ht="30" customHeight="1" x14ac:dyDescent="0.2">
      <c r="A399" s="22"/>
      <c r="B399" s="46"/>
      <c r="C399" s="249"/>
      <c r="D399" s="250"/>
      <c r="E399" s="250"/>
      <c r="F399" s="46"/>
      <c r="G399" s="46"/>
      <c r="H399" s="46"/>
      <c r="I399" s="47"/>
      <c r="J399" s="46"/>
      <c r="K399" s="46"/>
      <c r="L399" s="47"/>
      <c r="M399" s="48"/>
      <c r="N399" s="48"/>
      <c r="O399" s="49"/>
      <c r="P399" s="48"/>
      <c r="Q399" s="48"/>
      <c r="R399" s="49"/>
      <c r="S399" s="52"/>
      <c r="T399" s="21"/>
      <c r="U399" s="21"/>
      <c r="V399" s="21"/>
      <c r="W399" s="21"/>
      <c r="X399" s="21"/>
      <c r="Y399" s="21"/>
      <c r="Z399" s="21"/>
      <c r="AA399" s="21"/>
      <c r="AB399" s="21"/>
      <c r="AC399" s="21"/>
      <c r="AD399" s="21"/>
      <c r="AE399" s="21"/>
      <c r="AF399" s="21"/>
      <c r="AG399" s="21"/>
      <c r="AH399" s="21"/>
    </row>
    <row r="400" spans="1:34" ht="30" customHeight="1" x14ac:dyDescent="0.2">
      <c r="A400" s="22"/>
      <c r="B400" s="46"/>
      <c r="C400" s="249"/>
      <c r="D400" s="250"/>
      <c r="E400" s="250"/>
      <c r="F400" s="46"/>
      <c r="G400" s="46"/>
      <c r="H400" s="46"/>
      <c r="I400" s="47"/>
      <c r="J400" s="46"/>
      <c r="K400" s="46"/>
      <c r="L400" s="47"/>
      <c r="M400" s="48"/>
      <c r="N400" s="48"/>
      <c r="O400" s="49"/>
      <c r="P400" s="48"/>
      <c r="Q400" s="48"/>
      <c r="R400" s="49"/>
      <c r="S400" s="52"/>
      <c r="T400" s="21"/>
      <c r="U400" s="21"/>
      <c r="V400" s="21"/>
      <c r="W400" s="21"/>
      <c r="X400" s="21"/>
      <c r="Y400" s="21"/>
      <c r="Z400" s="21"/>
      <c r="AA400" s="21"/>
      <c r="AB400" s="21"/>
      <c r="AC400" s="21"/>
      <c r="AD400" s="21"/>
      <c r="AE400" s="21"/>
      <c r="AF400" s="21"/>
      <c r="AG400" s="21"/>
      <c r="AH400" s="21"/>
    </row>
    <row r="401" spans="1:34" ht="30" customHeight="1" x14ac:dyDescent="0.2">
      <c r="A401" s="22"/>
      <c r="B401" s="46"/>
      <c r="C401" s="249"/>
      <c r="D401" s="250"/>
      <c r="E401" s="250"/>
      <c r="F401" s="46"/>
      <c r="G401" s="46"/>
      <c r="H401" s="46"/>
      <c r="I401" s="47"/>
      <c r="J401" s="46"/>
      <c r="K401" s="46"/>
      <c r="L401" s="47"/>
      <c r="M401" s="48"/>
      <c r="N401" s="48"/>
      <c r="O401" s="49"/>
      <c r="P401" s="48"/>
      <c r="Q401" s="48"/>
      <c r="R401" s="49"/>
      <c r="S401" s="52"/>
      <c r="T401" s="21"/>
      <c r="U401" s="21"/>
      <c r="V401" s="21"/>
      <c r="W401" s="21"/>
      <c r="X401" s="21"/>
      <c r="Y401" s="21"/>
      <c r="Z401" s="21"/>
      <c r="AA401" s="21"/>
      <c r="AB401" s="21"/>
      <c r="AC401" s="21"/>
      <c r="AD401" s="21"/>
      <c r="AE401" s="21"/>
      <c r="AF401" s="21"/>
      <c r="AG401" s="21"/>
      <c r="AH401" s="21"/>
    </row>
    <row r="402" spans="1:34" ht="30" customHeight="1" x14ac:dyDescent="0.2">
      <c r="A402" s="22"/>
      <c r="B402" s="46"/>
      <c r="C402" s="249"/>
      <c r="D402" s="250"/>
      <c r="E402" s="250"/>
      <c r="F402" s="46"/>
      <c r="G402" s="46"/>
      <c r="H402" s="46"/>
      <c r="I402" s="47"/>
      <c r="J402" s="46"/>
      <c r="K402" s="46"/>
      <c r="L402" s="47"/>
      <c r="M402" s="48"/>
      <c r="N402" s="48"/>
      <c r="O402" s="49"/>
      <c r="P402" s="48"/>
      <c r="Q402" s="48"/>
      <c r="R402" s="49"/>
      <c r="S402" s="52"/>
      <c r="T402" s="21"/>
      <c r="U402" s="21"/>
      <c r="V402" s="21"/>
      <c r="W402" s="21"/>
      <c r="X402" s="21"/>
      <c r="Y402" s="21"/>
      <c r="Z402" s="21"/>
      <c r="AA402" s="21"/>
      <c r="AB402" s="21"/>
      <c r="AC402" s="21"/>
      <c r="AD402" s="21"/>
      <c r="AE402" s="21"/>
      <c r="AF402" s="21"/>
      <c r="AG402" s="21"/>
      <c r="AH402" s="21"/>
    </row>
    <row r="403" spans="1:34" ht="30" customHeight="1" x14ac:dyDescent="0.2">
      <c r="A403" s="22"/>
      <c r="B403" s="46"/>
      <c r="C403" s="249"/>
      <c r="D403" s="250"/>
      <c r="E403" s="250"/>
      <c r="F403" s="46"/>
      <c r="G403" s="46"/>
      <c r="H403" s="46"/>
      <c r="I403" s="47"/>
      <c r="J403" s="46"/>
      <c r="K403" s="46"/>
      <c r="L403" s="47"/>
      <c r="M403" s="48"/>
      <c r="N403" s="48"/>
      <c r="O403" s="49"/>
      <c r="P403" s="48"/>
      <c r="Q403" s="48"/>
      <c r="R403" s="49"/>
      <c r="S403" s="52"/>
      <c r="T403" s="21"/>
      <c r="U403" s="21"/>
      <c r="V403" s="21"/>
      <c r="W403" s="21"/>
      <c r="X403" s="21"/>
      <c r="Y403" s="21"/>
      <c r="Z403" s="21"/>
      <c r="AA403" s="21"/>
      <c r="AB403" s="21"/>
      <c r="AC403" s="21"/>
      <c r="AD403" s="21"/>
      <c r="AE403" s="21"/>
      <c r="AF403" s="21"/>
      <c r="AG403" s="21"/>
      <c r="AH403" s="21"/>
    </row>
    <row r="404" spans="1:34" ht="30" customHeight="1" x14ac:dyDescent="0.2">
      <c r="A404" s="22"/>
      <c r="B404" s="46"/>
      <c r="C404" s="249"/>
      <c r="D404" s="250"/>
      <c r="E404" s="250"/>
      <c r="F404" s="46"/>
      <c r="G404" s="46"/>
      <c r="H404" s="46"/>
      <c r="I404" s="47"/>
      <c r="J404" s="46"/>
      <c r="K404" s="46"/>
      <c r="L404" s="47"/>
      <c r="M404" s="48"/>
      <c r="N404" s="48"/>
      <c r="O404" s="49"/>
      <c r="P404" s="48"/>
      <c r="Q404" s="48"/>
      <c r="R404" s="49"/>
      <c r="S404" s="52"/>
      <c r="T404" s="21"/>
      <c r="U404" s="21"/>
      <c r="V404" s="21"/>
      <c r="W404" s="21"/>
      <c r="X404" s="21"/>
      <c r="Y404" s="21"/>
      <c r="Z404" s="21"/>
      <c r="AA404" s="21"/>
      <c r="AB404" s="21"/>
      <c r="AC404" s="21"/>
      <c r="AD404" s="21"/>
      <c r="AE404" s="21"/>
      <c r="AF404" s="21"/>
      <c r="AG404" s="21"/>
      <c r="AH404" s="21"/>
    </row>
    <row r="405" spans="1:34" ht="30" customHeight="1" x14ac:dyDescent="0.2">
      <c r="A405" s="22"/>
      <c r="B405" s="46"/>
      <c r="C405" s="249"/>
      <c r="D405" s="250"/>
      <c r="E405" s="250"/>
      <c r="F405" s="46"/>
      <c r="G405" s="46"/>
      <c r="H405" s="46"/>
      <c r="I405" s="47"/>
      <c r="J405" s="46"/>
      <c r="K405" s="46"/>
      <c r="L405" s="47"/>
      <c r="M405" s="48"/>
      <c r="N405" s="48"/>
      <c r="O405" s="49"/>
      <c r="P405" s="48"/>
      <c r="Q405" s="48"/>
      <c r="R405" s="49"/>
      <c r="S405" s="52"/>
      <c r="T405" s="21"/>
      <c r="U405" s="21"/>
      <c r="V405" s="21"/>
      <c r="W405" s="21"/>
      <c r="X405" s="21"/>
      <c r="Y405" s="21"/>
      <c r="Z405" s="21"/>
      <c r="AA405" s="21"/>
      <c r="AB405" s="21"/>
      <c r="AC405" s="21"/>
      <c r="AD405" s="21"/>
      <c r="AE405" s="21"/>
      <c r="AF405" s="21"/>
      <c r="AG405" s="21"/>
      <c r="AH405" s="21"/>
    </row>
    <row r="406" spans="1:34" ht="30" customHeight="1" x14ac:dyDescent="0.2">
      <c r="A406" s="22"/>
      <c r="B406" s="46"/>
      <c r="C406" s="249"/>
      <c r="D406" s="250"/>
      <c r="E406" s="250"/>
      <c r="F406" s="46"/>
      <c r="G406" s="46"/>
      <c r="H406" s="46"/>
      <c r="I406" s="47"/>
      <c r="J406" s="46"/>
      <c r="K406" s="46"/>
      <c r="L406" s="47"/>
      <c r="M406" s="48"/>
      <c r="N406" s="48"/>
      <c r="O406" s="49"/>
      <c r="P406" s="48"/>
      <c r="Q406" s="48"/>
      <c r="R406" s="49"/>
      <c r="S406" s="52"/>
      <c r="T406" s="21"/>
      <c r="U406" s="21"/>
      <c r="V406" s="21"/>
      <c r="W406" s="21"/>
      <c r="X406" s="21"/>
      <c r="Y406" s="21"/>
      <c r="Z406" s="21"/>
      <c r="AA406" s="21"/>
      <c r="AB406" s="21"/>
      <c r="AC406" s="21"/>
      <c r="AD406" s="21"/>
      <c r="AE406" s="21"/>
      <c r="AF406" s="21"/>
      <c r="AG406" s="21"/>
      <c r="AH406" s="21"/>
    </row>
    <row r="407" spans="1:34" ht="30" customHeight="1" x14ac:dyDescent="0.2">
      <c r="A407" s="22"/>
      <c r="B407" s="46"/>
      <c r="C407" s="249"/>
      <c r="D407" s="250"/>
      <c r="E407" s="250"/>
      <c r="F407" s="46"/>
      <c r="G407" s="46"/>
      <c r="H407" s="46"/>
      <c r="I407" s="47"/>
      <c r="J407" s="46"/>
      <c r="K407" s="46"/>
      <c r="L407" s="47"/>
      <c r="M407" s="48"/>
      <c r="N407" s="48"/>
      <c r="O407" s="49"/>
      <c r="P407" s="48"/>
      <c r="Q407" s="48"/>
      <c r="R407" s="49"/>
      <c r="S407" s="52"/>
      <c r="T407" s="21"/>
      <c r="U407" s="21"/>
      <c r="V407" s="21"/>
      <c r="W407" s="21"/>
      <c r="X407" s="21"/>
      <c r="Y407" s="21"/>
      <c r="Z407" s="21"/>
      <c r="AA407" s="21"/>
      <c r="AB407" s="21"/>
      <c r="AC407" s="21"/>
      <c r="AD407" s="21"/>
      <c r="AE407" s="21"/>
      <c r="AF407" s="21"/>
      <c r="AG407" s="21"/>
      <c r="AH407" s="21"/>
    </row>
    <row r="408" spans="1:34" ht="30" customHeight="1" x14ac:dyDescent="0.2">
      <c r="A408" s="22"/>
      <c r="B408" s="46"/>
      <c r="C408" s="249"/>
      <c r="D408" s="250"/>
      <c r="E408" s="250"/>
      <c r="F408" s="46"/>
      <c r="G408" s="46"/>
      <c r="H408" s="46"/>
      <c r="I408" s="47"/>
      <c r="J408" s="46"/>
      <c r="K408" s="46"/>
      <c r="L408" s="47"/>
      <c r="M408" s="48"/>
      <c r="N408" s="48"/>
      <c r="O408" s="49"/>
      <c r="P408" s="48"/>
      <c r="Q408" s="48"/>
      <c r="R408" s="49"/>
      <c r="S408" s="52"/>
      <c r="T408" s="21"/>
      <c r="U408" s="21"/>
      <c r="V408" s="21"/>
      <c r="W408" s="21"/>
      <c r="X408" s="21"/>
      <c r="Y408" s="21"/>
      <c r="Z408" s="21"/>
      <c r="AA408" s="21"/>
      <c r="AB408" s="21"/>
      <c r="AC408" s="21"/>
      <c r="AD408" s="21"/>
      <c r="AE408" s="21"/>
      <c r="AF408" s="21"/>
      <c r="AG408" s="21"/>
      <c r="AH408" s="21"/>
    </row>
    <row r="409" spans="1:34" ht="30" customHeight="1" x14ac:dyDescent="0.2">
      <c r="A409" s="22"/>
      <c r="B409" s="46"/>
      <c r="C409" s="249"/>
      <c r="D409" s="250"/>
      <c r="E409" s="250"/>
      <c r="F409" s="46"/>
      <c r="G409" s="46"/>
      <c r="H409" s="46"/>
      <c r="I409" s="47"/>
      <c r="J409" s="46"/>
      <c r="K409" s="46"/>
      <c r="L409" s="47"/>
      <c r="M409" s="48"/>
      <c r="N409" s="48"/>
      <c r="O409" s="49"/>
      <c r="P409" s="48"/>
      <c r="Q409" s="48"/>
      <c r="R409" s="49"/>
      <c r="S409" s="52"/>
      <c r="T409" s="21"/>
      <c r="U409" s="21"/>
      <c r="V409" s="21"/>
      <c r="W409" s="21"/>
      <c r="X409" s="21"/>
      <c r="Y409" s="21"/>
      <c r="Z409" s="21"/>
      <c r="AA409" s="21"/>
      <c r="AB409" s="21"/>
      <c r="AC409" s="21"/>
      <c r="AD409" s="21"/>
      <c r="AE409" s="21"/>
      <c r="AF409" s="21"/>
      <c r="AG409" s="21"/>
      <c r="AH409" s="21"/>
    </row>
    <row r="410" spans="1:34" ht="30" customHeight="1" x14ac:dyDescent="0.2">
      <c r="A410" s="22"/>
      <c r="B410" s="46"/>
      <c r="C410" s="249"/>
      <c r="D410" s="250"/>
      <c r="E410" s="250"/>
      <c r="F410" s="46"/>
      <c r="G410" s="46"/>
      <c r="H410" s="46"/>
      <c r="I410" s="47"/>
      <c r="J410" s="46"/>
      <c r="K410" s="46"/>
      <c r="L410" s="47"/>
      <c r="M410" s="48"/>
      <c r="N410" s="48"/>
      <c r="O410" s="49"/>
      <c r="P410" s="48"/>
      <c r="Q410" s="48"/>
      <c r="R410" s="49"/>
      <c r="S410" s="52"/>
      <c r="T410" s="21"/>
      <c r="U410" s="21"/>
      <c r="V410" s="21"/>
      <c r="W410" s="21"/>
      <c r="X410" s="21"/>
      <c r="Y410" s="21"/>
      <c r="Z410" s="21"/>
      <c r="AA410" s="21"/>
      <c r="AB410" s="21"/>
      <c r="AC410" s="21"/>
      <c r="AD410" s="21"/>
      <c r="AE410" s="21"/>
      <c r="AF410" s="21"/>
      <c r="AG410" s="21"/>
      <c r="AH410" s="21"/>
    </row>
    <row r="411" spans="1:34" ht="30" customHeight="1" x14ac:dyDescent="0.2">
      <c r="A411" s="22"/>
      <c r="B411" s="46"/>
      <c r="C411" s="249"/>
      <c r="D411" s="250"/>
      <c r="E411" s="250"/>
      <c r="F411" s="46"/>
      <c r="G411" s="46"/>
      <c r="H411" s="46"/>
      <c r="I411" s="47"/>
      <c r="J411" s="46"/>
      <c r="K411" s="46"/>
      <c r="L411" s="47"/>
      <c r="M411" s="48"/>
      <c r="N411" s="48"/>
      <c r="O411" s="49"/>
      <c r="P411" s="48"/>
      <c r="Q411" s="48"/>
      <c r="R411" s="49"/>
      <c r="S411" s="52"/>
      <c r="T411" s="21"/>
      <c r="U411" s="21"/>
      <c r="V411" s="21"/>
      <c r="W411" s="21"/>
      <c r="X411" s="21"/>
      <c r="Y411" s="21"/>
      <c r="Z411" s="21"/>
      <c r="AA411" s="21"/>
      <c r="AB411" s="21"/>
      <c r="AC411" s="21"/>
      <c r="AD411" s="21"/>
      <c r="AE411" s="21"/>
      <c r="AF411" s="21"/>
      <c r="AG411" s="21"/>
      <c r="AH411" s="21"/>
    </row>
    <row r="412" spans="1:34" ht="30" customHeight="1" x14ac:dyDescent="0.2">
      <c r="A412" s="22"/>
      <c r="B412" s="46"/>
      <c r="C412" s="249"/>
      <c r="D412" s="250"/>
      <c r="E412" s="250"/>
      <c r="F412" s="46"/>
      <c r="G412" s="46"/>
      <c r="H412" s="46"/>
      <c r="I412" s="47"/>
      <c r="J412" s="46"/>
      <c r="K412" s="46"/>
      <c r="L412" s="47"/>
      <c r="M412" s="48"/>
      <c r="N412" s="48"/>
      <c r="O412" s="49"/>
      <c r="P412" s="48"/>
      <c r="Q412" s="48"/>
      <c r="R412" s="49"/>
      <c r="S412" s="52"/>
      <c r="T412" s="21"/>
      <c r="U412" s="21"/>
      <c r="V412" s="21"/>
      <c r="W412" s="21"/>
      <c r="X412" s="21"/>
      <c r="Y412" s="21"/>
      <c r="Z412" s="21"/>
      <c r="AA412" s="21"/>
      <c r="AB412" s="21"/>
      <c r="AC412" s="21"/>
      <c r="AD412" s="21"/>
      <c r="AE412" s="21"/>
      <c r="AF412" s="21"/>
      <c r="AG412" s="21"/>
      <c r="AH412" s="21"/>
    </row>
    <row r="413" spans="1:34" ht="30" customHeight="1" x14ac:dyDescent="0.2">
      <c r="A413" s="22"/>
      <c r="B413" s="46"/>
      <c r="C413" s="249"/>
      <c r="D413" s="250"/>
      <c r="E413" s="250"/>
      <c r="F413" s="46"/>
      <c r="G413" s="46"/>
      <c r="H413" s="46"/>
      <c r="I413" s="47"/>
      <c r="J413" s="46"/>
      <c r="K413" s="46"/>
      <c r="L413" s="47"/>
      <c r="M413" s="48"/>
      <c r="N413" s="48"/>
      <c r="O413" s="49"/>
      <c r="P413" s="48"/>
      <c r="Q413" s="48"/>
      <c r="R413" s="49"/>
      <c r="S413" s="52"/>
      <c r="T413" s="21"/>
      <c r="U413" s="21"/>
      <c r="V413" s="21"/>
      <c r="W413" s="21"/>
      <c r="X413" s="21"/>
      <c r="Y413" s="21"/>
      <c r="Z413" s="21"/>
      <c r="AA413" s="21"/>
      <c r="AB413" s="21"/>
      <c r="AC413" s="21"/>
      <c r="AD413" s="21"/>
      <c r="AE413" s="21"/>
      <c r="AF413" s="21"/>
      <c r="AG413" s="21"/>
      <c r="AH413" s="21"/>
    </row>
    <row r="414" spans="1:34" ht="30" customHeight="1" x14ac:dyDescent="0.2">
      <c r="A414" s="22"/>
      <c r="B414" s="46"/>
      <c r="C414" s="249"/>
      <c r="D414" s="250"/>
      <c r="E414" s="250"/>
      <c r="F414" s="46"/>
      <c r="G414" s="46"/>
      <c r="H414" s="46"/>
      <c r="I414" s="47"/>
      <c r="J414" s="46"/>
      <c r="K414" s="46"/>
      <c r="L414" s="47"/>
      <c r="M414" s="48"/>
      <c r="N414" s="48"/>
      <c r="O414" s="49"/>
      <c r="P414" s="48"/>
      <c r="Q414" s="48"/>
      <c r="R414" s="49"/>
      <c r="S414" s="52"/>
      <c r="T414" s="21"/>
      <c r="U414" s="21"/>
      <c r="V414" s="21"/>
      <c r="W414" s="21"/>
      <c r="X414" s="21"/>
      <c r="Y414" s="21"/>
      <c r="Z414" s="21"/>
      <c r="AA414" s="21"/>
      <c r="AB414" s="21"/>
      <c r="AC414" s="21"/>
      <c r="AD414" s="21"/>
      <c r="AE414" s="21"/>
      <c r="AF414" s="21"/>
      <c r="AG414" s="21"/>
      <c r="AH414" s="21"/>
    </row>
    <row r="415" spans="1:34" ht="30" customHeight="1" x14ac:dyDescent="0.2">
      <c r="A415" s="22"/>
      <c r="B415" s="46"/>
      <c r="C415" s="249"/>
      <c r="D415" s="250"/>
      <c r="E415" s="250"/>
      <c r="F415" s="46"/>
      <c r="G415" s="46"/>
      <c r="H415" s="46"/>
      <c r="I415" s="47"/>
      <c r="J415" s="46"/>
      <c r="K415" s="46"/>
      <c r="L415" s="47"/>
      <c r="M415" s="48"/>
      <c r="N415" s="48"/>
      <c r="O415" s="49"/>
      <c r="P415" s="48"/>
      <c r="Q415" s="48"/>
      <c r="R415" s="49"/>
      <c r="S415" s="52"/>
      <c r="T415" s="21"/>
      <c r="U415" s="21"/>
      <c r="V415" s="21"/>
      <c r="W415" s="21"/>
      <c r="X415" s="21"/>
      <c r="Y415" s="21"/>
      <c r="Z415" s="21"/>
      <c r="AA415" s="21"/>
      <c r="AB415" s="21"/>
      <c r="AC415" s="21"/>
      <c r="AD415" s="21"/>
      <c r="AE415" s="21"/>
      <c r="AF415" s="21"/>
      <c r="AG415" s="21"/>
      <c r="AH415" s="21"/>
    </row>
    <row r="416" spans="1:34" ht="30" customHeight="1" x14ac:dyDescent="0.2">
      <c r="A416" s="22"/>
      <c r="B416" s="46"/>
      <c r="C416" s="249"/>
      <c r="D416" s="250"/>
      <c r="E416" s="250"/>
      <c r="F416" s="46"/>
      <c r="G416" s="46"/>
      <c r="H416" s="46"/>
      <c r="I416" s="47"/>
      <c r="J416" s="46"/>
      <c r="K416" s="46"/>
      <c r="L416" s="47"/>
      <c r="M416" s="48"/>
      <c r="N416" s="48"/>
      <c r="O416" s="49"/>
      <c r="P416" s="48"/>
      <c r="Q416" s="48"/>
      <c r="R416" s="49"/>
      <c r="S416" s="52"/>
      <c r="T416" s="21"/>
      <c r="U416" s="21"/>
      <c r="V416" s="21"/>
      <c r="W416" s="21"/>
      <c r="X416" s="21"/>
      <c r="Y416" s="21"/>
      <c r="Z416" s="21"/>
      <c r="AA416" s="21"/>
      <c r="AB416" s="21"/>
      <c r="AC416" s="21"/>
      <c r="AD416" s="21"/>
      <c r="AE416" s="21"/>
      <c r="AF416" s="21"/>
      <c r="AG416" s="21"/>
      <c r="AH416" s="21"/>
    </row>
    <row r="417" spans="1:34" ht="30" customHeight="1" x14ac:dyDescent="0.2">
      <c r="A417" s="22"/>
      <c r="B417" s="46"/>
      <c r="C417" s="249"/>
      <c r="D417" s="250"/>
      <c r="E417" s="250"/>
      <c r="F417" s="46"/>
      <c r="G417" s="46"/>
      <c r="H417" s="46"/>
      <c r="I417" s="47"/>
      <c r="J417" s="46"/>
      <c r="K417" s="46"/>
      <c r="L417" s="47"/>
      <c r="M417" s="48"/>
      <c r="N417" s="48"/>
      <c r="O417" s="49"/>
      <c r="P417" s="48"/>
      <c r="Q417" s="48"/>
      <c r="R417" s="49"/>
      <c r="S417" s="52"/>
      <c r="T417" s="21"/>
      <c r="U417" s="21"/>
      <c r="V417" s="21"/>
      <c r="W417" s="21"/>
      <c r="X417" s="21"/>
      <c r="Y417" s="21"/>
      <c r="Z417" s="21"/>
      <c r="AA417" s="21"/>
      <c r="AB417" s="21"/>
      <c r="AC417" s="21"/>
      <c r="AD417" s="21"/>
      <c r="AE417" s="21"/>
      <c r="AF417" s="21"/>
      <c r="AG417" s="21"/>
      <c r="AH417" s="21"/>
    </row>
    <row r="418" spans="1:34" ht="30" customHeight="1" x14ac:dyDescent="0.2">
      <c r="A418" s="22"/>
      <c r="B418" s="46"/>
      <c r="C418" s="249"/>
      <c r="D418" s="250"/>
      <c r="E418" s="250"/>
      <c r="F418" s="46"/>
      <c r="G418" s="46"/>
      <c r="H418" s="46"/>
      <c r="I418" s="47"/>
      <c r="J418" s="46"/>
      <c r="K418" s="46"/>
      <c r="L418" s="47"/>
      <c r="M418" s="48"/>
      <c r="N418" s="48"/>
      <c r="O418" s="49"/>
      <c r="P418" s="48"/>
      <c r="Q418" s="48"/>
      <c r="R418" s="49"/>
      <c r="S418" s="52"/>
      <c r="T418" s="21"/>
      <c r="U418" s="21"/>
      <c r="V418" s="21"/>
      <c r="W418" s="21"/>
      <c r="X418" s="21"/>
      <c r="Y418" s="21"/>
      <c r="Z418" s="21"/>
      <c r="AA418" s="21"/>
      <c r="AB418" s="21"/>
      <c r="AC418" s="21"/>
      <c r="AD418" s="21"/>
      <c r="AE418" s="21"/>
      <c r="AF418" s="21"/>
      <c r="AG418" s="21"/>
      <c r="AH418" s="21"/>
    </row>
    <row r="419" spans="1:34" ht="30" customHeight="1" x14ac:dyDescent="0.2">
      <c r="A419" s="22"/>
      <c r="B419" s="46"/>
      <c r="C419" s="249"/>
      <c r="D419" s="250"/>
      <c r="E419" s="250"/>
      <c r="F419" s="46"/>
      <c r="G419" s="46"/>
      <c r="H419" s="46"/>
      <c r="I419" s="47"/>
      <c r="J419" s="46"/>
      <c r="K419" s="46"/>
      <c r="L419" s="47"/>
      <c r="M419" s="48"/>
      <c r="N419" s="48"/>
      <c r="O419" s="49"/>
      <c r="P419" s="48"/>
      <c r="Q419" s="48"/>
      <c r="R419" s="49"/>
      <c r="S419" s="52"/>
      <c r="T419" s="21"/>
      <c r="U419" s="21"/>
      <c r="V419" s="21"/>
      <c r="W419" s="21"/>
      <c r="X419" s="21"/>
      <c r="Y419" s="21"/>
      <c r="Z419" s="21"/>
      <c r="AA419" s="21"/>
      <c r="AB419" s="21"/>
      <c r="AC419" s="21"/>
      <c r="AD419" s="21"/>
      <c r="AE419" s="21"/>
      <c r="AF419" s="21"/>
      <c r="AG419" s="21"/>
      <c r="AH419" s="21"/>
    </row>
    <row r="420" spans="1:34" ht="30" customHeight="1" x14ac:dyDescent="0.2">
      <c r="A420" s="22"/>
      <c r="B420" s="46"/>
      <c r="C420" s="249"/>
      <c r="D420" s="250"/>
      <c r="E420" s="250"/>
      <c r="F420" s="46"/>
      <c r="G420" s="46"/>
      <c r="H420" s="46"/>
      <c r="I420" s="47"/>
      <c r="J420" s="46"/>
      <c r="K420" s="46"/>
      <c r="L420" s="47"/>
      <c r="M420" s="48"/>
      <c r="N420" s="48"/>
      <c r="O420" s="49"/>
      <c r="P420" s="48"/>
      <c r="Q420" s="48"/>
      <c r="R420" s="49"/>
      <c r="S420" s="52"/>
      <c r="T420" s="21"/>
      <c r="U420" s="21"/>
      <c r="V420" s="21"/>
      <c r="W420" s="21"/>
      <c r="X420" s="21"/>
      <c r="Y420" s="21"/>
      <c r="Z420" s="21"/>
      <c r="AA420" s="21"/>
      <c r="AB420" s="21"/>
      <c r="AC420" s="21"/>
      <c r="AD420" s="21"/>
      <c r="AE420" s="21"/>
      <c r="AF420" s="21"/>
      <c r="AG420" s="21"/>
      <c r="AH420" s="21"/>
    </row>
    <row r="421" spans="1:34" ht="30" customHeight="1" x14ac:dyDescent="0.2">
      <c r="A421" s="22"/>
      <c r="B421" s="46"/>
      <c r="C421" s="249"/>
      <c r="D421" s="250"/>
      <c r="E421" s="250"/>
      <c r="F421" s="46"/>
      <c r="G421" s="46"/>
      <c r="H421" s="46"/>
      <c r="I421" s="47"/>
      <c r="J421" s="46"/>
      <c r="K421" s="46"/>
      <c r="L421" s="47"/>
      <c r="M421" s="48"/>
      <c r="N421" s="48"/>
      <c r="O421" s="49"/>
      <c r="P421" s="48"/>
      <c r="Q421" s="48"/>
      <c r="R421" s="49"/>
      <c r="S421" s="52"/>
      <c r="T421" s="21"/>
      <c r="U421" s="21"/>
      <c r="V421" s="21"/>
      <c r="W421" s="21"/>
      <c r="X421" s="21"/>
      <c r="Y421" s="21"/>
      <c r="Z421" s="21"/>
      <c r="AA421" s="21"/>
      <c r="AB421" s="21"/>
      <c r="AC421" s="21"/>
      <c r="AD421" s="21"/>
      <c r="AE421" s="21"/>
      <c r="AF421" s="21"/>
      <c r="AG421" s="21"/>
      <c r="AH421" s="21"/>
    </row>
    <row r="422" spans="1:34" ht="30" customHeight="1" x14ac:dyDescent="0.2">
      <c r="A422" s="22"/>
      <c r="B422" s="46"/>
      <c r="C422" s="249"/>
      <c r="D422" s="250"/>
      <c r="E422" s="250"/>
      <c r="F422" s="46"/>
      <c r="G422" s="46"/>
      <c r="H422" s="46"/>
      <c r="I422" s="47"/>
      <c r="J422" s="46"/>
      <c r="K422" s="46"/>
      <c r="L422" s="47"/>
      <c r="M422" s="48"/>
      <c r="N422" s="48"/>
      <c r="O422" s="49"/>
      <c r="P422" s="48"/>
      <c r="Q422" s="48"/>
      <c r="R422" s="49"/>
      <c r="S422" s="52"/>
      <c r="T422" s="21"/>
      <c r="U422" s="21"/>
      <c r="V422" s="21"/>
      <c r="W422" s="21"/>
      <c r="X422" s="21"/>
      <c r="Y422" s="21"/>
      <c r="Z422" s="21"/>
      <c r="AA422" s="21"/>
      <c r="AB422" s="21"/>
      <c r="AC422" s="21"/>
      <c r="AD422" s="21"/>
      <c r="AE422" s="21"/>
      <c r="AF422" s="21"/>
      <c r="AG422" s="21"/>
      <c r="AH422" s="21"/>
    </row>
    <row r="423" spans="1:34" ht="30" customHeight="1" x14ac:dyDescent="0.2">
      <c r="A423" s="22"/>
      <c r="B423" s="46"/>
      <c r="C423" s="249"/>
      <c r="D423" s="250"/>
      <c r="E423" s="250"/>
      <c r="F423" s="46"/>
      <c r="G423" s="46"/>
      <c r="H423" s="46"/>
      <c r="I423" s="47"/>
      <c r="J423" s="46"/>
      <c r="K423" s="46"/>
      <c r="L423" s="47"/>
      <c r="M423" s="48"/>
      <c r="N423" s="48"/>
      <c r="O423" s="49"/>
      <c r="P423" s="48"/>
      <c r="Q423" s="48"/>
      <c r="R423" s="49"/>
      <c r="S423" s="52"/>
      <c r="T423" s="21"/>
      <c r="U423" s="21"/>
      <c r="V423" s="21"/>
      <c r="W423" s="21"/>
      <c r="X423" s="21"/>
      <c r="Y423" s="21"/>
      <c r="Z423" s="21"/>
      <c r="AA423" s="21"/>
      <c r="AB423" s="21"/>
      <c r="AC423" s="21"/>
      <c r="AD423" s="21"/>
      <c r="AE423" s="21"/>
      <c r="AF423" s="21"/>
      <c r="AG423" s="21"/>
      <c r="AH423" s="21"/>
    </row>
    <row r="424" spans="1:34" ht="30" customHeight="1" x14ac:dyDescent="0.2">
      <c r="A424" s="22"/>
      <c r="B424" s="46"/>
      <c r="C424" s="249"/>
      <c r="D424" s="250"/>
      <c r="E424" s="250"/>
      <c r="F424" s="46"/>
      <c r="G424" s="46"/>
      <c r="H424" s="46"/>
      <c r="I424" s="47"/>
      <c r="J424" s="46"/>
      <c r="K424" s="46"/>
      <c r="L424" s="47"/>
      <c r="M424" s="48"/>
      <c r="N424" s="48"/>
      <c r="O424" s="49"/>
      <c r="P424" s="48"/>
      <c r="Q424" s="48"/>
      <c r="R424" s="49"/>
      <c r="S424" s="52"/>
      <c r="T424" s="21"/>
      <c r="U424" s="21"/>
      <c r="V424" s="21"/>
      <c r="W424" s="21"/>
      <c r="X424" s="21"/>
      <c r="Y424" s="21"/>
      <c r="Z424" s="21"/>
      <c r="AA424" s="21"/>
      <c r="AB424" s="21"/>
      <c r="AC424" s="21"/>
      <c r="AD424" s="21"/>
      <c r="AE424" s="21"/>
      <c r="AF424" s="21"/>
      <c r="AG424" s="21"/>
      <c r="AH424" s="21"/>
    </row>
    <row r="425" spans="1:34" ht="30" customHeight="1" x14ac:dyDescent="0.2">
      <c r="A425" s="22"/>
      <c r="B425" s="46"/>
      <c r="C425" s="249"/>
      <c r="D425" s="250"/>
      <c r="E425" s="250"/>
      <c r="F425" s="46"/>
      <c r="G425" s="46"/>
      <c r="H425" s="46"/>
      <c r="I425" s="47"/>
      <c r="J425" s="46"/>
      <c r="K425" s="46"/>
      <c r="L425" s="47"/>
      <c r="M425" s="48"/>
      <c r="N425" s="48"/>
      <c r="O425" s="49"/>
      <c r="P425" s="48"/>
      <c r="Q425" s="48"/>
      <c r="R425" s="49"/>
      <c r="S425" s="52"/>
      <c r="T425" s="21"/>
      <c r="U425" s="21"/>
      <c r="V425" s="21"/>
      <c r="W425" s="21"/>
      <c r="X425" s="21"/>
      <c r="Y425" s="21"/>
      <c r="Z425" s="21"/>
      <c r="AA425" s="21"/>
      <c r="AB425" s="21"/>
      <c r="AC425" s="21"/>
      <c r="AD425" s="21"/>
      <c r="AE425" s="21"/>
      <c r="AF425" s="21"/>
      <c r="AG425" s="21"/>
      <c r="AH425" s="21"/>
    </row>
    <row r="426" spans="1:34" ht="30" customHeight="1" x14ac:dyDescent="0.2">
      <c r="A426" s="22"/>
      <c r="B426" s="46"/>
      <c r="C426" s="249"/>
      <c r="D426" s="250"/>
      <c r="E426" s="250"/>
      <c r="F426" s="46"/>
      <c r="G426" s="46"/>
      <c r="H426" s="46"/>
      <c r="I426" s="47"/>
      <c r="J426" s="46"/>
      <c r="K426" s="46"/>
      <c r="L426" s="47"/>
      <c r="M426" s="48"/>
      <c r="N426" s="48"/>
      <c r="O426" s="49"/>
      <c r="P426" s="48"/>
      <c r="Q426" s="48"/>
      <c r="R426" s="49"/>
      <c r="S426" s="52"/>
      <c r="T426" s="21"/>
      <c r="U426" s="21"/>
      <c r="V426" s="21"/>
      <c r="W426" s="21"/>
      <c r="X426" s="21"/>
      <c r="Y426" s="21"/>
      <c r="Z426" s="21"/>
      <c r="AA426" s="21"/>
      <c r="AB426" s="21"/>
      <c r="AC426" s="21"/>
      <c r="AD426" s="21"/>
      <c r="AE426" s="21"/>
      <c r="AF426" s="21"/>
      <c r="AG426" s="21"/>
      <c r="AH426" s="21"/>
    </row>
    <row r="427" spans="1:34" ht="30" customHeight="1" x14ac:dyDescent="0.2">
      <c r="A427" s="22"/>
      <c r="B427" s="46"/>
      <c r="C427" s="249"/>
      <c r="D427" s="250"/>
      <c r="E427" s="250"/>
      <c r="F427" s="46"/>
      <c r="G427" s="46"/>
      <c r="H427" s="46"/>
      <c r="I427" s="47"/>
      <c r="J427" s="46"/>
      <c r="K427" s="46"/>
      <c r="L427" s="47"/>
      <c r="M427" s="48"/>
      <c r="N427" s="48"/>
      <c r="O427" s="49"/>
      <c r="P427" s="48"/>
      <c r="Q427" s="48"/>
      <c r="R427" s="49"/>
      <c r="S427" s="52"/>
      <c r="T427" s="21"/>
      <c r="U427" s="21"/>
      <c r="V427" s="21"/>
      <c r="W427" s="21"/>
      <c r="X427" s="21"/>
      <c r="Y427" s="21"/>
      <c r="Z427" s="21"/>
      <c r="AA427" s="21"/>
      <c r="AB427" s="21"/>
      <c r="AC427" s="21"/>
      <c r="AD427" s="21"/>
      <c r="AE427" s="21"/>
      <c r="AF427" s="21"/>
      <c r="AG427" s="21"/>
      <c r="AH427" s="21"/>
    </row>
    <row r="428" spans="1:34" ht="30" customHeight="1" x14ac:dyDescent="0.2">
      <c r="A428" s="22"/>
      <c r="B428" s="46"/>
      <c r="C428" s="249"/>
      <c r="D428" s="250"/>
      <c r="E428" s="250"/>
      <c r="F428" s="46"/>
      <c r="G428" s="46"/>
      <c r="H428" s="46"/>
      <c r="I428" s="47"/>
      <c r="J428" s="46"/>
      <c r="K428" s="46"/>
      <c r="L428" s="47"/>
      <c r="M428" s="48"/>
      <c r="N428" s="48"/>
      <c r="O428" s="49"/>
      <c r="P428" s="48"/>
      <c r="Q428" s="48"/>
      <c r="R428" s="49"/>
      <c r="S428" s="52"/>
      <c r="T428" s="21"/>
      <c r="U428" s="21"/>
      <c r="V428" s="21"/>
      <c r="W428" s="21"/>
      <c r="X428" s="21"/>
      <c r="Y428" s="21"/>
      <c r="Z428" s="21"/>
      <c r="AA428" s="21"/>
      <c r="AB428" s="21"/>
      <c r="AC428" s="21"/>
      <c r="AD428" s="21"/>
      <c r="AE428" s="21"/>
      <c r="AF428" s="21"/>
      <c r="AG428" s="21"/>
      <c r="AH428" s="21"/>
    </row>
    <row r="429" spans="1:34" ht="30" customHeight="1" x14ac:dyDescent="0.2">
      <c r="A429" s="22"/>
      <c r="B429" s="46"/>
      <c r="C429" s="249"/>
      <c r="D429" s="250"/>
      <c r="E429" s="250"/>
      <c r="F429" s="46"/>
      <c r="G429" s="46"/>
      <c r="H429" s="46"/>
      <c r="I429" s="47"/>
      <c r="J429" s="46"/>
      <c r="K429" s="46"/>
      <c r="L429" s="47"/>
      <c r="M429" s="48"/>
      <c r="N429" s="48"/>
      <c r="O429" s="49"/>
      <c r="P429" s="48"/>
      <c r="Q429" s="48"/>
      <c r="R429" s="49"/>
      <c r="S429" s="52"/>
      <c r="T429" s="21"/>
      <c r="U429" s="21"/>
      <c r="V429" s="21"/>
      <c r="W429" s="21"/>
      <c r="X429" s="21"/>
      <c r="Y429" s="21"/>
      <c r="Z429" s="21"/>
      <c r="AA429" s="21"/>
      <c r="AB429" s="21"/>
      <c r="AC429" s="21"/>
      <c r="AD429" s="21"/>
      <c r="AE429" s="21"/>
      <c r="AF429" s="21"/>
      <c r="AG429" s="21"/>
      <c r="AH429" s="21"/>
    </row>
    <row r="430" spans="1:34" ht="30" customHeight="1" x14ac:dyDescent="0.2">
      <c r="A430" s="22"/>
      <c r="B430" s="46"/>
      <c r="C430" s="249"/>
      <c r="D430" s="250"/>
      <c r="E430" s="250"/>
      <c r="F430" s="46"/>
      <c r="G430" s="46"/>
      <c r="H430" s="46"/>
      <c r="I430" s="47"/>
      <c r="J430" s="46"/>
      <c r="K430" s="46"/>
      <c r="L430" s="47"/>
      <c r="M430" s="48"/>
      <c r="N430" s="48"/>
      <c r="O430" s="49"/>
      <c r="P430" s="48"/>
      <c r="Q430" s="48"/>
      <c r="R430" s="49"/>
      <c r="S430" s="52"/>
      <c r="T430" s="21"/>
      <c r="U430" s="21"/>
      <c r="V430" s="21"/>
      <c r="W430" s="21"/>
      <c r="X430" s="21"/>
      <c r="Y430" s="21"/>
      <c r="Z430" s="21"/>
      <c r="AA430" s="21"/>
      <c r="AB430" s="21"/>
      <c r="AC430" s="21"/>
      <c r="AD430" s="21"/>
      <c r="AE430" s="21"/>
      <c r="AF430" s="21"/>
      <c r="AG430" s="21"/>
      <c r="AH430" s="21"/>
    </row>
    <row r="431" spans="1:34" ht="30" customHeight="1" x14ac:dyDescent="0.2">
      <c r="A431" s="22"/>
      <c r="B431" s="46"/>
      <c r="C431" s="249"/>
      <c r="D431" s="250"/>
      <c r="E431" s="250"/>
      <c r="F431" s="46"/>
      <c r="G431" s="46"/>
      <c r="H431" s="46"/>
      <c r="I431" s="47"/>
      <c r="J431" s="46"/>
      <c r="K431" s="46"/>
      <c r="L431" s="47"/>
      <c r="M431" s="48"/>
      <c r="N431" s="48"/>
      <c r="O431" s="49"/>
      <c r="P431" s="48"/>
      <c r="Q431" s="48"/>
      <c r="R431" s="49"/>
      <c r="S431" s="52"/>
      <c r="T431" s="21"/>
      <c r="U431" s="21"/>
      <c r="V431" s="21"/>
      <c r="W431" s="21"/>
      <c r="X431" s="21"/>
      <c r="Y431" s="21"/>
      <c r="Z431" s="21"/>
      <c r="AA431" s="21"/>
      <c r="AB431" s="21"/>
      <c r="AC431" s="21"/>
      <c r="AD431" s="21"/>
      <c r="AE431" s="21"/>
      <c r="AF431" s="21"/>
      <c r="AG431" s="21"/>
      <c r="AH431" s="21"/>
    </row>
    <row r="432" spans="1:34" ht="30" customHeight="1" x14ac:dyDescent="0.2">
      <c r="A432" s="22"/>
      <c r="B432" s="46"/>
      <c r="C432" s="249"/>
      <c r="D432" s="250"/>
      <c r="E432" s="250"/>
      <c r="F432" s="46"/>
      <c r="G432" s="46"/>
      <c r="H432" s="46"/>
      <c r="I432" s="47"/>
      <c r="J432" s="46"/>
      <c r="K432" s="46"/>
      <c r="L432" s="47"/>
      <c r="M432" s="48"/>
      <c r="N432" s="48"/>
      <c r="O432" s="49"/>
      <c r="P432" s="48"/>
      <c r="Q432" s="48"/>
      <c r="R432" s="49"/>
      <c r="S432" s="52"/>
      <c r="T432" s="21"/>
      <c r="U432" s="21"/>
      <c r="V432" s="21"/>
      <c r="W432" s="21"/>
      <c r="X432" s="21"/>
      <c r="Y432" s="21"/>
      <c r="Z432" s="21"/>
      <c r="AA432" s="21"/>
      <c r="AB432" s="21"/>
      <c r="AC432" s="21"/>
      <c r="AD432" s="21"/>
      <c r="AE432" s="21"/>
      <c r="AF432" s="21"/>
      <c r="AG432" s="21"/>
      <c r="AH432" s="21"/>
    </row>
    <row r="433" spans="1:34" ht="30" customHeight="1" x14ac:dyDescent="0.2">
      <c r="A433" s="22"/>
      <c r="B433" s="46"/>
      <c r="C433" s="249"/>
      <c r="D433" s="250"/>
      <c r="E433" s="250"/>
      <c r="F433" s="46"/>
      <c r="G433" s="46"/>
      <c r="H433" s="46"/>
      <c r="I433" s="47"/>
      <c r="J433" s="46"/>
      <c r="K433" s="46"/>
      <c r="L433" s="47"/>
      <c r="M433" s="48"/>
      <c r="N433" s="48"/>
      <c r="O433" s="49"/>
      <c r="P433" s="48"/>
      <c r="Q433" s="48"/>
      <c r="R433" s="49"/>
      <c r="S433" s="52"/>
      <c r="T433" s="21"/>
      <c r="U433" s="21"/>
      <c r="V433" s="21"/>
      <c r="W433" s="21"/>
      <c r="X433" s="21"/>
      <c r="Y433" s="21"/>
      <c r="Z433" s="21"/>
      <c r="AA433" s="21"/>
      <c r="AB433" s="21"/>
      <c r="AC433" s="21"/>
      <c r="AD433" s="21"/>
      <c r="AE433" s="21"/>
      <c r="AF433" s="21"/>
      <c r="AG433" s="21"/>
      <c r="AH433" s="21"/>
    </row>
    <row r="434" spans="1:34" ht="30" customHeight="1" x14ac:dyDescent="0.2">
      <c r="A434" s="22"/>
      <c r="B434" s="46"/>
      <c r="C434" s="249"/>
      <c r="D434" s="250"/>
      <c r="E434" s="250"/>
      <c r="F434" s="46"/>
      <c r="G434" s="46"/>
      <c r="H434" s="46"/>
      <c r="I434" s="47"/>
      <c r="J434" s="46"/>
      <c r="K434" s="46"/>
      <c r="L434" s="47"/>
      <c r="M434" s="48"/>
      <c r="N434" s="48"/>
      <c r="O434" s="49"/>
      <c r="P434" s="48"/>
      <c r="Q434" s="48"/>
      <c r="R434" s="49"/>
      <c r="S434" s="52"/>
      <c r="T434" s="21"/>
      <c r="U434" s="21"/>
      <c r="V434" s="21"/>
      <c r="W434" s="21"/>
      <c r="X434" s="21"/>
      <c r="Y434" s="21"/>
      <c r="Z434" s="21"/>
      <c r="AA434" s="21"/>
      <c r="AB434" s="21"/>
      <c r="AC434" s="21"/>
      <c r="AD434" s="21"/>
      <c r="AE434" s="21"/>
      <c r="AF434" s="21"/>
      <c r="AG434" s="21"/>
      <c r="AH434" s="21"/>
    </row>
    <row r="435" spans="1:34" ht="30" customHeight="1" x14ac:dyDescent="0.2">
      <c r="A435" s="22"/>
      <c r="B435" s="46"/>
      <c r="C435" s="249"/>
      <c r="D435" s="250"/>
      <c r="E435" s="250"/>
      <c r="F435" s="46"/>
      <c r="G435" s="46"/>
      <c r="H435" s="46"/>
      <c r="I435" s="47"/>
      <c r="J435" s="46"/>
      <c r="K435" s="46"/>
      <c r="L435" s="47"/>
      <c r="M435" s="48"/>
      <c r="N435" s="48"/>
      <c r="O435" s="49"/>
      <c r="P435" s="48"/>
      <c r="Q435" s="48"/>
      <c r="R435" s="49"/>
      <c r="S435" s="52"/>
      <c r="T435" s="21"/>
      <c r="U435" s="21"/>
      <c r="V435" s="21"/>
      <c r="W435" s="21"/>
      <c r="X435" s="21"/>
      <c r="Y435" s="21"/>
      <c r="Z435" s="21"/>
      <c r="AA435" s="21"/>
      <c r="AB435" s="21"/>
      <c r="AC435" s="21"/>
      <c r="AD435" s="21"/>
      <c r="AE435" s="21"/>
      <c r="AF435" s="21"/>
      <c r="AG435" s="21"/>
      <c r="AH435" s="21"/>
    </row>
    <row r="436" spans="1:34" ht="30" customHeight="1" x14ac:dyDescent="0.2">
      <c r="A436" s="22"/>
      <c r="B436" s="46"/>
      <c r="C436" s="249"/>
      <c r="D436" s="250"/>
      <c r="E436" s="250"/>
      <c r="F436" s="46"/>
      <c r="G436" s="46"/>
      <c r="H436" s="46"/>
      <c r="I436" s="47"/>
      <c r="J436" s="46"/>
      <c r="K436" s="46"/>
      <c r="L436" s="47"/>
      <c r="M436" s="48"/>
      <c r="N436" s="48"/>
      <c r="O436" s="49"/>
      <c r="P436" s="48"/>
      <c r="Q436" s="48"/>
      <c r="R436" s="49"/>
      <c r="S436" s="52"/>
      <c r="T436" s="21"/>
      <c r="U436" s="21"/>
      <c r="V436" s="21"/>
      <c r="W436" s="21"/>
      <c r="X436" s="21"/>
      <c r="Y436" s="21"/>
      <c r="Z436" s="21"/>
      <c r="AA436" s="21"/>
      <c r="AB436" s="21"/>
      <c r="AC436" s="21"/>
      <c r="AD436" s="21"/>
      <c r="AE436" s="21"/>
      <c r="AF436" s="21"/>
      <c r="AG436" s="21"/>
      <c r="AH436" s="21"/>
    </row>
    <row r="437" spans="1:34" ht="30" customHeight="1" x14ac:dyDescent="0.2">
      <c r="A437" s="22"/>
      <c r="B437" s="46"/>
      <c r="C437" s="249"/>
      <c r="D437" s="250"/>
      <c r="E437" s="250"/>
      <c r="F437" s="46"/>
      <c r="G437" s="46"/>
      <c r="H437" s="46"/>
      <c r="I437" s="47"/>
      <c r="J437" s="46"/>
      <c r="K437" s="46"/>
      <c r="L437" s="47"/>
      <c r="M437" s="48"/>
      <c r="N437" s="48"/>
      <c r="O437" s="49"/>
      <c r="P437" s="48"/>
      <c r="Q437" s="48"/>
      <c r="R437" s="49"/>
      <c r="S437" s="52"/>
      <c r="T437" s="21"/>
      <c r="U437" s="21"/>
      <c r="V437" s="21"/>
      <c r="W437" s="21"/>
      <c r="X437" s="21"/>
      <c r="Y437" s="21"/>
      <c r="Z437" s="21"/>
      <c r="AA437" s="21"/>
      <c r="AB437" s="21"/>
      <c r="AC437" s="21"/>
      <c r="AD437" s="21"/>
      <c r="AE437" s="21"/>
      <c r="AF437" s="21"/>
      <c r="AG437" s="21"/>
      <c r="AH437" s="21"/>
    </row>
    <row r="438" spans="1:34" ht="30" customHeight="1" x14ac:dyDescent="0.2">
      <c r="A438" s="22"/>
      <c r="B438" s="46"/>
      <c r="C438" s="249"/>
      <c r="D438" s="250"/>
      <c r="E438" s="250"/>
      <c r="F438" s="46"/>
      <c r="G438" s="46"/>
      <c r="H438" s="46"/>
      <c r="I438" s="47"/>
      <c r="J438" s="46"/>
      <c r="K438" s="46"/>
      <c r="L438" s="47"/>
      <c r="M438" s="48"/>
      <c r="N438" s="48"/>
      <c r="O438" s="49"/>
      <c r="P438" s="48"/>
      <c r="Q438" s="48"/>
      <c r="R438" s="49"/>
      <c r="S438" s="52"/>
      <c r="T438" s="21"/>
      <c r="U438" s="21"/>
      <c r="V438" s="21"/>
      <c r="W438" s="21"/>
      <c r="X438" s="21"/>
      <c r="Y438" s="21"/>
      <c r="Z438" s="21"/>
      <c r="AA438" s="21"/>
      <c r="AB438" s="21"/>
      <c r="AC438" s="21"/>
      <c r="AD438" s="21"/>
      <c r="AE438" s="21"/>
      <c r="AF438" s="21"/>
      <c r="AG438" s="21"/>
      <c r="AH438" s="21"/>
    </row>
    <row r="439" spans="1:34" ht="30" customHeight="1" x14ac:dyDescent="0.2">
      <c r="A439" s="22"/>
      <c r="B439" s="46"/>
      <c r="C439" s="249"/>
      <c r="D439" s="250"/>
      <c r="E439" s="250"/>
      <c r="F439" s="46"/>
      <c r="G439" s="46"/>
      <c r="H439" s="46"/>
      <c r="I439" s="47"/>
      <c r="J439" s="46"/>
      <c r="K439" s="46"/>
      <c r="L439" s="47"/>
      <c r="M439" s="48"/>
      <c r="N439" s="48"/>
      <c r="O439" s="49"/>
      <c r="P439" s="48"/>
      <c r="Q439" s="48"/>
      <c r="R439" s="49"/>
      <c r="S439" s="52"/>
      <c r="T439" s="21"/>
      <c r="U439" s="21"/>
      <c r="V439" s="21"/>
      <c r="W439" s="21"/>
      <c r="X439" s="21"/>
      <c r="Y439" s="21"/>
      <c r="Z439" s="21"/>
      <c r="AA439" s="21"/>
      <c r="AB439" s="21"/>
      <c r="AC439" s="21"/>
      <c r="AD439" s="21"/>
      <c r="AE439" s="21"/>
      <c r="AF439" s="21"/>
      <c r="AG439" s="21"/>
      <c r="AH439" s="21"/>
    </row>
    <row r="440" spans="1:34" ht="30" customHeight="1" x14ac:dyDescent="0.2">
      <c r="A440" s="22"/>
      <c r="B440" s="46"/>
      <c r="C440" s="249"/>
      <c r="D440" s="250"/>
      <c r="E440" s="250"/>
      <c r="F440" s="46"/>
      <c r="G440" s="46"/>
      <c r="H440" s="46"/>
      <c r="I440" s="47"/>
      <c r="J440" s="46"/>
      <c r="K440" s="46"/>
      <c r="L440" s="47"/>
      <c r="M440" s="48"/>
      <c r="N440" s="48"/>
      <c r="O440" s="49"/>
      <c r="P440" s="48"/>
      <c r="Q440" s="48"/>
      <c r="R440" s="49"/>
      <c r="S440" s="52"/>
      <c r="T440" s="21"/>
      <c r="U440" s="21"/>
      <c r="V440" s="21"/>
      <c r="W440" s="21"/>
      <c r="X440" s="21"/>
      <c r="Y440" s="21"/>
      <c r="Z440" s="21"/>
      <c r="AA440" s="21"/>
      <c r="AB440" s="21"/>
      <c r="AC440" s="21"/>
      <c r="AD440" s="21"/>
      <c r="AE440" s="21"/>
      <c r="AF440" s="21"/>
      <c r="AG440" s="21"/>
      <c r="AH440" s="21"/>
    </row>
    <row r="441" spans="1:34" ht="30" customHeight="1" x14ac:dyDescent="0.2">
      <c r="A441" s="22"/>
      <c r="B441" s="46"/>
      <c r="C441" s="249"/>
      <c r="D441" s="250"/>
      <c r="E441" s="250"/>
      <c r="F441" s="46"/>
      <c r="G441" s="46"/>
      <c r="H441" s="46"/>
      <c r="I441" s="47"/>
      <c r="J441" s="46"/>
      <c r="K441" s="46"/>
      <c r="L441" s="47"/>
      <c r="M441" s="48"/>
      <c r="N441" s="48"/>
      <c r="O441" s="49"/>
      <c r="P441" s="48"/>
      <c r="Q441" s="48"/>
      <c r="R441" s="49"/>
      <c r="S441" s="52"/>
      <c r="T441" s="21"/>
      <c r="U441" s="21"/>
      <c r="V441" s="21"/>
      <c r="W441" s="21"/>
      <c r="X441" s="21"/>
      <c r="Y441" s="21"/>
      <c r="Z441" s="21"/>
      <c r="AA441" s="21"/>
      <c r="AB441" s="21"/>
      <c r="AC441" s="21"/>
      <c r="AD441" s="21"/>
      <c r="AE441" s="21"/>
      <c r="AF441" s="21"/>
      <c r="AG441" s="21"/>
      <c r="AH441" s="21"/>
    </row>
    <row r="442" spans="1:34" ht="30" customHeight="1" x14ac:dyDescent="0.2">
      <c r="A442" s="22"/>
      <c r="B442" s="46"/>
      <c r="C442" s="249"/>
      <c r="D442" s="250"/>
      <c r="E442" s="250"/>
      <c r="F442" s="46"/>
      <c r="G442" s="46"/>
      <c r="H442" s="46"/>
      <c r="I442" s="47"/>
      <c r="J442" s="46"/>
      <c r="K442" s="46"/>
      <c r="L442" s="47"/>
      <c r="M442" s="48"/>
      <c r="N442" s="48"/>
      <c r="O442" s="49"/>
      <c r="P442" s="48"/>
      <c r="Q442" s="48"/>
      <c r="R442" s="49"/>
      <c r="S442" s="52"/>
      <c r="T442" s="21"/>
      <c r="U442" s="21"/>
      <c r="V442" s="21"/>
      <c r="W442" s="21"/>
      <c r="X442" s="21"/>
      <c r="Y442" s="21"/>
      <c r="Z442" s="21"/>
      <c r="AA442" s="21"/>
      <c r="AB442" s="21"/>
      <c r="AC442" s="21"/>
      <c r="AD442" s="21"/>
      <c r="AE442" s="21"/>
      <c r="AF442" s="21"/>
      <c r="AG442" s="21"/>
      <c r="AH442" s="21"/>
    </row>
    <row r="443" spans="1:34" ht="30" customHeight="1" x14ac:dyDescent="0.2">
      <c r="A443" s="22"/>
      <c r="B443" s="46"/>
      <c r="C443" s="249"/>
      <c r="D443" s="250"/>
      <c r="E443" s="250"/>
      <c r="F443" s="46"/>
      <c r="G443" s="46"/>
      <c r="H443" s="46"/>
      <c r="I443" s="47"/>
      <c r="J443" s="46"/>
      <c r="K443" s="46"/>
      <c r="L443" s="47"/>
      <c r="M443" s="48"/>
      <c r="N443" s="48"/>
      <c r="O443" s="49"/>
      <c r="P443" s="48"/>
      <c r="Q443" s="48"/>
      <c r="R443" s="49"/>
      <c r="S443" s="52"/>
      <c r="T443" s="21"/>
      <c r="U443" s="21"/>
      <c r="V443" s="21"/>
      <c r="W443" s="21"/>
      <c r="X443" s="21"/>
      <c r="Y443" s="21"/>
      <c r="Z443" s="21"/>
      <c r="AA443" s="21"/>
      <c r="AB443" s="21"/>
      <c r="AC443" s="21"/>
      <c r="AD443" s="21"/>
      <c r="AE443" s="21"/>
      <c r="AF443" s="21"/>
      <c r="AG443" s="21"/>
      <c r="AH443" s="21"/>
    </row>
    <row r="444" spans="1:34" ht="30" customHeight="1" x14ac:dyDescent="0.2">
      <c r="A444" s="22"/>
      <c r="B444" s="46"/>
      <c r="C444" s="249"/>
      <c r="D444" s="250"/>
      <c r="E444" s="250"/>
      <c r="F444" s="46"/>
      <c r="G444" s="46"/>
      <c r="H444" s="46"/>
      <c r="I444" s="47"/>
      <c r="J444" s="46"/>
      <c r="K444" s="46"/>
      <c r="L444" s="47"/>
      <c r="M444" s="48"/>
      <c r="N444" s="48"/>
      <c r="O444" s="49"/>
      <c r="P444" s="48"/>
      <c r="Q444" s="48"/>
      <c r="R444" s="49"/>
      <c r="S444" s="52"/>
      <c r="T444" s="21"/>
      <c r="U444" s="21"/>
      <c r="V444" s="21"/>
      <c r="W444" s="21"/>
      <c r="X444" s="21"/>
      <c r="Y444" s="21"/>
      <c r="Z444" s="21"/>
      <c r="AA444" s="21"/>
      <c r="AB444" s="21"/>
      <c r="AC444" s="21"/>
      <c r="AD444" s="21"/>
      <c r="AE444" s="21"/>
      <c r="AF444" s="21"/>
      <c r="AG444" s="21"/>
      <c r="AH444" s="21"/>
    </row>
    <row r="445" spans="1:34" ht="30" customHeight="1" x14ac:dyDescent="0.2">
      <c r="A445" s="22"/>
      <c r="B445" s="46"/>
      <c r="C445" s="249"/>
      <c r="D445" s="250"/>
      <c r="E445" s="250"/>
      <c r="F445" s="46"/>
      <c r="G445" s="46"/>
      <c r="H445" s="46"/>
      <c r="I445" s="47"/>
      <c r="J445" s="46"/>
      <c r="K445" s="46"/>
      <c r="L445" s="47"/>
      <c r="M445" s="48"/>
      <c r="N445" s="48"/>
      <c r="O445" s="49"/>
      <c r="P445" s="48"/>
      <c r="Q445" s="48"/>
      <c r="R445" s="49"/>
      <c r="S445" s="52"/>
      <c r="T445" s="21"/>
      <c r="U445" s="21"/>
      <c r="V445" s="21"/>
      <c r="W445" s="21"/>
      <c r="X445" s="21"/>
      <c r="Y445" s="21"/>
      <c r="Z445" s="21"/>
      <c r="AA445" s="21"/>
      <c r="AB445" s="21"/>
      <c r="AC445" s="21"/>
      <c r="AD445" s="21"/>
      <c r="AE445" s="21"/>
      <c r="AF445" s="21"/>
      <c r="AG445" s="21"/>
      <c r="AH445" s="21"/>
    </row>
    <row r="446" spans="1:34" ht="30" customHeight="1" x14ac:dyDescent="0.2">
      <c r="A446" s="22"/>
      <c r="B446" s="46"/>
      <c r="C446" s="249"/>
      <c r="D446" s="250"/>
      <c r="E446" s="250"/>
      <c r="F446" s="46"/>
      <c r="G446" s="46"/>
      <c r="H446" s="46"/>
      <c r="I446" s="47"/>
      <c r="J446" s="46"/>
      <c r="K446" s="46"/>
      <c r="L446" s="47"/>
      <c r="M446" s="48"/>
      <c r="N446" s="48"/>
      <c r="O446" s="49"/>
      <c r="P446" s="48"/>
      <c r="Q446" s="48"/>
      <c r="R446" s="49"/>
      <c r="S446" s="52"/>
      <c r="T446" s="21"/>
      <c r="U446" s="21"/>
      <c r="V446" s="21"/>
      <c r="W446" s="21"/>
      <c r="X446" s="21"/>
      <c r="Y446" s="21"/>
      <c r="Z446" s="21"/>
      <c r="AA446" s="21"/>
      <c r="AB446" s="21"/>
      <c r="AC446" s="21"/>
      <c r="AD446" s="21"/>
      <c r="AE446" s="21"/>
      <c r="AF446" s="21"/>
      <c r="AG446" s="21"/>
      <c r="AH446" s="21"/>
    </row>
    <row r="447" spans="1:34" ht="30" customHeight="1" x14ac:dyDescent="0.2">
      <c r="A447" s="22"/>
      <c r="B447" s="46"/>
      <c r="C447" s="249"/>
      <c r="D447" s="250"/>
      <c r="E447" s="250"/>
      <c r="F447" s="46"/>
      <c r="G447" s="46"/>
      <c r="H447" s="46"/>
      <c r="I447" s="47"/>
      <c r="J447" s="46"/>
      <c r="K447" s="46"/>
      <c r="L447" s="47"/>
      <c r="M447" s="48"/>
      <c r="N447" s="48"/>
      <c r="O447" s="49"/>
      <c r="P447" s="48"/>
      <c r="Q447" s="48"/>
      <c r="R447" s="49"/>
      <c r="S447" s="52"/>
      <c r="T447" s="21"/>
      <c r="U447" s="21"/>
      <c r="V447" s="21"/>
      <c r="W447" s="21"/>
      <c r="X447" s="21"/>
      <c r="Y447" s="21"/>
      <c r="Z447" s="21"/>
      <c r="AA447" s="21"/>
      <c r="AB447" s="21"/>
      <c r="AC447" s="21"/>
      <c r="AD447" s="21"/>
      <c r="AE447" s="21"/>
      <c r="AF447" s="21"/>
      <c r="AG447" s="21"/>
      <c r="AH447" s="21"/>
    </row>
    <row r="448" spans="1:34" ht="30" customHeight="1" x14ac:dyDescent="0.2">
      <c r="A448" s="22"/>
      <c r="B448" s="46"/>
      <c r="C448" s="249"/>
      <c r="D448" s="250"/>
      <c r="E448" s="250"/>
      <c r="F448" s="46"/>
      <c r="G448" s="46"/>
      <c r="H448" s="46"/>
      <c r="I448" s="47"/>
      <c r="J448" s="46"/>
      <c r="K448" s="46"/>
      <c r="L448" s="47"/>
      <c r="M448" s="48"/>
      <c r="N448" s="48"/>
      <c r="O448" s="49"/>
      <c r="P448" s="48"/>
      <c r="Q448" s="48"/>
      <c r="R448" s="49"/>
      <c r="S448" s="52"/>
      <c r="T448" s="21"/>
      <c r="U448" s="21"/>
      <c r="V448" s="21"/>
      <c r="W448" s="21"/>
      <c r="X448" s="21"/>
      <c r="Y448" s="21"/>
      <c r="Z448" s="21"/>
      <c r="AA448" s="21"/>
      <c r="AB448" s="21"/>
      <c r="AC448" s="21"/>
      <c r="AD448" s="21"/>
      <c r="AE448" s="21"/>
      <c r="AF448" s="21"/>
      <c r="AG448" s="21"/>
      <c r="AH448" s="21"/>
    </row>
    <row r="449" spans="1:34" ht="30" customHeight="1" x14ac:dyDescent="0.2">
      <c r="A449" s="22"/>
      <c r="B449" s="46"/>
      <c r="C449" s="249"/>
      <c r="D449" s="250"/>
      <c r="E449" s="250"/>
      <c r="F449" s="46"/>
      <c r="G449" s="46"/>
      <c r="H449" s="46"/>
      <c r="I449" s="47"/>
      <c r="J449" s="46"/>
      <c r="K449" s="46"/>
      <c r="L449" s="47"/>
      <c r="M449" s="48"/>
      <c r="N449" s="48"/>
      <c r="O449" s="49"/>
      <c r="P449" s="48"/>
      <c r="Q449" s="48"/>
      <c r="R449" s="49"/>
      <c r="S449" s="52"/>
      <c r="T449" s="21"/>
      <c r="U449" s="21"/>
      <c r="V449" s="21"/>
      <c r="W449" s="21"/>
      <c r="X449" s="21"/>
      <c r="Y449" s="21"/>
      <c r="Z449" s="21"/>
      <c r="AA449" s="21"/>
      <c r="AB449" s="21"/>
      <c r="AC449" s="21"/>
      <c r="AD449" s="21"/>
      <c r="AE449" s="21"/>
      <c r="AF449" s="21"/>
      <c r="AG449" s="21"/>
      <c r="AH449" s="21"/>
    </row>
    <row r="450" spans="1:34" ht="30" customHeight="1" x14ac:dyDescent="0.2">
      <c r="A450" s="22"/>
      <c r="B450" s="46"/>
      <c r="C450" s="249"/>
      <c r="D450" s="250"/>
      <c r="E450" s="250"/>
      <c r="F450" s="46"/>
      <c r="G450" s="46"/>
      <c r="H450" s="46"/>
      <c r="I450" s="47"/>
      <c r="J450" s="46"/>
      <c r="K450" s="46"/>
      <c r="L450" s="47"/>
      <c r="M450" s="48"/>
      <c r="N450" s="48"/>
      <c r="O450" s="49"/>
      <c r="P450" s="48"/>
      <c r="Q450" s="48"/>
      <c r="R450" s="49"/>
      <c r="S450" s="52"/>
      <c r="T450" s="21"/>
      <c r="U450" s="21"/>
      <c r="V450" s="21"/>
      <c r="W450" s="21"/>
      <c r="X450" s="21"/>
      <c r="Y450" s="21"/>
      <c r="Z450" s="21"/>
      <c r="AA450" s="21"/>
      <c r="AB450" s="21"/>
      <c r="AC450" s="21"/>
      <c r="AD450" s="21"/>
      <c r="AE450" s="21"/>
      <c r="AF450" s="21"/>
      <c r="AG450" s="21"/>
      <c r="AH450" s="21"/>
    </row>
    <row r="451" spans="1:34" ht="30" customHeight="1" x14ac:dyDescent="0.2">
      <c r="A451" s="22"/>
      <c r="B451" s="46"/>
      <c r="C451" s="249"/>
      <c r="D451" s="250"/>
      <c r="E451" s="250"/>
      <c r="F451" s="46"/>
      <c r="G451" s="46"/>
      <c r="H451" s="46"/>
      <c r="I451" s="47"/>
      <c r="J451" s="46"/>
      <c r="K451" s="46"/>
      <c r="L451" s="47"/>
      <c r="M451" s="48"/>
      <c r="N451" s="48"/>
      <c r="O451" s="49"/>
      <c r="P451" s="48"/>
      <c r="Q451" s="48"/>
      <c r="R451" s="49"/>
      <c r="S451" s="52"/>
      <c r="T451" s="21"/>
      <c r="U451" s="21"/>
      <c r="V451" s="21"/>
      <c r="W451" s="21"/>
      <c r="X451" s="21"/>
      <c r="Y451" s="21"/>
      <c r="Z451" s="21"/>
      <c r="AA451" s="21"/>
      <c r="AB451" s="21"/>
      <c r="AC451" s="21"/>
      <c r="AD451" s="21"/>
      <c r="AE451" s="21"/>
      <c r="AF451" s="21"/>
      <c r="AG451" s="21"/>
      <c r="AH451" s="21"/>
    </row>
    <row r="452" spans="1:34" ht="30" customHeight="1" x14ac:dyDescent="0.2">
      <c r="A452" s="22"/>
      <c r="B452" s="46"/>
      <c r="C452" s="249"/>
      <c r="D452" s="250"/>
      <c r="E452" s="250"/>
      <c r="F452" s="46"/>
      <c r="G452" s="46"/>
      <c r="H452" s="46"/>
      <c r="I452" s="47"/>
      <c r="J452" s="46"/>
      <c r="K452" s="46"/>
      <c r="L452" s="47"/>
      <c r="M452" s="48"/>
      <c r="N452" s="48"/>
      <c r="O452" s="49"/>
      <c r="P452" s="48"/>
      <c r="Q452" s="48"/>
      <c r="R452" s="49"/>
      <c r="S452" s="52"/>
      <c r="T452" s="21"/>
      <c r="U452" s="21"/>
      <c r="V452" s="21"/>
      <c r="W452" s="21"/>
      <c r="X452" s="21"/>
      <c r="Y452" s="21"/>
      <c r="Z452" s="21"/>
      <c r="AA452" s="21"/>
      <c r="AB452" s="21"/>
      <c r="AC452" s="21"/>
      <c r="AD452" s="21"/>
      <c r="AE452" s="21"/>
      <c r="AF452" s="21"/>
      <c r="AG452" s="21"/>
      <c r="AH452" s="21"/>
    </row>
    <row r="453" spans="1:34" ht="30" customHeight="1" x14ac:dyDescent="0.2">
      <c r="A453" s="22"/>
      <c r="B453" s="46"/>
      <c r="C453" s="249"/>
      <c r="D453" s="250"/>
      <c r="E453" s="250"/>
      <c r="F453" s="46"/>
      <c r="G453" s="46"/>
      <c r="H453" s="46"/>
      <c r="I453" s="47"/>
      <c r="J453" s="46"/>
      <c r="K453" s="46"/>
      <c r="L453" s="47"/>
      <c r="M453" s="48"/>
      <c r="N453" s="48"/>
      <c r="O453" s="49"/>
      <c r="P453" s="48"/>
      <c r="Q453" s="48"/>
      <c r="R453" s="49"/>
      <c r="S453" s="52"/>
      <c r="T453" s="21"/>
      <c r="U453" s="21"/>
      <c r="V453" s="21"/>
      <c r="W453" s="21"/>
      <c r="X453" s="21"/>
      <c r="Y453" s="21"/>
      <c r="Z453" s="21"/>
      <c r="AA453" s="21"/>
      <c r="AB453" s="21"/>
      <c r="AC453" s="21"/>
      <c r="AD453" s="21"/>
      <c r="AE453" s="21"/>
      <c r="AF453" s="21"/>
      <c r="AG453" s="21"/>
      <c r="AH453" s="21"/>
    </row>
    <row r="454" spans="1:34" ht="30" customHeight="1" x14ac:dyDescent="0.2">
      <c r="A454" s="22"/>
      <c r="B454" s="46"/>
      <c r="C454" s="249"/>
      <c r="D454" s="250"/>
      <c r="E454" s="250"/>
      <c r="F454" s="46"/>
      <c r="G454" s="46"/>
      <c r="H454" s="46"/>
      <c r="I454" s="47"/>
      <c r="J454" s="46"/>
      <c r="K454" s="46"/>
      <c r="L454" s="47"/>
      <c r="M454" s="48"/>
      <c r="N454" s="48"/>
      <c r="O454" s="49"/>
      <c r="P454" s="48"/>
      <c r="Q454" s="48"/>
      <c r="R454" s="49"/>
      <c r="S454" s="52"/>
      <c r="T454" s="21"/>
      <c r="U454" s="21"/>
      <c r="V454" s="21"/>
      <c r="W454" s="21"/>
      <c r="X454" s="21"/>
      <c r="Y454" s="21"/>
      <c r="Z454" s="21"/>
      <c r="AA454" s="21"/>
      <c r="AB454" s="21"/>
      <c r="AC454" s="21"/>
      <c r="AD454" s="21"/>
      <c r="AE454" s="21"/>
      <c r="AF454" s="21"/>
      <c r="AG454" s="21"/>
      <c r="AH454" s="21"/>
    </row>
    <row r="455" spans="1:34" ht="30" customHeight="1" x14ac:dyDescent="0.2">
      <c r="A455" s="22"/>
      <c r="B455" s="46"/>
      <c r="C455" s="249"/>
      <c r="D455" s="250"/>
      <c r="E455" s="250"/>
      <c r="F455" s="46"/>
      <c r="G455" s="46"/>
      <c r="H455" s="46"/>
      <c r="I455" s="47"/>
      <c r="J455" s="46"/>
      <c r="K455" s="46"/>
      <c r="L455" s="47"/>
      <c r="M455" s="48"/>
      <c r="N455" s="48"/>
      <c r="O455" s="49"/>
      <c r="P455" s="48"/>
      <c r="Q455" s="48"/>
      <c r="R455" s="49"/>
      <c r="S455" s="52"/>
      <c r="T455" s="21"/>
      <c r="U455" s="21"/>
      <c r="V455" s="21"/>
      <c r="W455" s="21"/>
      <c r="X455" s="21"/>
      <c r="Y455" s="21"/>
      <c r="Z455" s="21"/>
      <c r="AA455" s="21"/>
      <c r="AB455" s="21"/>
      <c r="AC455" s="21"/>
      <c r="AD455" s="21"/>
      <c r="AE455" s="21"/>
      <c r="AF455" s="21"/>
      <c r="AG455" s="21"/>
      <c r="AH455" s="21"/>
    </row>
    <row r="456" spans="1:34" ht="30" customHeight="1" x14ac:dyDescent="0.2">
      <c r="A456" s="22"/>
      <c r="B456" s="46"/>
      <c r="C456" s="249"/>
      <c r="D456" s="250"/>
      <c r="E456" s="250"/>
      <c r="F456" s="46"/>
      <c r="G456" s="46"/>
      <c r="H456" s="46"/>
      <c r="I456" s="47"/>
      <c r="J456" s="46"/>
      <c r="K456" s="46"/>
      <c r="L456" s="47"/>
      <c r="M456" s="48"/>
      <c r="N456" s="48"/>
      <c r="O456" s="49"/>
      <c r="P456" s="48"/>
      <c r="Q456" s="48"/>
      <c r="R456" s="49"/>
      <c r="S456" s="52"/>
      <c r="T456" s="21"/>
      <c r="U456" s="21"/>
      <c r="V456" s="21"/>
      <c r="W456" s="21"/>
      <c r="X456" s="21"/>
      <c r="Y456" s="21"/>
      <c r="Z456" s="21"/>
      <c r="AA456" s="21"/>
      <c r="AB456" s="21"/>
      <c r="AC456" s="21"/>
      <c r="AD456" s="21"/>
      <c r="AE456" s="21"/>
      <c r="AF456" s="21"/>
      <c r="AG456" s="21"/>
      <c r="AH456" s="21"/>
    </row>
    <row r="457" spans="1:34" ht="30" customHeight="1" x14ac:dyDescent="0.2">
      <c r="A457" s="22"/>
      <c r="B457" s="46"/>
      <c r="C457" s="249"/>
      <c r="D457" s="250"/>
      <c r="E457" s="250"/>
      <c r="F457" s="46"/>
      <c r="G457" s="46"/>
      <c r="H457" s="46"/>
      <c r="I457" s="47"/>
      <c r="J457" s="46"/>
      <c r="K457" s="46"/>
      <c r="L457" s="47"/>
      <c r="M457" s="48"/>
      <c r="N457" s="48"/>
      <c r="O457" s="49"/>
      <c r="P457" s="48"/>
      <c r="Q457" s="48"/>
      <c r="R457" s="49"/>
      <c r="S457" s="52"/>
      <c r="T457" s="21"/>
      <c r="U457" s="21"/>
      <c r="V457" s="21"/>
      <c r="W457" s="21"/>
      <c r="X457" s="21"/>
      <c r="Y457" s="21"/>
      <c r="Z457" s="21"/>
      <c r="AA457" s="21"/>
      <c r="AB457" s="21"/>
      <c r="AC457" s="21"/>
      <c r="AD457" s="21"/>
      <c r="AE457" s="21"/>
      <c r="AF457" s="21"/>
      <c r="AG457" s="21"/>
      <c r="AH457" s="21"/>
    </row>
    <row r="458" spans="1:34" ht="30" customHeight="1" x14ac:dyDescent="0.2">
      <c r="A458" s="22"/>
      <c r="B458" s="46"/>
      <c r="C458" s="249"/>
      <c r="D458" s="250"/>
      <c r="E458" s="250"/>
      <c r="F458" s="46"/>
      <c r="G458" s="46"/>
      <c r="H458" s="46"/>
      <c r="I458" s="47"/>
      <c r="J458" s="46"/>
      <c r="K458" s="46"/>
      <c r="L458" s="47"/>
      <c r="M458" s="48"/>
      <c r="N458" s="48"/>
      <c r="O458" s="49"/>
      <c r="P458" s="48"/>
      <c r="Q458" s="48"/>
      <c r="R458" s="49"/>
      <c r="S458" s="52"/>
      <c r="T458" s="21"/>
      <c r="U458" s="21"/>
      <c r="V458" s="21"/>
      <c r="W458" s="21"/>
      <c r="X458" s="21"/>
      <c r="Y458" s="21"/>
      <c r="Z458" s="21"/>
      <c r="AA458" s="21"/>
      <c r="AB458" s="21"/>
      <c r="AC458" s="21"/>
      <c r="AD458" s="21"/>
      <c r="AE458" s="21"/>
      <c r="AF458" s="21"/>
      <c r="AG458" s="21"/>
      <c r="AH458" s="21"/>
    </row>
    <row r="459" spans="1:34" ht="30" customHeight="1" x14ac:dyDescent="0.2">
      <c r="A459" s="22"/>
      <c r="B459" s="46"/>
      <c r="C459" s="249"/>
      <c r="D459" s="250"/>
      <c r="E459" s="250"/>
      <c r="F459" s="46"/>
      <c r="G459" s="46"/>
      <c r="H459" s="46"/>
      <c r="I459" s="47"/>
      <c r="J459" s="46"/>
      <c r="K459" s="46"/>
      <c r="L459" s="47"/>
      <c r="M459" s="48"/>
      <c r="N459" s="48"/>
      <c r="O459" s="49"/>
      <c r="P459" s="48"/>
      <c r="Q459" s="48"/>
      <c r="R459" s="49"/>
      <c r="S459" s="52"/>
      <c r="T459" s="21"/>
      <c r="U459" s="21"/>
      <c r="V459" s="21"/>
      <c r="W459" s="21"/>
      <c r="X459" s="21"/>
      <c r="Y459" s="21"/>
      <c r="Z459" s="21"/>
      <c r="AA459" s="21"/>
      <c r="AB459" s="21"/>
      <c r="AC459" s="21"/>
      <c r="AD459" s="21"/>
      <c r="AE459" s="21"/>
      <c r="AF459" s="21"/>
      <c r="AG459" s="21"/>
      <c r="AH459" s="21"/>
    </row>
    <row r="460" spans="1:34" ht="30" customHeight="1" x14ac:dyDescent="0.2">
      <c r="A460" s="22"/>
      <c r="B460" s="46"/>
      <c r="C460" s="249"/>
      <c r="D460" s="250"/>
      <c r="E460" s="250"/>
      <c r="F460" s="46"/>
      <c r="G460" s="46"/>
      <c r="H460" s="46"/>
      <c r="I460" s="47"/>
      <c r="J460" s="46"/>
      <c r="K460" s="46"/>
      <c r="L460" s="47"/>
      <c r="M460" s="48"/>
      <c r="N460" s="48"/>
      <c r="O460" s="49"/>
      <c r="P460" s="48"/>
      <c r="Q460" s="48"/>
      <c r="R460" s="49"/>
      <c r="S460" s="52"/>
      <c r="T460" s="21"/>
      <c r="U460" s="21"/>
      <c r="V460" s="21"/>
      <c r="W460" s="21"/>
      <c r="X460" s="21"/>
      <c r="Y460" s="21"/>
      <c r="Z460" s="21"/>
      <c r="AA460" s="21"/>
      <c r="AB460" s="21"/>
      <c r="AC460" s="21"/>
      <c r="AD460" s="21"/>
      <c r="AE460" s="21"/>
      <c r="AF460" s="21"/>
      <c r="AG460" s="21"/>
      <c r="AH460" s="21"/>
    </row>
    <row r="461" spans="1:34" ht="30" customHeight="1" x14ac:dyDescent="0.2">
      <c r="A461" s="22"/>
      <c r="B461" s="46"/>
      <c r="C461" s="249"/>
      <c r="D461" s="250"/>
      <c r="E461" s="250"/>
      <c r="F461" s="46"/>
      <c r="G461" s="46"/>
      <c r="H461" s="46"/>
      <c r="I461" s="47"/>
      <c r="J461" s="46"/>
      <c r="K461" s="46"/>
      <c r="L461" s="47"/>
      <c r="M461" s="48"/>
      <c r="N461" s="48"/>
      <c r="O461" s="49"/>
      <c r="P461" s="48"/>
      <c r="Q461" s="48"/>
      <c r="R461" s="49"/>
      <c r="S461" s="52"/>
      <c r="T461" s="21"/>
      <c r="U461" s="21"/>
      <c r="V461" s="21"/>
      <c r="W461" s="21"/>
      <c r="X461" s="21"/>
      <c r="Y461" s="21"/>
      <c r="Z461" s="21"/>
      <c r="AA461" s="21"/>
      <c r="AB461" s="21"/>
      <c r="AC461" s="21"/>
      <c r="AD461" s="21"/>
      <c r="AE461" s="21"/>
      <c r="AF461" s="21"/>
      <c r="AG461" s="21"/>
      <c r="AH461" s="21"/>
    </row>
    <row r="462" spans="1:34" ht="30" customHeight="1" x14ac:dyDescent="0.2">
      <c r="A462" s="22"/>
      <c r="B462" s="46"/>
      <c r="C462" s="249"/>
      <c r="D462" s="250"/>
      <c r="E462" s="250"/>
      <c r="F462" s="46"/>
      <c r="G462" s="46"/>
      <c r="H462" s="46"/>
      <c r="I462" s="47"/>
      <c r="J462" s="46"/>
      <c r="K462" s="46"/>
      <c r="L462" s="47"/>
      <c r="M462" s="48"/>
      <c r="N462" s="48"/>
      <c r="O462" s="49"/>
      <c r="P462" s="48"/>
      <c r="Q462" s="48"/>
      <c r="R462" s="49"/>
      <c r="S462" s="52"/>
      <c r="T462" s="21"/>
      <c r="U462" s="21"/>
      <c r="V462" s="21"/>
      <c r="W462" s="21"/>
      <c r="X462" s="21"/>
      <c r="Y462" s="21"/>
      <c r="Z462" s="21"/>
      <c r="AA462" s="21"/>
      <c r="AB462" s="21"/>
      <c r="AC462" s="21"/>
      <c r="AD462" s="21"/>
      <c r="AE462" s="21"/>
      <c r="AF462" s="21"/>
      <c r="AG462" s="21"/>
      <c r="AH462" s="21"/>
    </row>
    <row r="463" spans="1:34" ht="30" customHeight="1" x14ac:dyDescent="0.2">
      <c r="A463" s="22"/>
      <c r="B463" s="46"/>
      <c r="C463" s="249"/>
      <c r="D463" s="250"/>
      <c r="E463" s="250"/>
      <c r="F463" s="46"/>
      <c r="G463" s="46"/>
      <c r="H463" s="46"/>
      <c r="I463" s="47"/>
      <c r="J463" s="46"/>
      <c r="K463" s="46"/>
      <c r="L463" s="47"/>
      <c r="M463" s="48"/>
      <c r="N463" s="48"/>
      <c r="O463" s="49"/>
      <c r="P463" s="48"/>
      <c r="Q463" s="48"/>
      <c r="R463" s="49"/>
      <c r="S463" s="52"/>
      <c r="T463" s="21"/>
      <c r="U463" s="21"/>
      <c r="V463" s="21"/>
      <c r="W463" s="21"/>
      <c r="X463" s="21"/>
      <c r="Y463" s="21"/>
      <c r="Z463" s="21"/>
      <c r="AA463" s="21"/>
      <c r="AB463" s="21"/>
      <c r="AC463" s="21"/>
      <c r="AD463" s="21"/>
      <c r="AE463" s="21"/>
      <c r="AF463" s="21"/>
      <c r="AG463" s="21"/>
      <c r="AH463" s="21"/>
    </row>
    <row r="464" spans="1:34" ht="30" customHeight="1" x14ac:dyDescent="0.2">
      <c r="A464" s="22"/>
      <c r="B464" s="46"/>
      <c r="C464" s="249"/>
      <c r="D464" s="250"/>
      <c r="E464" s="250"/>
      <c r="F464" s="46"/>
      <c r="G464" s="46"/>
      <c r="H464" s="46"/>
      <c r="I464" s="47"/>
      <c r="J464" s="46"/>
      <c r="K464" s="46"/>
      <c r="L464" s="47"/>
      <c r="M464" s="48"/>
      <c r="N464" s="48"/>
      <c r="O464" s="49"/>
      <c r="P464" s="48"/>
      <c r="Q464" s="48"/>
      <c r="R464" s="49"/>
      <c r="S464" s="52"/>
      <c r="T464" s="21"/>
      <c r="U464" s="21"/>
      <c r="V464" s="21"/>
      <c r="W464" s="21"/>
      <c r="X464" s="21"/>
      <c r="Y464" s="21"/>
      <c r="Z464" s="21"/>
      <c r="AA464" s="21"/>
      <c r="AB464" s="21"/>
      <c r="AC464" s="21"/>
      <c r="AD464" s="21"/>
      <c r="AE464" s="21"/>
      <c r="AF464" s="21"/>
      <c r="AG464" s="21"/>
      <c r="AH464" s="21"/>
    </row>
    <row r="465" spans="1:34" ht="30" customHeight="1" x14ac:dyDescent="0.2">
      <c r="A465" s="22"/>
      <c r="B465" s="46"/>
      <c r="C465" s="249"/>
      <c r="D465" s="250"/>
      <c r="E465" s="250"/>
      <c r="F465" s="46"/>
      <c r="G465" s="46"/>
      <c r="H465" s="46"/>
      <c r="I465" s="47"/>
      <c r="J465" s="46"/>
      <c r="K465" s="46"/>
      <c r="L465" s="47"/>
      <c r="M465" s="48"/>
      <c r="N465" s="48"/>
      <c r="O465" s="49"/>
      <c r="P465" s="48"/>
      <c r="Q465" s="48"/>
      <c r="R465" s="49"/>
      <c r="S465" s="52"/>
      <c r="T465" s="21"/>
      <c r="U465" s="21"/>
      <c r="V465" s="21"/>
      <c r="W465" s="21"/>
      <c r="X465" s="21"/>
      <c r="Y465" s="21"/>
      <c r="Z465" s="21"/>
      <c r="AA465" s="21"/>
      <c r="AB465" s="21"/>
      <c r="AC465" s="21"/>
      <c r="AD465" s="21"/>
      <c r="AE465" s="21"/>
      <c r="AF465" s="21"/>
      <c r="AG465" s="21"/>
      <c r="AH465" s="21"/>
    </row>
    <row r="466" spans="1:34" ht="30" customHeight="1" x14ac:dyDescent="0.2">
      <c r="A466" s="22"/>
      <c r="B466" s="46"/>
      <c r="C466" s="249"/>
      <c r="D466" s="250"/>
      <c r="E466" s="250"/>
      <c r="F466" s="46"/>
      <c r="G466" s="46"/>
      <c r="H466" s="46"/>
      <c r="I466" s="47"/>
      <c r="J466" s="46"/>
      <c r="K466" s="46"/>
      <c r="L466" s="47"/>
      <c r="M466" s="48"/>
      <c r="N466" s="48"/>
      <c r="O466" s="49"/>
      <c r="P466" s="48"/>
      <c r="Q466" s="48"/>
      <c r="R466" s="49"/>
      <c r="S466" s="52"/>
      <c r="T466" s="21"/>
      <c r="U466" s="21"/>
      <c r="V466" s="21"/>
      <c r="W466" s="21"/>
      <c r="X466" s="21"/>
      <c r="Y466" s="21"/>
      <c r="Z466" s="21"/>
      <c r="AA466" s="21"/>
      <c r="AB466" s="21"/>
      <c r="AC466" s="21"/>
      <c r="AD466" s="21"/>
      <c r="AE466" s="21"/>
      <c r="AF466" s="21"/>
      <c r="AG466" s="21"/>
      <c r="AH466" s="21"/>
    </row>
    <row r="467" spans="1:34" ht="30" customHeight="1" x14ac:dyDescent="0.2">
      <c r="A467" s="22"/>
      <c r="B467" s="46"/>
      <c r="C467" s="249"/>
      <c r="D467" s="250"/>
      <c r="E467" s="250"/>
      <c r="F467" s="46"/>
      <c r="G467" s="46"/>
      <c r="H467" s="46"/>
      <c r="I467" s="47"/>
      <c r="J467" s="46"/>
      <c r="K467" s="46"/>
      <c r="L467" s="47"/>
      <c r="M467" s="48"/>
      <c r="N467" s="48"/>
      <c r="O467" s="49"/>
      <c r="P467" s="48"/>
      <c r="Q467" s="48"/>
      <c r="R467" s="49"/>
      <c r="S467" s="52"/>
      <c r="T467" s="21"/>
      <c r="U467" s="21"/>
      <c r="V467" s="21"/>
      <c r="W467" s="21"/>
      <c r="X467" s="21"/>
      <c r="Y467" s="21"/>
      <c r="Z467" s="21"/>
      <c r="AA467" s="21"/>
      <c r="AB467" s="21"/>
      <c r="AC467" s="21"/>
      <c r="AD467" s="21"/>
      <c r="AE467" s="21"/>
      <c r="AF467" s="21"/>
      <c r="AG467" s="21"/>
      <c r="AH467" s="21"/>
    </row>
    <row r="468" spans="1:34" ht="30" customHeight="1" x14ac:dyDescent="0.2">
      <c r="A468" s="22"/>
      <c r="B468" s="46"/>
      <c r="C468" s="249"/>
      <c r="D468" s="250"/>
      <c r="E468" s="250"/>
      <c r="F468" s="46"/>
      <c r="G468" s="46"/>
      <c r="H468" s="46"/>
      <c r="I468" s="47"/>
      <c r="J468" s="46"/>
      <c r="K468" s="46"/>
      <c r="L468" s="47"/>
      <c r="M468" s="48"/>
      <c r="N468" s="48"/>
      <c r="O468" s="49"/>
      <c r="P468" s="48"/>
      <c r="Q468" s="48"/>
      <c r="R468" s="49"/>
      <c r="S468" s="52"/>
      <c r="T468" s="21"/>
      <c r="U468" s="21"/>
      <c r="V468" s="21"/>
      <c r="W468" s="21"/>
      <c r="X468" s="21"/>
      <c r="Y468" s="21"/>
      <c r="Z468" s="21"/>
      <c r="AA468" s="21"/>
      <c r="AB468" s="21"/>
      <c r="AC468" s="21"/>
      <c r="AD468" s="21"/>
      <c r="AE468" s="21"/>
      <c r="AF468" s="21"/>
      <c r="AG468" s="21"/>
      <c r="AH468" s="21"/>
    </row>
    <row r="469" spans="1:34" ht="30" customHeight="1" x14ac:dyDescent="0.2">
      <c r="A469" s="22"/>
      <c r="B469" s="46"/>
      <c r="C469" s="249"/>
      <c r="D469" s="250"/>
      <c r="E469" s="250"/>
      <c r="F469" s="46"/>
      <c r="G469" s="46"/>
      <c r="H469" s="46"/>
      <c r="I469" s="47"/>
      <c r="J469" s="46"/>
      <c r="K469" s="46"/>
      <c r="L469" s="47"/>
      <c r="M469" s="48"/>
      <c r="N469" s="48"/>
      <c r="O469" s="49"/>
      <c r="P469" s="48"/>
      <c r="Q469" s="48"/>
      <c r="R469" s="49"/>
      <c r="S469" s="52"/>
      <c r="T469" s="21"/>
      <c r="U469" s="21"/>
      <c r="V469" s="21"/>
      <c r="W469" s="21"/>
      <c r="X469" s="21"/>
      <c r="Y469" s="21"/>
      <c r="Z469" s="21"/>
      <c r="AA469" s="21"/>
      <c r="AB469" s="21"/>
      <c r="AC469" s="21"/>
      <c r="AD469" s="21"/>
      <c r="AE469" s="21"/>
      <c r="AF469" s="21"/>
      <c r="AG469" s="21"/>
      <c r="AH469" s="21"/>
    </row>
    <row r="470" spans="1:34" ht="30" customHeight="1" x14ac:dyDescent="0.2">
      <c r="A470" s="22"/>
      <c r="B470" s="46"/>
      <c r="C470" s="249"/>
      <c r="D470" s="250"/>
      <c r="E470" s="250"/>
      <c r="F470" s="46"/>
      <c r="G470" s="46"/>
      <c r="H470" s="46"/>
      <c r="I470" s="47"/>
      <c r="J470" s="46"/>
      <c r="K470" s="46"/>
      <c r="L470" s="47"/>
      <c r="M470" s="48"/>
      <c r="N470" s="48"/>
      <c r="O470" s="49"/>
      <c r="P470" s="48"/>
      <c r="Q470" s="48"/>
      <c r="R470" s="49"/>
      <c r="S470" s="52"/>
      <c r="T470" s="21"/>
      <c r="U470" s="21"/>
      <c r="V470" s="21"/>
      <c r="W470" s="21"/>
      <c r="X470" s="21"/>
      <c r="Y470" s="21"/>
      <c r="Z470" s="21"/>
      <c r="AA470" s="21"/>
      <c r="AB470" s="21"/>
      <c r="AC470" s="21"/>
      <c r="AD470" s="21"/>
      <c r="AE470" s="21"/>
      <c r="AF470" s="21"/>
      <c r="AG470" s="21"/>
      <c r="AH470" s="21"/>
    </row>
    <row r="471" spans="1:34" ht="30" customHeight="1" x14ac:dyDescent="0.2">
      <c r="A471" s="22"/>
      <c r="B471" s="46"/>
      <c r="C471" s="249"/>
      <c r="D471" s="250"/>
      <c r="E471" s="250"/>
      <c r="F471" s="46"/>
      <c r="G471" s="46"/>
      <c r="H471" s="46"/>
      <c r="I471" s="47"/>
      <c r="J471" s="46"/>
      <c r="K471" s="46"/>
      <c r="L471" s="47"/>
      <c r="M471" s="48"/>
      <c r="N471" s="48"/>
      <c r="O471" s="49"/>
      <c r="P471" s="48"/>
      <c r="Q471" s="48"/>
      <c r="R471" s="49"/>
      <c r="S471" s="52"/>
      <c r="T471" s="21"/>
      <c r="U471" s="21"/>
      <c r="V471" s="21"/>
      <c r="W471" s="21"/>
      <c r="X471" s="21"/>
      <c r="Y471" s="21"/>
      <c r="Z471" s="21"/>
      <c r="AA471" s="21"/>
      <c r="AB471" s="21"/>
      <c r="AC471" s="21"/>
      <c r="AD471" s="21"/>
      <c r="AE471" s="21"/>
      <c r="AF471" s="21"/>
      <c r="AG471" s="21"/>
      <c r="AH471" s="21"/>
    </row>
    <row r="472" spans="1:34" ht="30" customHeight="1" x14ac:dyDescent="0.2">
      <c r="A472" s="22"/>
      <c r="B472" s="46"/>
      <c r="C472" s="249"/>
      <c r="D472" s="250"/>
      <c r="E472" s="250"/>
      <c r="F472" s="46"/>
      <c r="G472" s="46"/>
      <c r="H472" s="46"/>
      <c r="I472" s="47"/>
      <c r="J472" s="46"/>
      <c r="K472" s="46"/>
      <c r="L472" s="47"/>
      <c r="M472" s="48"/>
      <c r="N472" s="48"/>
      <c r="O472" s="49"/>
      <c r="P472" s="48"/>
      <c r="Q472" s="48"/>
      <c r="R472" s="49"/>
      <c r="S472" s="52"/>
      <c r="T472" s="21"/>
      <c r="U472" s="21"/>
      <c r="V472" s="21"/>
      <c r="W472" s="21"/>
      <c r="X472" s="21"/>
      <c r="Y472" s="21"/>
      <c r="Z472" s="21"/>
      <c r="AA472" s="21"/>
      <c r="AB472" s="21"/>
      <c r="AC472" s="21"/>
      <c r="AD472" s="21"/>
      <c r="AE472" s="21"/>
      <c r="AF472" s="21"/>
      <c r="AG472" s="21"/>
      <c r="AH472" s="21"/>
    </row>
    <row r="473" spans="1:34" ht="30" customHeight="1" x14ac:dyDescent="0.2">
      <c r="A473" s="22"/>
      <c r="B473" s="46"/>
      <c r="C473" s="249"/>
      <c r="D473" s="250"/>
      <c r="E473" s="250"/>
      <c r="F473" s="46"/>
      <c r="G473" s="46"/>
      <c r="H473" s="46"/>
      <c r="I473" s="47"/>
      <c r="J473" s="46"/>
      <c r="K473" s="46"/>
      <c r="L473" s="47"/>
      <c r="M473" s="48"/>
      <c r="N473" s="48"/>
      <c r="O473" s="49"/>
      <c r="P473" s="48"/>
      <c r="Q473" s="48"/>
      <c r="R473" s="49"/>
      <c r="S473" s="52"/>
      <c r="T473" s="21"/>
      <c r="U473" s="21"/>
      <c r="V473" s="21"/>
      <c r="W473" s="21"/>
      <c r="X473" s="21"/>
      <c r="Y473" s="21"/>
      <c r="Z473" s="21"/>
      <c r="AA473" s="21"/>
      <c r="AB473" s="21"/>
      <c r="AC473" s="21"/>
      <c r="AD473" s="21"/>
      <c r="AE473" s="21"/>
      <c r="AF473" s="21"/>
      <c r="AG473" s="21"/>
      <c r="AH473" s="21"/>
    </row>
    <row r="474" spans="1:34" ht="30" customHeight="1" x14ac:dyDescent="0.2">
      <c r="A474" s="22"/>
      <c r="B474" s="46"/>
      <c r="C474" s="249"/>
      <c r="D474" s="250"/>
      <c r="E474" s="250"/>
      <c r="F474" s="46"/>
      <c r="G474" s="46"/>
      <c r="H474" s="46"/>
      <c r="I474" s="47"/>
      <c r="J474" s="46"/>
      <c r="K474" s="46"/>
      <c r="L474" s="47"/>
      <c r="M474" s="48"/>
      <c r="N474" s="48"/>
      <c r="O474" s="49"/>
      <c r="P474" s="48"/>
      <c r="Q474" s="48"/>
      <c r="R474" s="49"/>
      <c r="S474" s="52"/>
      <c r="T474" s="21"/>
      <c r="U474" s="21"/>
      <c r="V474" s="21"/>
      <c r="W474" s="21"/>
      <c r="X474" s="21"/>
      <c r="Y474" s="21"/>
      <c r="Z474" s="21"/>
      <c r="AA474" s="21"/>
      <c r="AB474" s="21"/>
      <c r="AC474" s="21"/>
      <c r="AD474" s="21"/>
      <c r="AE474" s="21"/>
      <c r="AF474" s="21"/>
      <c r="AG474" s="21"/>
      <c r="AH474" s="21"/>
    </row>
    <row r="475" spans="1:34" ht="30" customHeight="1" x14ac:dyDescent="0.2">
      <c r="A475" s="22"/>
      <c r="B475" s="46"/>
      <c r="C475" s="249"/>
      <c r="D475" s="250"/>
      <c r="E475" s="250"/>
      <c r="F475" s="46"/>
      <c r="G475" s="46"/>
      <c r="H475" s="46"/>
      <c r="I475" s="47"/>
      <c r="J475" s="46"/>
      <c r="K475" s="46"/>
      <c r="L475" s="47"/>
      <c r="M475" s="48"/>
      <c r="N475" s="48"/>
      <c r="O475" s="49"/>
      <c r="P475" s="48"/>
      <c r="Q475" s="48"/>
      <c r="R475" s="49"/>
      <c r="S475" s="52"/>
      <c r="T475" s="21"/>
      <c r="U475" s="21"/>
      <c r="V475" s="21"/>
      <c r="W475" s="21"/>
      <c r="X475" s="21"/>
      <c r="Y475" s="21"/>
      <c r="Z475" s="21"/>
      <c r="AA475" s="21"/>
      <c r="AB475" s="21"/>
      <c r="AC475" s="21"/>
      <c r="AD475" s="21"/>
      <c r="AE475" s="21"/>
      <c r="AF475" s="21"/>
      <c r="AG475" s="21"/>
      <c r="AH475" s="21"/>
    </row>
    <row r="476" spans="1:34" ht="30" customHeight="1" x14ac:dyDescent="0.2">
      <c r="A476" s="22"/>
      <c r="B476" s="46"/>
      <c r="C476" s="249"/>
      <c r="D476" s="250"/>
      <c r="E476" s="250"/>
      <c r="F476" s="46"/>
      <c r="G476" s="46"/>
      <c r="H476" s="46"/>
      <c r="I476" s="47"/>
      <c r="J476" s="46"/>
      <c r="K476" s="46"/>
      <c r="L476" s="47"/>
      <c r="M476" s="48"/>
      <c r="N476" s="48"/>
      <c r="O476" s="49"/>
      <c r="P476" s="48"/>
      <c r="Q476" s="48"/>
      <c r="R476" s="49"/>
      <c r="S476" s="52"/>
      <c r="T476" s="21"/>
      <c r="U476" s="21"/>
      <c r="V476" s="21"/>
      <c r="W476" s="21"/>
      <c r="X476" s="21"/>
      <c r="Y476" s="21"/>
      <c r="Z476" s="21"/>
      <c r="AA476" s="21"/>
      <c r="AB476" s="21"/>
      <c r="AC476" s="21"/>
      <c r="AD476" s="21"/>
      <c r="AE476" s="21"/>
      <c r="AF476" s="21"/>
      <c r="AG476" s="21"/>
      <c r="AH476" s="21"/>
    </row>
    <row r="477" spans="1:34" ht="30" customHeight="1" x14ac:dyDescent="0.2">
      <c r="A477" s="22"/>
      <c r="B477" s="46"/>
      <c r="C477" s="249"/>
      <c r="D477" s="250"/>
      <c r="E477" s="250"/>
      <c r="F477" s="46"/>
      <c r="G477" s="46"/>
      <c r="H477" s="46"/>
      <c r="I477" s="47"/>
      <c r="J477" s="46"/>
      <c r="K477" s="46"/>
      <c r="L477" s="47"/>
      <c r="M477" s="48"/>
      <c r="N477" s="48"/>
      <c r="O477" s="49"/>
      <c r="P477" s="48"/>
      <c r="Q477" s="48"/>
      <c r="R477" s="49"/>
      <c r="S477" s="52"/>
      <c r="T477" s="21"/>
      <c r="U477" s="21"/>
      <c r="V477" s="21"/>
      <c r="W477" s="21"/>
      <c r="X477" s="21"/>
      <c r="Y477" s="21"/>
      <c r="Z477" s="21"/>
      <c r="AA477" s="21"/>
      <c r="AB477" s="21"/>
      <c r="AC477" s="21"/>
      <c r="AD477" s="21"/>
      <c r="AE477" s="21"/>
      <c r="AF477" s="21"/>
      <c r="AG477" s="21"/>
      <c r="AH477" s="21"/>
    </row>
    <row r="478" spans="1:34" ht="30" customHeight="1" x14ac:dyDescent="0.2">
      <c r="A478" s="22"/>
      <c r="B478" s="46"/>
      <c r="C478" s="249"/>
      <c r="D478" s="250"/>
      <c r="E478" s="250"/>
      <c r="F478" s="46"/>
      <c r="G478" s="46"/>
      <c r="H478" s="46"/>
      <c r="I478" s="47"/>
      <c r="J478" s="46"/>
      <c r="K478" s="46"/>
      <c r="L478" s="47"/>
      <c r="M478" s="48"/>
      <c r="N478" s="48"/>
      <c r="O478" s="49"/>
      <c r="P478" s="48"/>
      <c r="Q478" s="48"/>
      <c r="R478" s="49"/>
      <c r="S478" s="52"/>
      <c r="T478" s="21"/>
      <c r="U478" s="21"/>
      <c r="V478" s="21"/>
      <c r="W478" s="21"/>
      <c r="X478" s="21"/>
      <c r="Y478" s="21"/>
      <c r="Z478" s="21"/>
      <c r="AA478" s="21"/>
      <c r="AB478" s="21"/>
      <c r="AC478" s="21"/>
      <c r="AD478" s="21"/>
      <c r="AE478" s="21"/>
      <c r="AF478" s="21"/>
      <c r="AG478" s="21"/>
      <c r="AH478" s="21"/>
    </row>
    <row r="479" spans="1:34" ht="30" customHeight="1" x14ac:dyDescent="0.2">
      <c r="A479" s="22"/>
      <c r="B479" s="46"/>
      <c r="C479" s="249"/>
      <c r="D479" s="250"/>
      <c r="E479" s="250"/>
      <c r="F479" s="46"/>
      <c r="G479" s="46"/>
      <c r="H479" s="46"/>
      <c r="I479" s="47"/>
      <c r="J479" s="46"/>
      <c r="K479" s="46"/>
      <c r="L479" s="47"/>
      <c r="M479" s="48"/>
      <c r="N479" s="48"/>
      <c r="O479" s="49"/>
      <c r="P479" s="48"/>
      <c r="Q479" s="48"/>
      <c r="R479" s="49"/>
      <c r="S479" s="52"/>
      <c r="T479" s="21"/>
      <c r="U479" s="21"/>
      <c r="V479" s="21"/>
      <c r="W479" s="21"/>
      <c r="X479" s="21"/>
      <c r="Y479" s="21"/>
      <c r="Z479" s="21"/>
      <c r="AA479" s="21"/>
      <c r="AB479" s="21"/>
      <c r="AC479" s="21"/>
      <c r="AD479" s="21"/>
      <c r="AE479" s="21"/>
      <c r="AF479" s="21"/>
      <c r="AG479" s="21"/>
      <c r="AH479" s="21"/>
    </row>
    <row r="480" spans="1:34" ht="30" customHeight="1" x14ac:dyDescent="0.2">
      <c r="A480" s="22"/>
      <c r="B480" s="46"/>
      <c r="C480" s="249"/>
      <c r="D480" s="250"/>
      <c r="E480" s="250"/>
      <c r="F480" s="46"/>
      <c r="G480" s="46"/>
      <c r="H480" s="46"/>
      <c r="I480" s="47"/>
      <c r="J480" s="46"/>
      <c r="K480" s="46"/>
      <c r="L480" s="47"/>
      <c r="M480" s="48"/>
      <c r="N480" s="48"/>
      <c r="O480" s="49"/>
      <c r="P480" s="48"/>
      <c r="Q480" s="48"/>
      <c r="R480" s="49"/>
      <c r="S480" s="52"/>
      <c r="T480" s="21"/>
      <c r="U480" s="21"/>
      <c r="V480" s="21"/>
      <c r="W480" s="21"/>
      <c r="X480" s="21"/>
      <c r="Y480" s="21"/>
      <c r="Z480" s="21"/>
      <c r="AA480" s="21"/>
      <c r="AB480" s="21"/>
      <c r="AC480" s="21"/>
      <c r="AD480" s="21"/>
      <c r="AE480" s="21"/>
      <c r="AF480" s="21"/>
      <c r="AG480" s="21"/>
      <c r="AH480" s="21"/>
    </row>
    <row r="481" spans="1:34" ht="30" customHeight="1" x14ac:dyDescent="0.2">
      <c r="A481" s="22"/>
      <c r="B481" s="46"/>
      <c r="C481" s="249"/>
      <c r="D481" s="250"/>
      <c r="E481" s="250"/>
      <c r="F481" s="46"/>
      <c r="G481" s="46"/>
      <c r="H481" s="46"/>
      <c r="I481" s="47"/>
      <c r="J481" s="46"/>
      <c r="K481" s="46"/>
      <c r="L481" s="47"/>
      <c r="M481" s="48"/>
      <c r="N481" s="48"/>
      <c r="O481" s="49"/>
      <c r="P481" s="48"/>
      <c r="Q481" s="48"/>
      <c r="R481" s="49"/>
      <c r="S481" s="52"/>
      <c r="T481" s="21"/>
      <c r="U481" s="21"/>
      <c r="V481" s="21"/>
      <c r="W481" s="21"/>
      <c r="X481" s="21"/>
      <c r="Y481" s="21"/>
      <c r="Z481" s="21"/>
      <c r="AA481" s="21"/>
      <c r="AB481" s="21"/>
      <c r="AC481" s="21"/>
      <c r="AD481" s="21"/>
      <c r="AE481" s="21"/>
      <c r="AF481" s="21"/>
      <c r="AG481" s="21"/>
      <c r="AH481" s="21"/>
    </row>
    <row r="482" spans="1:34" ht="30" customHeight="1" x14ac:dyDescent="0.2">
      <c r="A482" s="22"/>
      <c r="B482" s="46"/>
      <c r="C482" s="249"/>
      <c r="D482" s="250"/>
      <c r="E482" s="250"/>
      <c r="F482" s="46"/>
      <c r="G482" s="46"/>
      <c r="H482" s="46"/>
      <c r="I482" s="47"/>
      <c r="J482" s="46"/>
      <c r="K482" s="46"/>
      <c r="L482" s="47"/>
      <c r="M482" s="48"/>
      <c r="N482" s="48"/>
      <c r="O482" s="49"/>
      <c r="P482" s="48"/>
      <c r="Q482" s="48"/>
      <c r="R482" s="49"/>
      <c r="S482" s="52"/>
      <c r="T482" s="21"/>
      <c r="U482" s="21"/>
      <c r="V482" s="21"/>
      <c r="W482" s="21"/>
      <c r="X482" s="21"/>
      <c r="Y482" s="21"/>
      <c r="Z482" s="21"/>
      <c r="AA482" s="21"/>
      <c r="AB482" s="21"/>
      <c r="AC482" s="21"/>
      <c r="AD482" s="21"/>
      <c r="AE482" s="21"/>
      <c r="AF482" s="21"/>
      <c r="AG482" s="21"/>
      <c r="AH482" s="21"/>
    </row>
    <row r="483" spans="1:34" ht="30" customHeight="1" x14ac:dyDescent="0.2">
      <c r="A483" s="22"/>
      <c r="B483" s="46"/>
      <c r="C483" s="249"/>
      <c r="D483" s="250"/>
      <c r="E483" s="250"/>
      <c r="F483" s="46"/>
      <c r="G483" s="46"/>
      <c r="H483" s="46"/>
      <c r="I483" s="47"/>
      <c r="J483" s="46"/>
      <c r="K483" s="46"/>
      <c r="L483" s="47"/>
      <c r="M483" s="48"/>
      <c r="N483" s="48"/>
      <c r="O483" s="49"/>
      <c r="P483" s="48"/>
      <c r="Q483" s="48"/>
      <c r="R483" s="49"/>
      <c r="S483" s="52"/>
      <c r="T483" s="21"/>
      <c r="U483" s="21"/>
      <c r="V483" s="21"/>
      <c r="W483" s="21"/>
      <c r="X483" s="21"/>
      <c r="Y483" s="21"/>
      <c r="Z483" s="21"/>
      <c r="AA483" s="21"/>
      <c r="AB483" s="21"/>
      <c r="AC483" s="21"/>
      <c r="AD483" s="21"/>
      <c r="AE483" s="21"/>
      <c r="AF483" s="21"/>
      <c r="AG483" s="21"/>
      <c r="AH483" s="21"/>
    </row>
    <row r="484" spans="1:34" ht="30" customHeight="1" x14ac:dyDescent="0.2">
      <c r="A484" s="22"/>
      <c r="B484" s="46"/>
      <c r="C484" s="249"/>
      <c r="D484" s="250"/>
      <c r="E484" s="250"/>
      <c r="F484" s="46"/>
      <c r="G484" s="46"/>
      <c r="H484" s="46"/>
      <c r="I484" s="47"/>
      <c r="J484" s="46"/>
      <c r="K484" s="46"/>
      <c r="L484" s="47"/>
      <c r="M484" s="48"/>
      <c r="N484" s="48"/>
      <c r="O484" s="49"/>
      <c r="P484" s="48"/>
      <c r="Q484" s="48"/>
      <c r="R484" s="49"/>
      <c r="S484" s="52"/>
      <c r="T484" s="21"/>
      <c r="U484" s="21"/>
      <c r="V484" s="21"/>
      <c r="W484" s="21"/>
      <c r="X484" s="21"/>
      <c r="Y484" s="21"/>
      <c r="Z484" s="21"/>
      <c r="AA484" s="21"/>
      <c r="AB484" s="21"/>
      <c r="AC484" s="21"/>
      <c r="AD484" s="21"/>
      <c r="AE484" s="21"/>
      <c r="AF484" s="21"/>
      <c r="AG484" s="21"/>
      <c r="AH484" s="21"/>
    </row>
    <row r="485" spans="1:34" ht="30" customHeight="1" x14ac:dyDescent="0.2">
      <c r="A485" s="22"/>
      <c r="B485" s="46"/>
      <c r="C485" s="249"/>
      <c r="D485" s="250"/>
      <c r="E485" s="250"/>
      <c r="F485" s="46"/>
      <c r="G485" s="46"/>
      <c r="H485" s="46"/>
      <c r="I485" s="47"/>
      <c r="J485" s="46"/>
      <c r="K485" s="46"/>
      <c r="L485" s="47"/>
      <c r="M485" s="48"/>
      <c r="N485" s="48"/>
      <c r="O485" s="49"/>
      <c r="P485" s="48"/>
      <c r="Q485" s="48"/>
      <c r="R485" s="49"/>
      <c r="S485" s="52"/>
      <c r="T485" s="21"/>
      <c r="U485" s="21"/>
      <c r="V485" s="21"/>
      <c r="W485" s="21"/>
      <c r="X485" s="21"/>
      <c r="Y485" s="21"/>
      <c r="Z485" s="21"/>
      <c r="AA485" s="21"/>
      <c r="AB485" s="21"/>
      <c r="AC485" s="21"/>
      <c r="AD485" s="21"/>
      <c r="AE485" s="21"/>
      <c r="AF485" s="21"/>
      <c r="AG485" s="21"/>
      <c r="AH485" s="21"/>
    </row>
    <row r="486" spans="1:34" ht="30" customHeight="1" x14ac:dyDescent="0.2">
      <c r="A486" s="22"/>
      <c r="B486" s="46"/>
      <c r="C486" s="249"/>
      <c r="D486" s="250"/>
      <c r="E486" s="250"/>
      <c r="F486" s="46"/>
      <c r="G486" s="46"/>
      <c r="H486" s="46"/>
      <c r="I486" s="47"/>
      <c r="J486" s="46"/>
      <c r="K486" s="46"/>
      <c r="L486" s="47"/>
      <c r="M486" s="48"/>
      <c r="N486" s="48"/>
      <c r="O486" s="49"/>
      <c r="P486" s="48"/>
      <c r="Q486" s="48"/>
      <c r="R486" s="49"/>
      <c r="S486" s="52"/>
      <c r="T486" s="21"/>
      <c r="U486" s="21"/>
      <c r="V486" s="21"/>
      <c r="W486" s="21"/>
      <c r="X486" s="21"/>
      <c r="Y486" s="21"/>
      <c r="Z486" s="21"/>
      <c r="AA486" s="21"/>
      <c r="AB486" s="21"/>
      <c r="AC486" s="21"/>
      <c r="AD486" s="21"/>
      <c r="AE486" s="21"/>
      <c r="AF486" s="21"/>
      <c r="AG486" s="21"/>
      <c r="AH486" s="21"/>
    </row>
    <row r="487" spans="1:34" ht="30" customHeight="1" x14ac:dyDescent="0.2">
      <c r="A487" s="22"/>
      <c r="B487" s="46"/>
      <c r="C487" s="249"/>
      <c r="D487" s="250"/>
      <c r="E487" s="250"/>
      <c r="F487" s="46"/>
      <c r="G487" s="46"/>
      <c r="H487" s="46"/>
      <c r="I487" s="47"/>
      <c r="J487" s="46"/>
      <c r="K487" s="46"/>
      <c r="L487" s="47"/>
      <c r="M487" s="48"/>
      <c r="N487" s="48"/>
      <c r="O487" s="49"/>
      <c r="P487" s="48"/>
      <c r="Q487" s="48"/>
      <c r="R487" s="49"/>
      <c r="S487" s="52"/>
      <c r="T487" s="21"/>
      <c r="U487" s="21"/>
      <c r="V487" s="21"/>
      <c r="W487" s="21"/>
      <c r="X487" s="21"/>
      <c r="Y487" s="21"/>
      <c r="Z487" s="21"/>
      <c r="AA487" s="21"/>
      <c r="AB487" s="21"/>
      <c r="AC487" s="21"/>
      <c r="AD487" s="21"/>
      <c r="AE487" s="21"/>
      <c r="AF487" s="21"/>
      <c r="AG487" s="21"/>
      <c r="AH487" s="21"/>
    </row>
    <row r="488" spans="1:34" ht="30" customHeight="1" x14ac:dyDescent="0.2">
      <c r="A488" s="22"/>
      <c r="B488" s="46"/>
      <c r="C488" s="249"/>
      <c r="D488" s="250"/>
      <c r="E488" s="250"/>
      <c r="F488" s="46"/>
      <c r="G488" s="46"/>
      <c r="H488" s="46"/>
      <c r="I488" s="47"/>
      <c r="J488" s="46"/>
      <c r="K488" s="46"/>
      <c r="L488" s="47"/>
      <c r="M488" s="48"/>
      <c r="N488" s="48"/>
      <c r="O488" s="49"/>
      <c r="P488" s="48"/>
      <c r="Q488" s="48"/>
      <c r="R488" s="49"/>
      <c r="S488" s="52"/>
      <c r="T488" s="21"/>
      <c r="U488" s="21"/>
      <c r="V488" s="21"/>
      <c r="W488" s="21"/>
      <c r="X488" s="21"/>
      <c r="Y488" s="21"/>
      <c r="Z488" s="21"/>
      <c r="AA488" s="21"/>
      <c r="AB488" s="21"/>
      <c r="AC488" s="21"/>
      <c r="AD488" s="21"/>
      <c r="AE488" s="21"/>
      <c r="AF488" s="21"/>
      <c r="AG488" s="21"/>
      <c r="AH488" s="21"/>
    </row>
    <row r="489" spans="1:34" ht="30" customHeight="1" x14ac:dyDescent="0.2">
      <c r="A489" s="22"/>
      <c r="B489" s="46"/>
      <c r="C489" s="249"/>
      <c r="D489" s="250"/>
      <c r="E489" s="250"/>
      <c r="F489" s="46"/>
      <c r="G489" s="46"/>
      <c r="H489" s="46"/>
      <c r="I489" s="47"/>
      <c r="J489" s="46"/>
      <c r="K489" s="46"/>
      <c r="L489" s="47"/>
      <c r="M489" s="48"/>
      <c r="N489" s="48"/>
      <c r="O489" s="49"/>
      <c r="P489" s="48"/>
      <c r="Q489" s="48"/>
      <c r="R489" s="49"/>
      <c r="S489" s="52"/>
      <c r="T489" s="21"/>
      <c r="U489" s="21"/>
      <c r="V489" s="21"/>
      <c r="W489" s="21"/>
      <c r="X489" s="21"/>
      <c r="Y489" s="21"/>
      <c r="Z489" s="21"/>
      <c r="AA489" s="21"/>
      <c r="AB489" s="21"/>
      <c r="AC489" s="21"/>
      <c r="AD489" s="21"/>
      <c r="AE489" s="21"/>
      <c r="AF489" s="21"/>
      <c r="AG489" s="21"/>
      <c r="AH489" s="21"/>
    </row>
    <row r="490" spans="1:34" ht="30" customHeight="1" x14ac:dyDescent="0.2">
      <c r="A490" s="22"/>
      <c r="B490" s="46"/>
      <c r="C490" s="249"/>
      <c r="D490" s="250"/>
      <c r="E490" s="250"/>
      <c r="F490" s="46"/>
      <c r="G490" s="46"/>
      <c r="H490" s="46"/>
      <c r="I490" s="47"/>
      <c r="J490" s="46"/>
      <c r="K490" s="46"/>
      <c r="L490" s="47"/>
      <c r="M490" s="48"/>
      <c r="N490" s="48"/>
      <c r="O490" s="49"/>
      <c r="P490" s="48"/>
      <c r="Q490" s="48"/>
      <c r="R490" s="49"/>
      <c r="S490" s="52"/>
      <c r="T490" s="21"/>
      <c r="U490" s="21"/>
      <c r="V490" s="21"/>
      <c r="W490" s="21"/>
      <c r="X490" s="21"/>
      <c r="Y490" s="21"/>
      <c r="Z490" s="21"/>
      <c r="AA490" s="21"/>
      <c r="AB490" s="21"/>
      <c r="AC490" s="21"/>
      <c r="AD490" s="21"/>
      <c r="AE490" s="21"/>
      <c r="AF490" s="21"/>
      <c r="AG490" s="21"/>
      <c r="AH490" s="21"/>
    </row>
    <row r="491" spans="1:34" ht="30" customHeight="1" x14ac:dyDescent="0.2">
      <c r="A491" s="22"/>
      <c r="B491" s="46"/>
      <c r="C491" s="249"/>
      <c r="D491" s="250"/>
      <c r="E491" s="250"/>
      <c r="F491" s="46"/>
      <c r="G491" s="46"/>
      <c r="H491" s="46"/>
      <c r="I491" s="47"/>
      <c r="J491" s="46"/>
      <c r="K491" s="46"/>
      <c r="L491" s="47"/>
      <c r="M491" s="48"/>
      <c r="N491" s="48"/>
      <c r="O491" s="49"/>
      <c r="P491" s="48"/>
      <c r="Q491" s="48"/>
      <c r="R491" s="49"/>
      <c r="S491" s="52"/>
      <c r="T491" s="21"/>
      <c r="U491" s="21"/>
      <c r="V491" s="21"/>
      <c r="W491" s="21"/>
      <c r="X491" s="21"/>
      <c r="Y491" s="21"/>
      <c r="Z491" s="21"/>
      <c r="AA491" s="21"/>
      <c r="AB491" s="21"/>
      <c r="AC491" s="21"/>
      <c r="AD491" s="21"/>
      <c r="AE491" s="21"/>
      <c r="AF491" s="21"/>
      <c r="AG491" s="21"/>
      <c r="AH491" s="21"/>
    </row>
    <row r="492" spans="1:34" ht="30" customHeight="1" x14ac:dyDescent="0.2">
      <c r="A492" s="22"/>
      <c r="B492" s="46"/>
      <c r="C492" s="249"/>
      <c r="D492" s="250"/>
      <c r="E492" s="250"/>
      <c r="F492" s="46"/>
      <c r="G492" s="46"/>
      <c r="H492" s="46"/>
      <c r="I492" s="47"/>
      <c r="J492" s="46"/>
      <c r="K492" s="46"/>
      <c r="L492" s="47"/>
      <c r="M492" s="48"/>
      <c r="N492" s="48"/>
      <c r="O492" s="49"/>
      <c r="P492" s="48"/>
      <c r="Q492" s="48"/>
      <c r="R492" s="49"/>
      <c r="S492" s="52"/>
      <c r="T492" s="21"/>
      <c r="U492" s="21"/>
      <c r="V492" s="21"/>
      <c r="W492" s="21"/>
      <c r="X492" s="21"/>
      <c r="Y492" s="21"/>
      <c r="Z492" s="21"/>
      <c r="AA492" s="21"/>
      <c r="AB492" s="21"/>
      <c r="AC492" s="21"/>
      <c r="AD492" s="21"/>
      <c r="AE492" s="21"/>
      <c r="AF492" s="21"/>
      <c r="AG492" s="21"/>
      <c r="AH492" s="21"/>
    </row>
    <row r="493" spans="1:34" ht="30" customHeight="1" x14ac:dyDescent="0.2">
      <c r="A493" s="22"/>
      <c r="B493" s="46"/>
      <c r="C493" s="249"/>
      <c r="D493" s="250"/>
      <c r="E493" s="250"/>
      <c r="F493" s="46"/>
      <c r="G493" s="46"/>
      <c r="H493" s="46"/>
      <c r="I493" s="47"/>
      <c r="J493" s="46"/>
      <c r="K493" s="46"/>
      <c r="L493" s="47"/>
      <c r="M493" s="48"/>
      <c r="N493" s="48"/>
      <c r="O493" s="49"/>
      <c r="P493" s="48"/>
      <c r="Q493" s="48"/>
      <c r="R493" s="49"/>
      <c r="S493" s="52"/>
      <c r="T493" s="21"/>
      <c r="U493" s="21"/>
      <c r="V493" s="21"/>
      <c r="W493" s="21"/>
      <c r="X493" s="21"/>
      <c r="Y493" s="21"/>
      <c r="Z493" s="21"/>
      <c r="AA493" s="21"/>
      <c r="AB493" s="21"/>
      <c r="AC493" s="21"/>
      <c r="AD493" s="21"/>
      <c r="AE493" s="21"/>
      <c r="AF493" s="21"/>
      <c r="AG493" s="21"/>
      <c r="AH493" s="21"/>
    </row>
    <row r="494" spans="1:34" ht="30" customHeight="1" x14ac:dyDescent="0.2">
      <c r="A494" s="22"/>
      <c r="B494" s="46"/>
      <c r="C494" s="249"/>
      <c r="D494" s="250"/>
      <c r="E494" s="250"/>
      <c r="F494" s="46"/>
      <c r="G494" s="46"/>
      <c r="H494" s="46"/>
      <c r="I494" s="47"/>
      <c r="J494" s="46"/>
      <c r="K494" s="46"/>
      <c r="L494" s="47"/>
      <c r="M494" s="48"/>
      <c r="N494" s="48"/>
      <c r="O494" s="49"/>
      <c r="P494" s="48"/>
      <c r="Q494" s="48"/>
      <c r="R494" s="49"/>
      <c r="S494" s="52"/>
      <c r="T494" s="21"/>
      <c r="U494" s="21"/>
      <c r="V494" s="21"/>
      <c r="W494" s="21"/>
      <c r="X494" s="21"/>
      <c r="Y494" s="21"/>
      <c r="Z494" s="21"/>
      <c r="AA494" s="21"/>
      <c r="AB494" s="21"/>
      <c r="AC494" s="21"/>
      <c r="AD494" s="21"/>
      <c r="AE494" s="21"/>
      <c r="AF494" s="21"/>
      <c r="AG494" s="21"/>
      <c r="AH494" s="21"/>
    </row>
    <row r="495" spans="1:34" ht="30" customHeight="1" x14ac:dyDescent="0.2">
      <c r="A495" s="22"/>
      <c r="B495" s="46"/>
      <c r="C495" s="249"/>
      <c r="D495" s="250"/>
      <c r="E495" s="250"/>
      <c r="F495" s="46"/>
      <c r="G495" s="46"/>
      <c r="H495" s="46"/>
      <c r="I495" s="47"/>
      <c r="J495" s="46"/>
      <c r="K495" s="46"/>
      <c r="L495" s="47"/>
      <c r="M495" s="48"/>
      <c r="N495" s="48"/>
      <c r="O495" s="49"/>
      <c r="P495" s="48"/>
      <c r="Q495" s="48"/>
      <c r="R495" s="49"/>
      <c r="S495" s="52"/>
      <c r="T495" s="21"/>
      <c r="U495" s="21"/>
      <c r="V495" s="21"/>
      <c r="W495" s="21"/>
      <c r="X495" s="21"/>
      <c r="Y495" s="21"/>
      <c r="Z495" s="21"/>
      <c r="AA495" s="21"/>
      <c r="AB495" s="21"/>
      <c r="AC495" s="21"/>
      <c r="AD495" s="21"/>
      <c r="AE495" s="21"/>
      <c r="AF495" s="21"/>
      <c r="AG495" s="21"/>
      <c r="AH495" s="21"/>
    </row>
    <row r="496" spans="1:34" ht="30" customHeight="1" x14ac:dyDescent="0.2">
      <c r="A496" s="22"/>
      <c r="B496" s="46"/>
      <c r="C496" s="249"/>
      <c r="D496" s="250"/>
      <c r="E496" s="250"/>
      <c r="F496" s="46"/>
      <c r="G496" s="46"/>
      <c r="H496" s="46"/>
      <c r="I496" s="47"/>
      <c r="J496" s="46"/>
      <c r="K496" s="46"/>
      <c r="L496" s="47"/>
      <c r="M496" s="48"/>
      <c r="N496" s="48"/>
      <c r="O496" s="49"/>
      <c r="P496" s="48"/>
      <c r="Q496" s="48"/>
      <c r="R496" s="49"/>
      <c r="S496" s="52"/>
      <c r="T496" s="21"/>
      <c r="U496" s="21"/>
      <c r="V496" s="21"/>
      <c r="W496" s="21"/>
      <c r="X496" s="21"/>
      <c r="Y496" s="21"/>
      <c r="Z496" s="21"/>
      <c r="AA496" s="21"/>
      <c r="AB496" s="21"/>
      <c r="AC496" s="21"/>
      <c r="AD496" s="21"/>
      <c r="AE496" s="21"/>
      <c r="AF496" s="21"/>
      <c r="AG496" s="21"/>
      <c r="AH496" s="21"/>
    </row>
    <row r="497" spans="1:34" ht="30" customHeight="1" x14ac:dyDescent="0.2">
      <c r="A497" s="22"/>
      <c r="B497" s="46"/>
      <c r="C497" s="249"/>
      <c r="D497" s="250"/>
      <c r="E497" s="250"/>
      <c r="F497" s="46"/>
      <c r="G497" s="46"/>
      <c r="H497" s="46"/>
      <c r="I497" s="47"/>
      <c r="J497" s="46"/>
      <c r="K497" s="46"/>
      <c r="L497" s="47"/>
      <c r="M497" s="48"/>
      <c r="N497" s="48"/>
      <c r="O497" s="49"/>
      <c r="P497" s="48"/>
      <c r="Q497" s="48"/>
      <c r="R497" s="49"/>
      <c r="S497" s="52"/>
      <c r="T497" s="21"/>
      <c r="U497" s="21"/>
      <c r="V497" s="21"/>
      <c r="W497" s="21"/>
      <c r="X497" s="21"/>
      <c r="Y497" s="21"/>
      <c r="Z497" s="21"/>
      <c r="AA497" s="21"/>
      <c r="AB497" s="21"/>
      <c r="AC497" s="21"/>
      <c r="AD497" s="21"/>
      <c r="AE497" s="21"/>
      <c r="AF497" s="21"/>
      <c r="AG497" s="21"/>
      <c r="AH497" s="21"/>
    </row>
    <row r="498" spans="1:34" ht="30" customHeight="1" x14ac:dyDescent="0.2">
      <c r="A498" s="22"/>
      <c r="B498" s="46"/>
      <c r="C498" s="249"/>
      <c r="D498" s="250"/>
      <c r="E498" s="250"/>
      <c r="F498" s="46"/>
      <c r="G498" s="46"/>
      <c r="H498" s="46"/>
      <c r="I498" s="47"/>
      <c r="J498" s="46"/>
      <c r="K498" s="46"/>
      <c r="L498" s="47"/>
      <c r="M498" s="48"/>
      <c r="N498" s="48"/>
      <c r="O498" s="49"/>
      <c r="P498" s="48"/>
      <c r="Q498" s="48"/>
      <c r="R498" s="49"/>
      <c r="S498" s="52"/>
      <c r="T498" s="21"/>
      <c r="U498" s="21"/>
      <c r="V498" s="21"/>
      <c r="W498" s="21"/>
      <c r="X498" s="21"/>
      <c r="Y498" s="21"/>
      <c r="Z498" s="21"/>
      <c r="AA498" s="21"/>
      <c r="AB498" s="21"/>
      <c r="AC498" s="21"/>
      <c r="AD498" s="21"/>
      <c r="AE498" s="21"/>
      <c r="AF498" s="21"/>
      <c r="AG498" s="21"/>
      <c r="AH498" s="21"/>
    </row>
    <row r="499" spans="1:34" ht="30" customHeight="1" x14ac:dyDescent="0.2">
      <c r="A499" s="22"/>
      <c r="B499" s="46"/>
      <c r="C499" s="249"/>
      <c r="D499" s="250"/>
      <c r="E499" s="250"/>
      <c r="F499" s="46"/>
      <c r="G499" s="46"/>
      <c r="H499" s="46"/>
      <c r="I499" s="47"/>
      <c r="J499" s="46"/>
      <c r="K499" s="46"/>
      <c r="L499" s="47"/>
      <c r="M499" s="48"/>
      <c r="N499" s="48"/>
      <c r="O499" s="49"/>
      <c r="P499" s="48"/>
      <c r="Q499" s="48"/>
      <c r="R499" s="49"/>
      <c r="S499" s="52"/>
      <c r="T499" s="21"/>
      <c r="U499" s="21"/>
      <c r="V499" s="21"/>
      <c r="W499" s="21"/>
      <c r="X499" s="21"/>
      <c r="Y499" s="21"/>
      <c r="Z499" s="21"/>
      <c r="AA499" s="21"/>
      <c r="AB499" s="21"/>
      <c r="AC499" s="21"/>
      <c r="AD499" s="21"/>
      <c r="AE499" s="21"/>
      <c r="AF499" s="21"/>
      <c r="AG499" s="21"/>
      <c r="AH499" s="21"/>
    </row>
    <row r="500" spans="1:34" ht="30" customHeight="1" x14ac:dyDescent="0.2">
      <c r="A500" s="22"/>
      <c r="B500" s="46"/>
      <c r="C500" s="249"/>
      <c r="D500" s="250"/>
      <c r="E500" s="250"/>
      <c r="F500" s="46"/>
      <c r="G500" s="46"/>
      <c r="H500" s="46"/>
      <c r="I500" s="47"/>
      <c r="J500" s="46"/>
      <c r="K500" s="46"/>
      <c r="L500" s="47"/>
      <c r="M500" s="48"/>
      <c r="N500" s="48"/>
      <c r="O500" s="49"/>
      <c r="P500" s="48"/>
      <c r="Q500" s="48"/>
      <c r="R500" s="49"/>
      <c r="S500" s="52"/>
      <c r="T500" s="21"/>
      <c r="U500" s="21"/>
      <c r="V500" s="21"/>
      <c r="W500" s="21"/>
      <c r="X500" s="21"/>
      <c r="Y500" s="21"/>
      <c r="Z500" s="21"/>
      <c r="AA500" s="21"/>
      <c r="AB500" s="21"/>
      <c r="AC500" s="21"/>
      <c r="AD500" s="21"/>
      <c r="AE500" s="21"/>
      <c r="AF500" s="21"/>
      <c r="AG500" s="21"/>
      <c r="AH500" s="21"/>
    </row>
    <row r="501" spans="1:34" ht="30" customHeight="1" x14ac:dyDescent="0.2">
      <c r="A501" s="22"/>
      <c r="B501" s="46"/>
      <c r="C501" s="249"/>
      <c r="D501" s="250"/>
      <c r="E501" s="250"/>
      <c r="F501" s="46"/>
      <c r="G501" s="46"/>
      <c r="H501" s="46"/>
      <c r="I501" s="47"/>
      <c r="J501" s="46"/>
      <c r="K501" s="46"/>
      <c r="L501" s="47"/>
      <c r="M501" s="48"/>
      <c r="N501" s="48"/>
      <c r="O501" s="49"/>
      <c r="P501" s="48"/>
      <c r="Q501" s="48"/>
      <c r="R501" s="49"/>
      <c r="S501" s="52"/>
      <c r="T501" s="21"/>
      <c r="U501" s="21"/>
      <c r="V501" s="21"/>
      <c r="W501" s="21"/>
      <c r="X501" s="21"/>
      <c r="Y501" s="21"/>
      <c r="Z501" s="21"/>
      <c r="AA501" s="21"/>
      <c r="AB501" s="21"/>
      <c r="AC501" s="21"/>
      <c r="AD501" s="21"/>
      <c r="AE501" s="21"/>
      <c r="AF501" s="21"/>
      <c r="AG501" s="21"/>
      <c r="AH501" s="21"/>
    </row>
    <row r="502" spans="1:34" ht="30" customHeight="1" x14ac:dyDescent="0.2">
      <c r="A502" s="22"/>
      <c r="B502" s="46"/>
      <c r="C502" s="249"/>
      <c r="D502" s="250"/>
      <c r="E502" s="250"/>
      <c r="F502" s="46"/>
      <c r="G502" s="46"/>
      <c r="H502" s="46"/>
      <c r="I502" s="47"/>
      <c r="J502" s="46"/>
      <c r="K502" s="46"/>
      <c r="L502" s="47"/>
      <c r="M502" s="48"/>
      <c r="N502" s="48"/>
      <c r="O502" s="49"/>
      <c r="P502" s="48"/>
      <c r="Q502" s="48"/>
      <c r="R502" s="49"/>
      <c r="S502" s="52"/>
      <c r="T502" s="21"/>
      <c r="U502" s="21"/>
      <c r="V502" s="21"/>
      <c r="W502" s="21"/>
      <c r="X502" s="21"/>
      <c r="Y502" s="21"/>
      <c r="Z502" s="21"/>
      <c r="AA502" s="21"/>
      <c r="AB502" s="21"/>
      <c r="AC502" s="21"/>
      <c r="AD502" s="21"/>
      <c r="AE502" s="21"/>
      <c r="AF502" s="21"/>
      <c r="AG502" s="21"/>
      <c r="AH502" s="21"/>
    </row>
    <row r="503" spans="1:34" ht="30" customHeight="1" x14ac:dyDescent="0.2">
      <c r="A503" s="22"/>
      <c r="B503" s="46"/>
      <c r="C503" s="249"/>
      <c r="D503" s="250"/>
      <c r="E503" s="250"/>
      <c r="F503" s="46"/>
      <c r="G503" s="46"/>
      <c r="H503" s="46"/>
      <c r="I503" s="47"/>
      <c r="J503" s="46"/>
      <c r="K503" s="46"/>
      <c r="L503" s="47"/>
      <c r="M503" s="48"/>
      <c r="N503" s="48"/>
      <c r="O503" s="49"/>
      <c r="P503" s="48"/>
      <c r="Q503" s="48"/>
      <c r="R503" s="49"/>
      <c r="S503" s="52"/>
      <c r="T503" s="21"/>
      <c r="U503" s="21"/>
      <c r="V503" s="21"/>
      <c r="W503" s="21"/>
      <c r="X503" s="21"/>
      <c r="Y503" s="21"/>
      <c r="Z503" s="21"/>
      <c r="AA503" s="21"/>
      <c r="AB503" s="21"/>
      <c r="AC503" s="21"/>
      <c r="AD503" s="21"/>
      <c r="AE503" s="21"/>
      <c r="AF503" s="21"/>
      <c r="AG503" s="21"/>
      <c r="AH503" s="21"/>
    </row>
    <row r="504" spans="1:34" ht="30" customHeight="1" x14ac:dyDescent="0.2">
      <c r="A504" s="22"/>
      <c r="B504" s="46"/>
      <c r="C504" s="249"/>
      <c r="D504" s="250"/>
      <c r="E504" s="250"/>
      <c r="F504" s="46"/>
      <c r="G504" s="46"/>
      <c r="H504" s="46"/>
      <c r="I504" s="47"/>
      <c r="J504" s="46"/>
      <c r="K504" s="46"/>
      <c r="L504" s="47"/>
      <c r="M504" s="48"/>
      <c r="N504" s="48"/>
      <c r="O504" s="49"/>
      <c r="P504" s="48"/>
      <c r="Q504" s="48"/>
      <c r="R504" s="49"/>
      <c r="S504" s="52"/>
      <c r="T504" s="21"/>
      <c r="U504" s="21"/>
      <c r="V504" s="21"/>
      <c r="W504" s="21"/>
      <c r="X504" s="21"/>
      <c r="Y504" s="21"/>
      <c r="Z504" s="21"/>
      <c r="AA504" s="21"/>
      <c r="AB504" s="21"/>
      <c r="AC504" s="21"/>
      <c r="AD504" s="21"/>
      <c r="AE504" s="21"/>
      <c r="AF504" s="21"/>
      <c r="AG504" s="21"/>
      <c r="AH504" s="21"/>
    </row>
    <row r="505" spans="1:34" ht="30" customHeight="1" x14ac:dyDescent="0.2">
      <c r="A505" s="22"/>
      <c r="B505" s="46"/>
      <c r="C505" s="249"/>
      <c r="D505" s="250"/>
      <c r="E505" s="250"/>
      <c r="F505" s="46"/>
      <c r="G505" s="46"/>
      <c r="H505" s="46"/>
      <c r="I505" s="47"/>
      <c r="J505" s="46"/>
      <c r="K505" s="46"/>
      <c r="L505" s="47"/>
      <c r="M505" s="48"/>
      <c r="N505" s="48"/>
      <c r="O505" s="49"/>
      <c r="P505" s="48"/>
      <c r="Q505" s="48"/>
      <c r="R505" s="49"/>
      <c r="S505" s="52"/>
      <c r="T505" s="21"/>
      <c r="U505" s="21"/>
      <c r="V505" s="21"/>
      <c r="W505" s="21"/>
      <c r="X505" s="21"/>
      <c r="Y505" s="21"/>
      <c r="Z505" s="21"/>
      <c r="AA505" s="21"/>
      <c r="AB505" s="21"/>
      <c r="AC505" s="21"/>
      <c r="AD505" s="21"/>
      <c r="AE505" s="21"/>
      <c r="AF505" s="21"/>
      <c r="AG505" s="21"/>
      <c r="AH505" s="21"/>
    </row>
    <row r="506" spans="1:34" ht="30" customHeight="1" x14ac:dyDescent="0.2">
      <c r="A506" s="22"/>
      <c r="B506" s="46"/>
      <c r="C506" s="249"/>
      <c r="D506" s="250"/>
      <c r="E506" s="250"/>
      <c r="F506" s="46"/>
      <c r="G506" s="46"/>
      <c r="H506" s="46"/>
      <c r="I506" s="47"/>
      <c r="J506" s="46"/>
      <c r="K506" s="46"/>
      <c r="L506" s="47"/>
      <c r="M506" s="48"/>
      <c r="N506" s="48"/>
      <c r="O506" s="49"/>
      <c r="P506" s="48"/>
      <c r="Q506" s="48"/>
      <c r="R506" s="49"/>
      <c r="S506" s="52"/>
      <c r="T506" s="21"/>
      <c r="U506" s="21"/>
      <c r="V506" s="21"/>
      <c r="W506" s="21"/>
      <c r="X506" s="21"/>
      <c r="Y506" s="21"/>
      <c r="Z506" s="21"/>
      <c r="AA506" s="21"/>
      <c r="AB506" s="21"/>
      <c r="AC506" s="21"/>
      <c r="AD506" s="21"/>
      <c r="AE506" s="21"/>
      <c r="AF506" s="21"/>
      <c r="AG506" s="21"/>
      <c r="AH506" s="21"/>
    </row>
    <row r="507" spans="1:34" ht="30" customHeight="1" x14ac:dyDescent="0.2">
      <c r="A507" s="22"/>
      <c r="B507" s="46"/>
      <c r="C507" s="249"/>
      <c r="D507" s="250"/>
      <c r="E507" s="250"/>
      <c r="F507" s="46"/>
      <c r="G507" s="46"/>
      <c r="H507" s="46"/>
      <c r="I507" s="47"/>
      <c r="J507" s="46"/>
      <c r="K507" s="46"/>
      <c r="L507" s="47"/>
      <c r="M507" s="48"/>
      <c r="N507" s="48"/>
      <c r="O507" s="49"/>
      <c r="P507" s="48"/>
      <c r="Q507" s="48"/>
      <c r="R507" s="49"/>
      <c r="S507" s="52"/>
      <c r="T507" s="21"/>
      <c r="U507" s="21"/>
      <c r="V507" s="21"/>
      <c r="W507" s="21"/>
      <c r="X507" s="21"/>
      <c r="Y507" s="21"/>
      <c r="Z507" s="21"/>
      <c r="AA507" s="21"/>
      <c r="AB507" s="21"/>
      <c r="AC507" s="21"/>
      <c r="AD507" s="21"/>
      <c r="AE507" s="21"/>
      <c r="AF507" s="21"/>
      <c r="AG507" s="21"/>
      <c r="AH507" s="21"/>
    </row>
    <row r="508" spans="1:34" ht="30" customHeight="1" x14ac:dyDescent="0.2">
      <c r="A508" s="22"/>
      <c r="B508" s="46"/>
      <c r="C508" s="249"/>
      <c r="D508" s="250"/>
      <c r="E508" s="250"/>
      <c r="F508" s="46"/>
      <c r="G508" s="46"/>
      <c r="H508" s="46"/>
      <c r="I508" s="47"/>
      <c r="J508" s="46"/>
      <c r="K508" s="46"/>
      <c r="L508" s="47"/>
      <c r="M508" s="48"/>
      <c r="N508" s="48"/>
      <c r="O508" s="49"/>
      <c r="P508" s="48"/>
      <c r="Q508" s="48"/>
      <c r="R508" s="49"/>
      <c r="S508" s="52"/>
      <c r="T508" s="21"/>
      <c r="U508" s="21"/>
      <c r="V508" s="21"/>
      <c r="W508" s="21"/>
      <c r="X508" s="21"/>
      <c r="Y508" s="21"/>
      <c r="Z508" s="21"/>
      <c r="AA508" s="21"/>
      <c r="AB508" s="21"/>
      <c r="AC508" s="21"/>
      <c r="AD508" s="21"/>
      <c r="AE508" s="21"/>
      <c r="AF508" s="21"/>
      <c r="AG508" s="21"/>
      <c r="AH508" s="21"/>
    </row>
    <row r="509" spans="1:34" ht="30" customHeight="1" x14ac:dyDescent="0.2">
      <c r="A509" s="22"/>
      <c r="B509" s="46"/>
      <c r="C509" s="249"/>
      <c r="D509" s="250"/>
      <c r="E509" s="250"/>
      <c r="F509" s="46"/>
      <c r="G509" s="46"/>
      <c r="H509" s="46"/>
      <c r="I509" s="47"/>
      <c r="J509" s="46"/>
      <c r="K509" s="46"/>
      <c r="L509" s="47"/>
      <c r="M509" s="48"/>
      <c r="N509" s="48"/>
      <c r="O509" s="49"/>
      <c r="P509" s="48"/>
      <c r="Q509" s="48"/>
      <c r="R509" s="49"/>
      <c r="S509" s="52"/>
      <c r="T509" s="21"/>
      <c r="U509" s="21"/>
      <c r="V509" s="21"/>
      <c r="W509" s="21"/>
      <c r="X509" s="21"/>
      <c r="Y509" s="21"/>
      <c r="Z509" s="21"/>
      <c r="AA509" s="21"/>
      <c r="AB509" s="21"/>
      <c r="AC509" s="21"/>
      <c r="AD509" s="21"/>
      <c r="AE509" s="21"/>
      <c r="AF509" s="21"/>
      <c r="AG509" s="21"/>
      <c r="AH509" s="21"/>
    </row>
    <row r="510" spans="1:34" ht="30" customHeight="1" x14ac:dyDescent="0.2">
      <c r="A510" s="22"/>
      <c r="B510" s="46"/>
      <c r="C510" s="249"/>
      <c r="D510" s="250"/>
      <c r="E510" s="250"/>
      <c r="F510" s="46"/>
      <c r="G510" s="46"/>
      <c r="H510" s="46"/>
      <c r="I510" s="47"/>
      <c r="J510" s="46"/>
      <c r="K510" s="46"/>
      <c r="L510" s="47"/>
      <c r="M510" s="48"/>
      <c r="N510" s="48"/>
      <c r="O510" s="49"/>
      <c r="P510" s="48"/>
      <c r="Q510" s="48"/>
      <c r="R510" s="49"/>
      <c r="S510" s="52"/>
      <c r="T510" s="21"/>
      <c r="U510" s="21"/>
      <c r="V510" s="21"/>
      <c r="W510" s="21"/>
      <c r="X510" s="21"/>
      <c r="Y510" s="21"/>
      <c r="Z510" s="21"/>
      <c r="AA510" s="21"/>
      <c r="AB510" s="21"/>
      <c r="AC510" s="21"/>
      <c r="AD510" s="21"/>
      <c r="AE510" s="21"/>
      <c r="AF510" s="21"/>
      <c r="AG510" s="21"/>
      <c r="AH510" s="21"/>
    </row>
    <row r="511" spans="1:34" ht="30" customHeight="1" x14ac:dyDescent="0.2">
      <c r="A511" s="22"/>
      <c r="B511" s="46"/>
      <c r="C511" s="249"/>
      <c r="D511" s="250"/>
      <c r="E511" s="250"/>
      <c r="F511" s="46"/>
      <c r="G511" s="46"/>
      <c r="H511" s="46"/>
      <c r="I511" s="47"/>
      <c r="J511" s="46"/>
      <c r="K511" s="46"/>
      <c r="L511" s="47"/>
      <c r="M511" s="48"/>
      <c r="N511" s="48"/>
      <c r="O511" s="49"/>
      <c r="P511" s="48"/>
      <c r="Q511" s="48"/>
      <c r="R511" s="49"/>
      <c r="S511" s="52"/>
      <c r="T511" s="21"/>
      <c r="U511" s="21"/>
      <c r="V511" s="21"/>
      <c r="W511" s="21"/>
      <c r="X511" s="21"/>
      <c r="Y511" s="21"/>
      <c r="Z511" s="21"/>
      <c r="AA511" s="21"/>
      <c r="AB511" s="21"/>
      <c r="AC511" s="21"/>
      <c r="AD511" s="21"/>
      <c r="AE511" s="21"/>
      <c r="AF511" s="21"/>
      <c r="AG511" s="21"/>
      <c r="AH511" s="21"/>
    </row>
    <row r="512" spans="1:34" ht="30" customHeight="1" x14ac:dyDescent="0.2">
      <c r="A512" s="22"/>
      <c r="B512" s="46"/>
      <c r="C512" s="249"/>
      <c r="D512" s="250"/>
      <c r="E512" s="250"/>
      <c r="F512" s="46"/>
      <c r="G512" s="46"/>
      <c r="H512" s="46"/>
      <c r="I512" s="47"/>
      <c r="J512" s="46"/>
      <c r="K512" s="46"/>
      <c r="L512" s="47"/>
      <c r="M512" s="48"/>
      <c r="N512" s="48"/>
      <c r="O512" s="49"/>
      <c r="P512" s="48"/>
      <c r="Q512" s="48"/>
      <c r="R512" s="49"/>
      <c r="S512" s="52"/>
      <c r="T512" s="21"/>
      <c r="U512" s="21"/>
      <c r="V512" s="21"/>
      <c r="W512" s="21"/>
      <c r="X512" s="21"/>
      <c r="Y512" s="21"/>
      <c r="Z512" s="21"/>
      <c r="AA512" s="21"/>
      <c r="AB512" s="21"/>
      <c r="AC512" s="21"/>
      <c r="AD512" s="21"/>
      <c r="AE512" s="21"/>
      <c r="AF512" s="21"/>
      <c r="AG512" s="21"/>
      <c r="AH512" s="21"/>
    </row>
    <row r="513" spans="1:34" ht="30" customHeight="1" x14ac:dyDescent="0.2">
      <c r="A513" s="22"/>
      <c r="B513" s="46"/>
      <c r="C513" s="249"/>
      <c r="D513" s="250"/>
      <c r="E513" s="250"/>
      <c r="F513" s="46"/>
      <c r="G513" s="46"/>
      <c r="H513" s="46"/>
      <c r="I513" s="47"/>
      <c r="J513" s="46"/>
      <c r="K513" s="46"/>
      <c r="L513" s="47"/>
      <c r="M513" s="48"/>
      <c r="N513" s="48"/>
      <c r="O513" s="49"/>
      <c r="P513" s="48"/>
      <c r="Q513" s="48"/>
      <c r="R513" s="49"/>
      <c r="S513" s="52"/>
      <c r="T513" s="21"/>
      <c r="U513" s="21"/>
      <c r="V513" s="21"/>
      <c r="W513" s="21"/>
      <c r="X513" s="21"/>
      <c r="Y513" s="21"/>
      <c r="Z513" s="21"/>
      <c r="AA513" s="21"/>
      <c r="AB513" s="21"/>
      <c r="AC513" s="21"/>
      <c r="AD513" s="21"/>
      <c r="AE513" s="21"/>
      <c r="AF513" s="21"/>
      <c r="AG513" s="21"/>
      <c r="AH513" s="21"/>
    </row>
    <row r="514" spans="1:34" ht="30" customHeight="1" x14ac:dyDescent="0.2">
      <c r="A514" s="22"/>
      <c r="B514" s="46"/>
      <c r="C514" s="249"/>
      <c r="D514" s="250"/>
      <c r="E514" s="250"/>
      <c r="F514" s="46"/>
      <c r="G514" s="46"/>
      <c r="H514" s="46"/>
      <c r="I514" s="47"/>
      <c r="J514" s="46"/>
      <c r="K514" s="46"/>
      <c r="L514" s="47"/>
      <c r="M514" s="48"/>
      <c r="N514" s="48"/>
      <c r="O514" s="49"/>
      <c r="P514" s="48"/>
      <c r="Q514" s="48"/>
      <c r="R514" s="49"/>
      <c r="S514" s="52"/>
      <c r="T514" s="21"/>
      <c r="U514" s="21"/>
      <c r="V514" s="21"/>
      <c r="W514" s="21"/>
      <c r="X514" s="21"/>
      <c r="Y514" s="21"/>
      <c r="Z514" s="21"/>
      <c r="AA514" s="21"/>
      <c r="AB514" s="21"/>
      <c r="AC514" s="21"/>
      <c r="AD514" s="21"/>
      <c r="AE514" s="21"/>
      <c r="AF514" s="21"/>
      <c r="AG514" s="21"/>
      <c r="AH514" s="21"/>
    </row>
    <row r="515" spans="1:34" ht="30" customHeight="1" x14ac:dyDescent="0.2">
      <c r="A515" s="22"/>
      <c r="B515" s="46"/>
      <c r="C515" s="249"/>
      <c r="D515" s="250"/>
      <c r="E515" s="250"/>
      <c r="F515" s="46"/>
      <c r="G515" s="46"/>
      <c r="H515" s="46"/>
      <c r="I515" s="47"/>
      <c r="J515" s="46"/>
      <c r="K515" s="46"/>
      <c r="L515" s="47"/>
      <c r="M515" s="48"/>
      <c r="N515" s="48"/>
      <c r="O515" s="49"/>
      <c r="P515" s="48"/>
      <c r="Q515" s="48"/>
      <c r="R515" s="49"/>
      <c r="S515" s="52"/>
      <c r="T515" s="21"/>
      <c r="U515" s="21"/>
      <c r="V515" s="21"/>
      <c r="W515" s="21"/>
      <c r="X515" s="21"/>
      <c r="Y515" s="21"/>
      <c r="Z515" s="21"/>
      <c r="AA515" s="21"/>
      <c r="AB515" s="21"/>
      <c r="AC515" s="21"/>
      <c r="AD515" s="21"/>
      <c r="AE515" s="21"/>
      <c r="AF515" s="21"/>
      <c r="AG515" s="21"/>
      <c r="AH515" s="21"/>
    </row>
    <row r="516" spans="1:34" ht="30" customHeight="1" x14ac:dyDescent="0.2">
      <c r="A516" s="22"/>
      <c r="B516" s="46"/>
      <c r="C516" s="249"/>
      <c r="D516" s="250"/>
      <c r="E516" s="250"/>
      <c r="F516" s="46"/>
      <c r="G516" s="46"/>
      <c r="H516" s="46"/>
      <c r="I516" s="47"/>
      <c r="J516" s="46"/>
      <c r="K516" s="46"/>
      <c r="L516" s="47"/>
      <c r="M516" s="48"/>
      <c r="N516" s="48"/>
      <c r="O516" s="49"/>
      <c r="P516" s="48"/>
      <c r="Q516" s="48"/>
      <c r="R516" s="49"/>
      <c r="S516" s="52"/>
      <c r="T516" s="21"/>
      <c r="U516" s="21"/>
      <c r="V516" s="21"/>
      <c r="W516" s="21"/>
      <c r="X516" s="21"/>
      <c r="Y516" s="21"/>
      <c r="Z516" s="21"/>
      <c r="AA516" s="21"/>
      <c r="AB516" s="21"/>
      <c r="AC516" s="21"/>
      <c r="AD516" s="21"/>
      <c r="AE516" s="21"/>
      <c r="AF516" s="21"/>
      <c r="AG516" s="21"/>
      <c r="AH516" s="21"/>
    </row>
    <row r="517" spans="1:34" ht="30" customHeight="1" x14ac:dyDescent="0.2">
      <c r="A517" s="22"/>
      <c r="B517" s="46"/>
      <c r="C517" s="249"/>
      <c r="D517" s="250"/>
      <c r="E517" s="250"/>
      <c r="F517" s="46"/>
      <c r="G517" s="46"/>
      <c r="H517" s="46"/>
      <c r="I517" s="47"/>
      <c r="J517" s="46"/>
      <c r="K517" s="46"/>
      <c r="L517" s="47"/>
      <c r="M517" s="48"/>
      <c r="N517" s="48"/>
      <c r="O517" s="49"/>
      <c r="P517" s="48"/>
      <c r="Q517" s="48"/>
      <c r="R517" s="49"/>
      <c r="S517" s="52"/>
      <c r="T517" s="21"/>
      <c r="U517" s="21"/>
      <c r="V517" s="21"/>
      <c r="W517" s="21"/>
      <c r="X517" s="21"/>
      <c r="Y517" s="21"/>
      <c r="Z517" s="21"/>
      <c r="AA517" s="21"/>
      <c r="AB517" s="21"/>
      <c r="AC517" s="21"/>
      <c r="AD517" s="21"/>
      <c r="AE517" s="21"/>
      <c r="AF517" s="21"/>
      <c r="AG517" s="21"/>
      <c r="AH517" s="21"/>
    </row>
    <row r="518" spans="1:34" ht="30" customHeight="1" x14ac:dyDescent="0.2">
      <c r="A518" s="22"/>
      <c r="B518" s="46"/>
      <c r="C518" s="249"/>
      <c r="D518" s="250"/>
      <c r="E518" s="250"/>
      <c r="F518" s="46"/>
      <c r="G518" s="46"/>
      <c r="H518" s="46"/>
      <c r="I518" s="47"/>
      <c r="J518" s="46"/>
      <c r="K518" s="46"/>
      <c r="L518" s="47"/>
      <c r="M518" s="48"/>
      <c r="N518" s="48"/>
      <c r="O518" s="49"/>
      <c r="P518" s="48"/>
      <c r="Q518" s="48"/>
      <c r="R518" s="49"/>
      <c r="S518" s="52"/>
      <c r="T518" s="21"/>
      <c r="U518" s="21"/>
      <c r="V518" s="21"/>
      <c r="W518" s="21"/>
      <c r="X518" s="21"/>
      <c r="Y518" s="21"/>
      <c r="Z518" s="21"/>
      <c r="AA518" s="21"/>
      <c r="AB518" s="21"/>
      <c r="AC518" s="21"/>
      <c r="AD518" s="21"/>
      <c r="AE518" s="21"/>
      <c r="AF518" s="21"/>
      <c r="AG518" s="21"/>
      <c r="AH518" s="21"/>
    </row>
    <row r="519" spans="1:34" ht="30" customHeight="1" x14ac:dyDescent="0.2">
      <c r="A519" s="22"/>
      <c r="B519" s="46"/>
      <c r="C519" s="249"/>
      <c r="D519" s="250"/>
      <c r="E519" s="250"/>
      <c r="F519" s="46"/>
      <c r="G519" s="46"/>
      <c r="H519" s="46"/>
      <c r="I519" s="47"/>
      <c r="J519" s="46"/>
      <c r="K519" s="46"/>
      <c r="L519" s="47"/>
      <c r="M519" s="48"/>
      <c r="N519" s="48"/>
      <c r="O519" s="49"/>
      <c r="P519" s="48"/>
      <c r="Q519" s="48"/>
      <c r="R519" s="49"/>
      <c r="S519" s="52"/>
      <c r="T519" s="21"/>
      <c r="U519" s="21"/>
      <c r="V519" s="21"/>
      <c r="W519" s="21"/>
      <c r="X519" s="21"/>
      <c r="Y519" s="21"/>
      <c r="Z519" s="21"/>
      <c r="AA519" s="21"/>
      <c r="AB519" s="21"/>
      <c r="AC519" s="21"/>
      <c r="AD519" s="21"/>
      <c r="AE519" s="21"/>
      <c r="AF519" s="21"/>
      <c r="AG519" s="21"/>
      <c r="AH519" s="21"/>
    </row>
    <row r="520" spans="1:34" ht="30" customHeight="1" x14ac:dyDescent="0.2">
      <c r="A520" s="22"/>
      <c r="B520" s="46"/>
      <c r="C520" s="249"/>
      <c r="D520" s="250"/>
      <c r="E520" s="250"/>
      <c r="F520" s="46"/>
      <c r="G520" s="46"/>
      <c r="H520" s="46"/>
      <c r="I520" s="47"/>
      <c r="J520" s="46"/>
      <c r="K520" s="46"/>
      <c r="L520" s="47"/>
      <c r="M520" s="48"/>
      <c r="N520" s="48"/>
      <c r="O520" s="49"/>
      <c r="P520" s="48"/>
      <c r="Q520" s="48"/>
      <c r="R520" s="49"/>
      <c r="S520" s="52"/>
      <c r="T520" s="21"/>
      <c r="U520" s="21"/>
      <c r="V520" s="21"/>
      <c r="W520" s="21"/>
      <c r="X520" s="21"/>
      <c r="Y520" s="21"/>
      <c r="Z520" s="21"/>
      <c r="AA520" s="21"/>
      <c r="AB520" s="21"/>
      <c r="AC520" s="21"/>
      <c r="AD520" s="21"/>
      <c r="AE520" s="21"/>
      <c r="AF520" s="21"/>
      <c r="AG520" s="21"/>
      <c r="AH520" s="21"/>
    </row>
    <row r="521" spans="1:34" ht="30" customHeight="1" x14ac:dyDescent="0.2">
      <c r="A521" s="22"/>
      <c r="B521" s="46"/>
      <c r="C521" s="249"/>
      <c r="D521" s="250"/>
      <c r="E521" s="250"/>
      <c r="F521" s="46"/>
      <c r="G521" s="46"/>
      <c r="H521" s="46"/>
      <c r="I521" s="47"/>
      <c r="J521" s="46"/>
      <c r="K521" s="46"/>
      <c r="L521" s="47"/>
      <c r="M521" s="48"/>
      <c r="N521" s="48"/>
      <c r="O521" s="49"/>
      <c r="P521" s="48"/>
      <c r="Q521" s="48"/>
      <c r="R521" s="49"/>
      <c r="S521" s="52"/>
      <c r="T521" s="21"/>
      <c r="U521" s="21"/>
      <c r="V521" s="21"/>
      <c r="W521" s="21"/>
      <c r="X521" s="21"/>
      <c r="Y521" s="21"/>
      <c r="Z521" s="21"/>
      <c r="AA521" s="21"/>
      <c r="AB521" s="21"/>
      <c r="AC521" s="21"/>
      <c r="AD521" s="21"/>
      <c r="AE521" s="21"/>
      <c r="AF521" s="21"/>
      <c r="AG521" s="21"/>
      <c r="AH521" s="21"/>
    </row>
    <row r="522" spans="1:34" ht="30" customHeight="1" x14ac:dyDescent="0.2">
      <c r="A522" s="22"/>
      <c r="B522" s="46"/>
      <c r="C522" s="249"/>
      <c r="D522" s="250"/>
      <c r="E522" s="250"/>
      <c r="F522" s="46"/>
      <c r="G522" s="46"/>
      <c r="H522" s="46"/>
      <c r="I522" s="47"/>
      <c r="J522" s="46"/>
      <c r="K522" s="46"/>
      <c r="L522" s="47"/>
      <c r="M522" s="48"/>
      <c r="N522" s="48"/>
      <c r="O522" s="49"/>
      <c r="P522" s="48"/>
      <c r="Q522" s="48"/>
      <c r="R522" s="49"/>
      <c r="S522" s="52"/>
      <c r="T522" s="21"/>
      <c r="U522" s="21"/>
      <c r="V522" s="21"/>
      <c r="W522" s="21"/>
      <c r="X522" s="21"/>
      <c r="Y522" s="21"/>
      <c r="Z522" s="21"/>
      <c r="AA522" s="21"/>
      <c r="AB522" s="21"/>
      <c r="AC522" s="21"/>
      <c r="AD522" s="21"/>
      <c r="AE522" s="21"/>
      <c r="AF522" s="21"/>
      <c r="AG522" s="21"/>
      <c r="AH522" s="21"/>
    </row>
    <row r="523" spans="1:34" ht="30" customHeight="1" x14ac:dyDescent="0.2">
      <c r="A523" s="22"/>
      <c r="B523" s="46"/>
      <c r="C523" s="249"/>
      <c r="D523" s="250"/>
      <c r="E523" s="250"/>
      <c r="F523" s="46"/>
      <c r="G523" s="46"/>
      <c r="H523" s="46"/>
      <c r="I523" s="47"/>
      <c r="J523" s="46"/>
      <c r="K523" s="46"/>
      <c r="L523" s="47"/>
      <c r="M523" s="48"/>
      <c r="N523" s="48"/>
      <c r="O523" s="49"/>
      <c r="P523" s="48"/>
      <c r="Q523" s="48"/>
      <c r="R523" s="49"/>
      <c r="S523" s="52"/>
      <c r="T523" s="21"/>
      <c r="U523" s="21"/>
      <c r="V523" s="21"/>
      <c r="W523" s="21"/>
      <c r="X523" s="21"/>
      <c r="Y523" s="21"/>
      <c r="Z523" s="21"/>
      <c r="AA523" s="21"/>
      <c r="AB523" s="21"/>
      <c r="AC523" s="21"/>
      <c r="AD523" s="21"/>
      <c r="AE523" s="21"/>
      <c r="AF523" s="21"/>
      <c r="AG523" s="21"/>
      <c r="AH523" s="21"/>
    </row>
    <row r="524" spans="1:34" ht="30" customHeight="1" x14ac:dyDescent="0.2">
      <c r="A524" s="22"/>
      <c r="B524" s="46"/>
      <c r="C524" s="249"/>
      <c r="D524" s="250"/>
      <c r="E524" s="250"/>
      <c r="F524" s="46"/>
      <c r="G524" s="46"/>
      <c r="H524" s="46"/>
      <c r="I524" s="47"/>
      <c r="J524" s="46"/>
      <c r="K524" s="46"/>
      <c r="L524" s="47"/>
      <c r="M524" s="48"/>
      <c r="N524" s="48"/>
      <c r="O524" s="49"/>
      <c r="P524" s="48"/>
      <c r="Q524" s="48"/>
      <c r="R524" s="49"/>
      <c r="S524" s="52"/>
      <c r="T524" s="21"/>
      <c r="U524" s="21"/>
      <c r="V524" s="21"/>
      <c r="W524" s="21"/>
      <c r="X524" s="21"/>
      <c r="Y524" s="21"/>
      <c r="Z524" s="21"/>
      <c r="AA524" s="21"/>
      <c r="AB524" s="21"/>
      <c r="AC524" s="21"/>
      <c r="AD524" s="21"/>
      <c r="AE524" s="21"/>
      <c r="AF524" s="21"/>
      <c r="AG524" s="21"/>
      <c r="AH524" s="21"/>
    </row>
    <row r="525" spans="1:34" ht="30" customHeight="1" x14ac:dyDescent="0.2">
      <c r="A525" s="22"/>
      <c r="B525" s="46"/>
      <c r="C525" s="249"/>
      <c r="D525" s="250"/>
      <c r="E525" s="250"/>
      <c r="F525" s="46"/>
      <c r="G525" s="46"/>
      <c r="H525" s="46"/>
      <c r="I525" s="47"/>
      <c r="J525" s="46"/>
      <c r="K525" s="46"/>
      <c r="L525" s="47"/>
      <c r="M525" s="48"/>
      <c r="N525" s="48"/>
      <c r="O525" s="49"/>
      <c r="P525" s="48"/>
      <c r="Q525" s="48"/>
      <c r="R525" s="49"/>
      <c r="S525" s="52"/>
      <c r="T525" s="21"/>
      <c r="U525" s="21"/>
      <c r="V525" s="21"/>
      <c r="W525" s="21"/>
      <c r="X525" s="21"/>
      <c r="Y525" s="21"/>
      <c r="Z525" s="21"/>
      <c r="AA525" s="21"/>
      <c r="AB525" s="21"/>
      <c r="AC525" s="21"/>
      <c r="AD525" s="21"/>
      <c r="AE525" s="21"/>
      <c r="AF525" s="21"/>
      <c r="AG525" s="21"/>
      <c r="AH525" s="21"/>
    </row>
    <row r="526" spans="1:34" ht="30" customHeight="1" x14ac:dyDescent="0.2">
      <c r="A526" s="22"/>
      <c r="B526" s="46"/>
      <c r="C526" s="249"/>
      <c r="D526" s="250"/>
      <c r="E526" s="250"/>
      <c r="F526" s="46"/>
      <c r="G526" s="46"/>
      <c r="H526" s="46"/>
      <c r="I526" s="47"/>
      <c r="J526" s="46"/>
      <c r="K526" s="46"/>
      <c r="L526" s="47"/>
      <c r="M526" s="48"/>
      <c r="N526" s="48"/>
      <c r="O526" s="49"/>
      <c r="P526" s="48"/>
      <c r="Q526" s="48"/>
      <c r="R526" s="49"/>
      <c r="S526" s="52"/>
      <c r="T526" s="21"/>
      <c r="U526" s="21"/>
      <c r="V526" s="21"/>
      <c r="W526" s="21"/>
      <c r="X526" s="21"/>
      <c r="Y526" s="21"/>
      <c r="Z526" s="21"/>
      <c r="AA526" s="21"/>
      <c r="AB526" s="21"/>
      <c r="AC526" s="21"/>
      <c r="AD526" s="21"/>
      <c r="AE526" s="21"/>
      <c r="AF526" s="21"/>
      <c r="AG526" s="21"/>
      <c r="AH526" s="21"/>
    </row>
    <row r="527" spans="1:34" ht="30" customHeight="1" x14ac:dyDescent="0.2">
      <c r="A527" s="22"/>
      <c r="B527" s="46"/>
      <c r="C527" s="249"/>
      <c r="D527" s="250"/>
      <c r="E527" s="250"/>
      <c r="F527" s="46"/>
      <c r="G527" s="46"/>
      <c r="H527" s="46"/>
      <c r="I527" s="47"/>
      <c r="J527" s="46"/>
      <c r="K527" s="46"/>
      <c r="L527" s="47"/>
      <c r="M527" s="48"/>
      <c r="N527" s="48"/>
      <c r="O527" s="49"/>
      <c r="P527" s="48"/>
      <c r="Q527" s="48"/>
      <c r="R527" s="49"/>
      <c r="S527" s="52"/>
      <c r="T527" s="21"/>
      <c r="U527" s="21"/>
      <c r="V527" s="21"/>
      <c r="W527" s="21"/>
      <c r="X527" s="21"/>
      <c r="Y527" s="21"/>
      <c r="Z527" s="21"/>
      <c r="AA527" s="21"/>
      <c r="AB527" s="21"/>
      <c r="AC527" s="21"/>
      <c r="AD527" s="21"/>
      <c r="AE527" s="21"/>
      <c r="AF527" s="21"/>
      <c r="AG527" s="21"/>
      <c r="AH527" s="21"/>
    </row>
    <row r="528" spans="1:34" ht="30" customHeight="1" x14ac:dyDescent="0.2">
      <c r="A528" s="22"/>
      <c r="B528" s="46"/>
      <c r="C528" s="249"/>
      <c r="D528" s="250"/>
      <c r="E528" s="250"/>
      <c r="F528" s="46"/>
      <c r="G528" s="46"/>
      <c r="H528" s="46"/>
      <c r="I528" s="47"/>
      <c r="J528" s="46"/>
      <c r="K528" s="46"/>
      <c r="L528" s="47"/>
      <c r="M528" s="48"/>
      <c r="N528" s="48"/>
      <c r="O528" s="49"/>
      <c r="P528" s="48"/>
      <c r="Q528" s="48"/>
      <c r="R528" s="49"/>
      <c r="S528" s="52"/>
      <c r="T528" s="21"/>
      <c r="U528" s="21"/>
      <c r="V528" s="21"/>
      <c r="W528" s="21"/>
      <c r="X528" s="21"/>
      <c r="Y528" s="21"/>
      <c r="Z528" s="21"/>
      <c r="AA528" s="21"/>
      <c r="AB528" s="21"/>
      <c r="AC528" s="21"/>
      <c r="AD528" s="21"/>
      <c r="AE528" s="21"/>
      <c r="AF528" s="21"/>
      <c r="AG528" s="21"/>
      <c r="AH528" s="21"/>
    </row>
    <row r="529" spans="1:34" ht="30" customHeight="1" x14ac:dyDescent="0.2">
      <c r="A529" s="22"/>
      <c r="B529" s="46"/>
      <c r="C529" s="249"/>
      <c r="D529" s="250"/>
      <c r="E529" s="250"/>
      <c r="F529" s="46"/>
      <c r="G529" s="46"/>
      <c r="H529" s="46"/>
      <c r="I529" s="47"/>
      <c r="J529" s="46"/>
      <c r="K529" s="46"/>
      <c r="L529" s="47"/>
      <c r="M529" s="48"/>
      <c r="N529" s="48"/>
      <c r="O529" s="49"/>
      <c r="P529" s="48"/>
      <c r="Q529" s="48"/>
      <c r="R529" s="49"/>
      <c r="S529" s="52"/>
      <c r="T529" s="21"/>
      <c r="U529" s="21"/>
      <c r="V529" s="21"/>
      <c r="W529" s="21"/>
      <c r="X529" s="21"/>
      <c r="Y529" s="21"/>
      <c r="Z529" s="21"/>
      <c r="AA529" s="21"/>
      <c r="AB529" s="21"/>
      <c r="AC529" s="21"/>
      <c r="AD529" s="21"/>
      <c r="AE529" s="21"/>
      <c r="AF529" s="21"/>
      <c r="AG529" s="21"/>
      <c r="AH529" s="21"/>
    </row>
    <row r="530" spans="1:34" ht="30" customHeight="1" x14ac:dyDescent="0.2">
      <c r="A530" s="22"/>
      <c r="B530" s="46"/>
      <c r="C530" s="249"/>
      <c r="D530" s="250"/>
      <c r="E530" s="250"/>
      <c r="F530" s="46"/>
      <c r="G530" s="46"/>
      <c r="H530" s="46"/>
      <c r="I530" s="47"/>
      <c r="J530" s="46"/>
      <c r="K530" s="46"/>
      <c r="L530" s="47"/>
      <c r="M530" s="48"/>
      <c r="N530" s="48"/>
      <c r="O530" s="49"/>
      <c r="P530" s="48"/>
      <c r="Q530" s="48"/>
      <c r="R530" s="49"/>
      <c r="S530" s="52"/>
      <c r="T530" s="21"/>
      <c r="U530" s="21"/>
      <c r="V530" s="21"/>
      <c r="W530" s="21"/>
      <c r="X530" s="21"/>
      <c r="Y530" s="21"/>
      <c r="Z530" s="21"/>
      <c r="AA530" s="21"/>
      <c r="AB530" s="21"/>
      <c r="AC530" s="21"/>
      <c r="AD530" s="21"/>
      <c r="AE530" s="21"/>
      <c r="AF530" s="21"/>
      <c r="AG530" s="21"/>
      <c r="AH530" s="21"/>
    </row>
    <row r="531" spans="1:34" ht="30" customHeight="1" x14ac:dyDescent="0.2">
      <c r="A531" s="22"/>
      <c r="B531" s="46"/>
      <c r="C531" s="249"/>
      <c r="D531" s="250"/>
      <c r="E531" s="250"/>
      <c r="F531" s="46"/>
      <c r="G531" s="46"/>
      <c r="H531" s="46"/>
      <c r="I531" s="47"/>
      <c r="J531" s="46"/>
      <c r="K531" s="46"/>
      <c r="L531" s="47"/>
      <c r="M531" s="48"/>
      <c r="N531" s="48"/>
      <c r="O531" s="49"/>
      <c r="P531" s="48"/>
      <c r="Q531" s="48"/>
      <c r="R531" s="49"/>
      <c r="S531" s="52"/>
      <c r="T531" s="21"/>
      <c r="U531" s="21"/>
      <c r="V531" s="21"/>
      <c r="W531" s="21"/>
      <c r="X531" s="21"/>
      <c r="Y531" s="21"/>
      <c r="Z531" s="21"/>
      <c r="AA531" s="21"/>
      <c r="AB531" s="21"/>
      <c r="AC531" s="21"/>
      <c r="AD531" s="21"/>
      <c r="AE531" s="21"/>
      <c r="AF531" s="21"/>
      <c r="AG531" s="21"/>
      <c r="AH531" s="21"/>
    </row>
    <row r="532" spans="1:34" ht="30" customHeight="1" x14ac:dyDescent="0.2">
      <c r="A532" s="22"/>
      <c r="B532" s="46"/>
      <c r="C532" s="249"/>
      <c r="D532" s="250"/>
      <c r="E532" s="250"/>
      <c r="F532" s="46"/>
      <c r="G532" s="46"/>
      <c r="H532" s="46"/>
      <c r="I532" s="47"/>
      <c r="J532" s="46"/>
      <c r="K532" s="46"/>
      <c r="L532" s="47"/>
      <c r="M532" s="48"/>
      <c r="N532" s="48"/>
      <c r="O532" s="49"/>
      <c r="P532" s="48"/>
      <c r="Q532" s="48"/>
      <c r="R532" s="49"/>
      <c r="S532" s="52"/>
      <c r="T532" s="21"/>
      <c r="U532" s="21"/>
      <c r="V532" s="21"/>
      <c r="W532" s="21"/>
      <c r="X532" s="21"/>
      <c r="Y532" s="21"/>
      <c r="Z532" s="21"/>
      <c r="AA532" s="21"/>
      <c r="AB532" s="21"/>
      <c r="AC532" s="21"/>
      <c r="AD532" s="21"/>
      <c r="AE532" s="21"/>
      <c r="AF532" s="21"/>
      <c r="AG532" s="21"/>
      <c r="AH532" s="21"/>
    </row>
    <row r="533" spans="1:34" ht="30" customHeight="1" x14ac:dyDescent="0.2">
      <c r="A533" s="22"/>
      <c r="B533" s="46"/>
      <c r="C533" s="249"/>
      <c r="D533" s="250"/>
      <c r="E533" s="250"/>
      <c r="F533" s="46"/>
      <c r="G533" s="46"/>
      <c r="H533" s="46"/>
      <c r="I533" s="47"/>
      <c r="J533" s="46"/>
      <c r="K533" s="46"/>
      <c r="L533" s="47"/>
      <c r="M533" s="48"/>
      <c r="N533" s="48"/>
      <c r="O533" s="49"/>
      <c r="P533" s="48"/>
      <c r="Q533" s="48"/>
      <c r="R533" s="49"/>
      <c r="S533" s="52"/>
      <c r="T533" s="21"/>
      <c r="U533" s="21"/>
      <c r="V533" s="21"/>
      <c r="W533" s="21"/>
      <c r="X533" s="21"/>
      <c r="Y533" s="21"/>
      <c r="Z533" s="21"/>
      <c r="AA533" s="21"/>
      <c r="AB533" s="21"/>
      <c r="AC533" s="21"/>
      <c r="AD533" s="21"/>
      <c r="AE533" s="21"/>
      <c r="AF533" s="21"/>
      <c r="AG533" s="21"/>
      <c r="AH533" s="21"/>
    </row>
    <row r="534" spans="1:34" ht="30" customHeight="1" x14ac:dyDescent="0.2">
      <c r="A534" s="22"/>
      <c r="B534" s="46"/>
      <c r="C534" s="249"/>
      <c r="D534" s="250"/>
      <c r="E534" s="250"/>
      <c r="F534" s="46"/>
      <c r="G534" s="46"/>
      <c r="H534" s="46"/>
      <c r="I534" s="47"/>
      <c r="J534" s="46"/>
      <c r="K534" s="46"/>
      <c r="L534" s="47"/>
      <c r="M534" s="48"/>
      <c r="N534" s="48"/>
      <c r="O534" s="49"/>
      <c r="P534" s="48"/>
      <c r="Q534" s="48"/>
      <c r="R534" s="49"/>
      <c r="S534" s="52"/>
      <c r="T534" s="21"/>
      <c r="U534" s="21"/>
      <c r="V534" s="21"/>
      <c r="W534" s="21"/>
      <c r="X534" s="21"/>
      <c r="Y534" s="21"/>
      <c r="Z534" s="21"/>
      <c r="AA534" s="21"/>
      <c r="AB534" s="21"/>
      <c r="AC534" s="21"/>
      <c r="AD534" s="21"/>
      <c r="AE534" s="21"/>
      <c r="AF534" s="21"/>
      <c r="AG534" s="21"/>
      <c r="AH534" s="21"/>
    </row>
    <row r="535" spans="1:34" ht="30" customHeight="1" x14ac:dyDescent="0.2">
      <c r="A535" s="22"/>
      <c r="B535" s="46"/>
      <c r="C535" s="249"/>
      <c r="D535" s="250"/>
      <c r="E535" s="250"/>
      <c r="F535" s="46"/>
      <c r="G535" s="46"/>
      <c r="H535" s="46"/>
      <c r="I535" s="47"/>
      <c r="J535" s="46"/>
      <c r="K535" s="46"/>
      <c r="L535" s="47"/>
      <c r="M535" s="48"/>
      <c r="N535" s="48"/>
      <c r="O535" s="49"/>
      <c r="P535" s="48"/>
      <c r="Q535" s="48"/>
      <c r="R535" s="49"/>
      <c r="S535" s="52"/>
      <c r="T535" s="21"/>
      <c r="U535" s="21"/>
      <c r="V535" s="21"/>
      <c r="W535" s="21"/>
      <c r="X535" s="21"/>
      <c r="Y535" s="21"/>
      <c r="Z535" s="21"/>
      <c r="AA535" s="21"/>
      <c r="AB535" s="21"/>
      <c r="AC535" s="21"/>
      <c r="AD535" s="21"/>
      <c r="AE535" s="21"/>
      <c r="AF535" s="21"/>
      <c r="AG535" s="21"/>
      <c r="AH535" s="21"/>
    </row>
    <row r="536" spans="1:34" ht="30" customHeight="1" x14ac:dyDescent="0.2">
      <c r="A536" s="22"/>
      <c r="B536" s="46"/>
      <c r="C536" s="249"/>
      <c r="D536" s="250"/>
      <c r="E536" s="250"/>
      <c r="F536" s="46"/>
      <c r="G536" s="46"/>
      <c r="H536" s="46"/>
      <c r="I536" s="47"/>
      <c r="J536" s="46"/>
      <c r="K536" s="46"/>
      <c r="L536" s="47"/>
      <c r="M536" s="48"/>
      <c r="N536" s="48"/>
      <c r="O536" s="49"/>
      <c r="P536" s="48"/>
      <c r="Q536" s="48"/>
      <c r="R536" s="49"/>
      <c r="S536" s="52"/>
      <c r="T536" s="21"/>
      <c r="U536" s="21"/>
      <c r="V536" s="21"/>
      <c r="W536" s="21"/>
      <c r="X536" s="21"/>
      <c r="Y536" s="21"/>
      <c r="Z536" s="21"/>
      <c r="AA536" s="21"/>
      <c r="AB536" s="21"/>
      <c r="AC536" s="21"/>
      <c r="AD536" s="21"/>
      <c r="AE536" s="21"/>
      <c r="AF536" s="21"/>
      <c r="AG536" s="21"/>
      <c r="AH536" s="21"/>
    </row>
    <row r="537" spans="1:34" ht="30" customHeight="1" x14ac:dyDescent="0.2">
      <c r="A537" s="22"/>
      <c r="B537" s="46"/>
      <c r="C537" s="249"/>
      <c r="D537" s="250"/>
      <c r="E537" s="250"/>
      <c r="F537" s="46"/>
      <c r="G537" s="46"/>
      <c r="H537" s="46"/>
      <c r="I537" s="47"/>
      <c r="J537" s="46"/>
      <c r="K537" s="46"/>
      <c r="L537" s="47"/>
      <c r="M537" s="48"/>
      <c r="N537" s="48"/>
      <c r="O537" s="49"/>
      <c r="P537" s="48"/>
      <c r="Q537" s="48"/>
      <c r="R537" s="49"/>
      <c r="S537" s="52"/>
      <c r="T537" s="21"/>
      <c r="U537" s="21"/>
      <c r="V537" s="21"/>
      <c r="W537" s="21"/>
      <c r="X537" s="21"/>
      <c r="Y537" s="21"/>
      <c r="Z537" s="21"/>
      <c r="AA537" s="21"/>
      <c r="AB537" s="21"/>
      <c r="AC537" s="21"/>
      <c r="AD537" s="21"/>
      <c r="AE537" s="21"/>
      <c r="AF537" s="21"/>
      <c r="AG537" s="21"/>
      <c r="AH537" s="21"/>
    </row>
    <row r="538" spans="1:34" ht="30" customHeight="1" x14ac:dyDescent="0.2">
      <c r="A538" s="22"/>
      <c r="B538" s="46"/>
      <c r="C538" s="249"/>
      <c r="D538" s="250"/>
      <c r="E538" s="250"/>
      <c r="F538" s="46"/>
      <c r="G538" s="46"/>
      <c r="H538" s="46"/>
      <c r="I538" s="47"/>
      <c r="J538" s="46"/>
      <c r="K538" s="46"/>
      <c r="L538" s="47"/>
      <c r="M538" s="48"/>
      <c r="N538" s="48"/>
      <c r="O538" s="49"/>
      <c r="P538" s="48"/>
      <c r="Q538" s="48"/>
      <c r="R538" s="49"/>
      <c r="S538" s="52"/>
      <c r="T538" s="21"/>
      <c r="U538" s="21"/>
      <c r="V538" s="21"/>
      <c r="W538" s="21"/>
      <c r="X538" s="21"/>
      <c r="Y538" s="21"/>
      <c r="Z538" s="21"/>
      <c r="AA538" s="21"/>
      <c r="AB538" s="21"/>
      <c r="AC538" s="21"/>
      <c r="AD538" s="21"/>
      <c r="AE538" s="21"/>
      <c r="AF538" s="21"/>
      <c r="AG538" s="21"/>
      <c r="AH538" s="21"/>
    </row>
    <row r="539" spans="1:34" ht="30" customHeight="1" x14ac:dyDescent="0.2">
      <c r="A539" s="22"/>
      <c r="B539" s="46"/>
      <c r="C539" s="249"/>
      <c r="D539" s="250"/>
      <c r="E539" s="250"/>
      <c r="F539" s="46"/>
      <c r="G539" s="46"/>
      <c r="H539" s="46"/>
      <c r="I539" s="47"/>
      <c r="J539" s="46"/>
      <c r="K539" s="46"/>
      <c r="L539" s="47"/>
      <c r="M539" s="48"/>
      <c r="N539" s="48"/>
      <c r="O539" s="49"/>
      <c r="P539" s="48"/>
      <c r="Q539" s="48"/>
      <c r="R539" s="49"/>
      <c r="S539" s="52"/>
      <c r="T539" s="21"/>
      <c r="U539" s="21"/>
      <c r="V539" s="21"/>
      <c r="W539" s="21"/>
      <c r="X539" s="21"/>
      <c r="Y539" s="21"/>
      <c r="Z539" s="21"/>
      <c r="AA539" s="21"/>
      <c r="AB539" s="21"/>
      <c r="AC539" s="21"/>
      <c r="AD539" s="21"/>
      <c r="AE539" s="21"/>
      <c r="AF539" s="21"/>
      <c r="AG539" s="21"/>
      <c r="AH539" s="21"/>
    </row>
    <row r="540" spans="1:34" ht="30" customHeight="1" x14ac:dyDescent="0.2">
      <c r="A540" s="22"/>
      <c r="B540" s="46"/>
      <c r="C540" s="249"/>
      <c r="D540" s="250"/>
      <c r="E540" s="250"/>
      <c r="F540" s="46"/>
      <c r="G540" s="46"/>
      <c r="H540" s="46"/>
      <c r="I540" s="47"/>
      <c r="J540" s="46"/>
      <c r="K540" s="46"/>
      <c r="L540" s="47"/>
      <c r="M540" s="48"/>
      <c r="N540" s="48"/>
      <c r="O540" s="49"/>
      <c r="P540" s="48"/>
      <c r="Q540" s="48"/>
      <c r="R540" s="49"/>
      <c r="S540" s="52"/>
      <c r="T540" s="21"/>
      <c r="U540" s="21"/>
      <c r="V540" s="21"/>
      <c r="W540" s="21"/>
      <c r="X540" s="21"/>
      <c r="Y540" s="21"/>
      <c r="Z540" s="21"/>
      <c r="AA540" s="21"/>
      <c r="AB540" s="21"/>
      <c r="AC540" s="21"/>
      <c r="AD540" s="21"/>
      <c r="AE540" s="21"/>
      <c r="AF540" s="21"/>
      <c r="AG540" s="21"/>
      <c r="AH540" s="21"/>
    </row>
    <row r="541" spans="1:34" ht="30" customHeight="1" x14ac:dyDescent="0.2">
      <c r="A541" s="22"/>
      <c r="B541" s="46"/>
      <c r="C541" s="249"/>
      <c r="D541" s="250"/>
      <c r="E541" s="250"/>
      <c r="F541" s="46"/>
      <c r="G541" s="46"/>
      <c r="H541" s="46"/>
      <c r="I541" s="47"/>
      <c r="J541" s="46"/>
      <c r="K541" s="46"/>
      <c r="L541" s="47"/>
      <c r="M541" s="48"/>
      <c r="N541" s="48"/>
      <c r="O541" s="49"/>
      <c r="P541" s="48"/>
      <c r="Q541" s="48"/>
      <c r="R541" s="49"/>
      <c r="S541" s="52"/>
      <c r="T541" s="21"/>
      <c r="U541" s="21"/>
      <c r="V541" s="21"/>
      <c r="W541" s="21"/>
      <c r="X541" s="21"/>
      <c r="Y541" s="21"/>
      <c r="Z541" s="21"/>
      <c r="AA541" s="21"/>
      <c r="AB541" s="21"/>
      <c r="AC541" s="21"/>
      <c r="AD541" s="21"/>
      <c r="AE541" s="21"/>
      <c r="AF541" s="21"/>
      <c r="AG541" s="21"/>
      <c r="AH541" s="21"/>
    </row>
    <row r="542" spans="1:34" ht="30" customHeight="1" x14ac:dyDescent="0.2">
      <c r="A542" s="22"/>
      <c r="B542" s="46"/>
      <c r="C542" s="249"/>
      <c r="D542" s="250"/>
      <c r="E542" s="250"/>
      <c r="F542" s="46"/>
      <c r="G542" s="46"/>
      <c r="H542" s="46"/>
      <c r="I542" s="47"/>
      <c r="J542" s="46"/>
      <c r="K542" s="46"/>
      <c r="L542" s="47"/>
      <c r="M542" s="48"/>
      <c r="N542" s="48"/>
      <c r="O542" s="49"/>
      <c r="P542" s="48"/>
      <c r="Q542" s="48"/>
      <c r="R542" s="49"/>
      <c r="S542" s="52"/>
      <c r="T542" s="21"/>
      <c r="U542" s="21"/>
      <c r="V542" s="21"/>
      <c r="W542" s="21"/>
      <c r="X542" s="21"/>
      <c r="Y542" s="21"/>
      <c r="Z542" s="21"/>
      <c r="AA542" s="21"/>
      <c r="AB542" s="21"/>
      <c r="AC542" s="21"/>
      <c r="AD542" s="21"/>
      <c r="AE542" s="21"/>
      <c r="AF542" s="21"/>
      <c r="AG542" s="21"/>
      <c r="AH542" s="21"/>
    </row>
    <row r="543" spans="1:34" ht="30" customHeight="1" x14ac:dyDescent="0.2">
      <c r="A543" s="22"/>
      <c r="B543" s="46"/>
      <c r="C543" s="249"/>
      <c r="D543" s="250"/>
      <c r="E543" s="250"/>
      <c r="F543" s="46"/>
      <c r="G543" s="46"/>
      <c r="H543" s="46"/>
      <c r="I543" s="47"/>
      <c r="J543" s="46"/>
      <c r="K543" s="46"/>
      <c r="L543" s="47"/>
      <c r="M543" s="48"/>
      <c r="N543" s="48"/>
      <c r="O543" s="49"/>
      <c r="P543" s="48"/>
      <c r="Q543" s="48"/>
      <c r="R543" s="49"/>
      <c r="S543" s="52"/>
      <c r="T543" s="21"/>
      <c r="U543" s="21"/>
      <c r="V543" s="21"/>
      <c r="W543" s="21"/>
      <c r="X543" s="21"/>
      <c r="Y543" s="21"/>
      <c r="Z543" s="21"/>
      <c r="AA543" s="21"/>
      <c r="AB543" s="21"/>
      <c r="AC543" s="21"/>
      <c r="AD543" s="21"/>
      <c r="AE543" s="21"/>
      <c r="AF543" s="21"/>
      <c r="AG543" s="21"/>
      <c r="AH543" s="21"/>
    </row>
    <row r="544" spans="1:34" ht="30" customHeight="1" x14ac:dyDescent="0.2">
      <c r="A544" s="22"/>
      <c r="B544" s="46"/>
      <c r="C544" s="249"/>
      <c r="D544" s="250"/>
      <c r="E544" s="250"/>
      <c r="F544" s="46"/>
      <c r="G544" s="46"/>
      <c r="H544" s="46"/>
      <c r="I544" s="47"/>
      <c r="J544" s="46"/>
      <c r="K544" s="46"/>
      <c r="L544" s="47"/>
      <c r="M544" s="48"/>
      <c r="N544" s="48"/>
      <c r="O544" s="49"/>
      <c r="P544" s="48"/>
      <c r="Q544" s="48"/>
      <c r="R544" s="49"/>
      <c r="S544" s="52"/>
      <c r="T544" s="21"/>
      <c r="U544" s="21"/>
      <c r="V544" s="21"/>
      <c r="W544" s="21"/>
      <c r="X544" s="21"/>
      <c r="Y544" s="21"/>
      <c r="Z544" s="21"/>
      <c r="AA544" s="21"/>
      <c r="AB544" s="21"/>
      <c r="AC544" s="21"/>
      <c r="AD544" s="21"/>
      <c r="AE544" s="21"/>
      <c r="AF544" s="21"/>
      <c r="AG544" s="21"/>
      <c r="AH544" s="21"/>
    </row>
    <row r="545" spans="1:34" ht="30" customHeight="1" x14ac:dyDescent="0.2">
      <c r="A545" s="22"/>
      <c r="B545" s="46"/>
      <c r="C545" s="249"/>
      <c r="D545" s="250"/>
      <c r="E545" s="250"/>
      <c r="F545" s="46"/>
      <c r="G545" s="46"/>
      <c r="H545" s="46"/>
      <c r="I545" s="47"/>
      <c r="J545" s="46"/>
      <c r="K545" s="46"/>
      <c r="L545" s="47"/>
      <c r="M545" s="48"/>
      <c r="N545" s="48"/>
      <c r="O545" s="49"/>
      <c r="P545" s="48"/>
      <c r="Q545" s="48"/>
      <c r="R545" s="49"/>
      <c r="S545" s="52"/>
      <c r="T545" s="21"/>
      <c r="U545" s="21"/>
      <c r="V545" s="21"/>
      <c r="W545" s="21"/>
      <c r="X545" s="21"/>
      <c r="Y545" s="21"/>
      <c r="Z545" s="21"/>
      <c r="AA545" s="21"/>
      <c r="AB545" s="21"/>
      <c r="AC545" s="21"/>
      <c r="AD545" s="21"/>
      <c r="AE545" s="21"/>
      <c r="AF545" s="21"/>
      <c r="AG545" s="21"/>
      <c r="AH545" s="21"/>
    </row>
    <row r="546" spans="1:34" ht="30" customHeight="1" x14ac:dyDescent="0.2">
      <c r="A546" s="22"/>
      <c r="B546" s="46"/>
      <c r="C546" s="249"/>
      <c r="D546" s="250"/>
      <c r="E546" s="250"/>
      <c r="F546" s="46"/>
      <c r="G546" s="46"/>
      <c r="H546" s="46"/>
      <c r="I546" s="47"/>
      <c r="J546" s="46"/>
      <c r="K546" s="46"/>
      <c r="L546" s="47"/>
      <c r="M546" s="48"/>
      <c r="N546" s="48"/>
      <c r="O546" s="49"/>
      <c r="P546" s="48"/>
      <c r="Q546" s="48"/>
      <c r="R546" s="49"/>
      <c r="S546" s="52"/>
      <c r="T546" s="21"/>
      <c r="U546" s="21"/>
      <c r="V546" s="21"/>
      <c r="W546" s="21"/>
      <c r="X546" s="21"/>
      <c r="Y546" s="21"/>
      <c r="Z546" s="21"/>
      <c r="AA546" s="21"/>
      <c r="AB546" s="21"/>
      <c r="AC546" s="21"/>
      <c r="AD546" s="21"/>
      <c r="AE546" s="21"/>
      <c r="AF546" s="21"/>
      <c r="AG546" s="21"/>
      <c r="AH546" s="21"/>
    </row>
    <row r="547" spans="1:34" ht="30" customHeight="1" x14ac:dyDescent="0.2">
      <c r="A547" s="22"/>
      <c r="B547" s="46"/>
      <c r="C547" s="249"/>
      <c r="D547" s="250"/>
      <c r="E547" s="250"/>
      <c r="F547" s="46"/>
      <c r="G547" s="46"/>
      <c r="H547" s="46"/>
      <c r="I547" s="47"/>
      <c r="J547" s="46"/>
      <c r="K547" s="46"/>
      <c r="L547" s="47"/>
      <c r="M547" s="48"/>
      <c r="N547" s="48"/>
      <c r="O547" s="49"/>
      <c r="P547" s="48"/>
      <c r="Q547" s="48"/>
      <c r="R547" s="49"/>
      <c r="S547" s="52"/>
      <c r="T547" s="21"/>
      <c r="U547" s="21"/>
      <c r="V547" s="21"/>
      <c r="W547" s="21"/>
      <c r="X547" s="21"/>
      <c r="Y547" s="21"/>
      <c r="Z547" s="21"/>
      <c r="AA547" s="21"/>
      <c r="AB547" s="21"/>
      <c r="AC547" s="21"/>
      <c r="AD547" s="21"/>
      <c r="AE547" s="21"/>
      <c r="AF547" s="21"/>
      <c r="AG547" s="21"/>
      <c r="AH547" s="21"/>
    </row>
    <row r="548" spans="1:34" ht="30" customHeight="1" x14ac:dyDescent="0.2">
      <c r="A548" s="22"/>
      <c r="B548" s="46"/>
      <c r="C548" s="249"/>
      <c r="D548" s="250"/>
      <c r="E548" s="250"/>
      <c r="F548" s="46"/>
      <c r="G548" s="46"/>
      <c r="H548" s="46"/>
      <c r="I548" s="47"/>
      <c r="J548" s="46"/>
      <c r="K548" s="46"/>
      <c r="L548" s="47"/>
      <c r="M548" s="48"/>
      <c r="N548" s="48"/>
      <c r="O548" s="49"/>
      <c r="P548" s="48"/>
      <c r="Q548" s="48"/>
      <c r="R548" s="49"/>
      <c r="S548" s="52"/>
      <c r="T548" s="21"/>
      <c r="U548" s="21"/>
      <c r="V548" s="21"/>
      <c r="W548" s="21"/>
      <c r="X548" s="21"/>
      <c r="Y548" s="21"/>
      <c r="Z548" s="21"/>
      <c r="AA548" s="21"/>
      <c r="AB548" s="21"/>
      <c r="AC548" s="21"/>
      <c r="AD548" s="21"/>
      <c r="AE548" s="21"/>
      <c r="AF548" s="21"/>
      <c r="AG548" s="21"/>
      <c r="AH548" s="21"/>
    </row>
    <row r="549" spans="1:34" ht="30" customHeight="1" x14ac:dyDescent="0.2">
      <c r="A549" s="22"/>
      <c r="B549" s="46"/>
      <c r="C549" s="249"/>
      <c r="D549" s="250"/>
      <c r="E549" s="250"/>
      <c r="F549" s="46"/>
      <c r="G549" s="46"/>
      <c r="H549" s="46"/>
      <c r="I549" s="47"/>
      <c r="J549" s="46"/>
      <c r="K549" s="46"/>
      <c r="L549" s="47"/>
      <c r="M549" s="48"/>
      <c r="N549" s="48"/>
      <c r="O549" s="49"/>
      <c r="P549" s="48"/>
      <c r="Q549" s="48"/>
      <c r="R549" s="49"/>
      <c r="S549" s="52"/>
      <c r="T549" s="21"/>
      <c r="U549" s="21"/>
      <c r="V549" s="21"/>
      <c r="W549" s="21"/>
      <c r="X549" s="21"/>
      <c r="Y549" s="21"/>
      <c r="Z549" s="21"/>
      <c r="AA549" s="21"/>
      <c r="AB549" s="21"/>
      <c r="AC549" s="21"/>
      <c r="AD549" s="21"/>
      <c r="AE549" s="21"/>
      <c r="AF549" s="21"/>
      <c r="AG549" s="21"/>
      <c r="AH549" s="21"/>
    </row>
    <row r="550" spans="1:34" ht="30" customHeight="1" x14ac:dyDescent="0.2">
      <c r="A550" s="22"/>
      <c r="B550" s="46"/>
      <c r="C550" s="249"/>
      <c r="D550" s="250"/>
      <c r="E550" s="250"/>
      <c r="F550" s="46"/>
      <c r="G550" s="46"/>
      <c r="H550" s="46"/>
      <c r="I550" s="47"/>
      <c r="J550" s="46"/>
      <c r="K550" s="46"/>
      <c r="L550" s="47"/>
      <c r="M550" s="48"/>
      <c r="N550" s="48"/>
      <c r="O550" s="49"/>
      <c r="P550" s="48"/>
      <c r="Q550" s="48"/>
      <c r="R550" s="49"/>
      <c r="S550" s="52"/>
      <c r="T550" s="21"/>
      <c r="U550" s="21"/>
      <c r="V550" s="21"/>
      <c r="W550" s="21"/>
      <c r="X550" s="21"/>
      <c r="Y550" s="21"/>
      <c r="Z550" s="21"/>
      <c r="AA550" s="21"/>
      <c r="AB550" s="21"/>
      <c r="AC550" s="21"/>
      <c r="AD550" s="21"/>
      <c r="AE550" s="21"/>
      <c r="AF550" s="21"/>
      <c r="AG550" s="21"/>
      <c r="AH550" s="21"/>
    </row>
    <row r="551" spans="1:34" ht="30" customHeight="1" x14ac:dyDescent="0.2">
      <c r="A551" s="22"/>
      <c r="B551" s="46"/>
      <c r="C551" s="249"/>
      <c r="D551" s="250"/>
      <c r="E551" s="250"/>
      <c r="F551" s="46"/>
      <c r="G551" s="46"/>
      <c r="H551" s="46"/>
      <c r="I551" s="47"/>
      <c r="J551" s="46"/>
      <c r="K551" s="46"/>
      <c r="L551" s="47"/>
      <c r="M551" s="48"/>
      <c r="N551" s="48"/>
      <c r="O551" s="49"/>
      <c r="P551" s="48"/>
      <c r="Q551" s="48"/>
      <c r="R551" s="49"/>
      <c r="S551" s="52"/>
      <c r="T551" s="21"/>
      <c r="U551" s="21"/>
      <c r="V551" s="21"/>
      <c r="W551" s="21"/>
      <c r="X551" s="21"/>
      <c r="Y551" s="21"/>
      <c r="Z551" s="21"/>
      <c r="AA551" s="21"/>
      <c r="AB551" s="21"/>
      <c r="AC551" s="21"/>
      <c r="AD551" s="21"/>
      <c r="AE551" s="21"/>
      <c r="AF551" s="21"/>
      <c r="AG551" s="21"/>
      <c r="AH551" s="21"/>
    </row>
    <row r="552" spans="1:34" ht="30" customHeight="1" x14ac:dyDescent="0.2">
      <c r="A552" s="22"/>
      <c r="B552" s="46"/>
      <c r="C552" s="249"/>
      <c r="D552" s="250"/>
      <c r="E552" s="250"/>
      <c r="F552" s="46"/>
      <c r="G552" s="46"/>
      <c r="H552" s="46"/>
      <c r="I552" s="47"/>
      <c r="J552" s="46"/>
      <c r="K552" s="46"/>
      <c r="L552" s="47"/>
      <c r="M552" s="48"/>
      <c r="N552" s="48"/>
      <c r="O552" s="49"/>
      <c r="P552" s="48"/>
      <c r="Q552" s="48"/>
      <c r="R552" s="49"/>
      <c r="S552" s="52"/>
      <c r="T552" s="21"/>
      <c r="U552" s="21"/>
      <c r="V552" s="21"/>
      <c r="W552" s="21"/>
      <c r="X552" s="21"/>
      <c r="Y552" s="21"/>
      <c r="Z552" s="21"/>
      <c r="AA552" s="21"/>
      <c r="AB552" s="21"/>
      <c r="AC552" s="21"/>
      <c r="AD552" s="21"/>
      <c r="AE552" s="21"/>
      <c r="AF552" s="21"/>
      <c r="AG552" s="21"/>
      <c r="AH552" s="21"/>
    </row>
    <row r="553" spans="1:34" ht="30" customHeight="1" x14ac:dyDescent="0.2">
      <c r="A553" s="22"/>
      <c r="B553" s="46"/>
      <c r="C553" s="249"/>
      <c r="D553" s="250"/>
      <c r="E553" s="250"/>
      <c r="F553" s="46"/>
      <c r="G553" s="46"/>
      <c r="H553" s="46"/>
      <c r="I553" s="47"/>
      <c r="J553" s="46"/>
      <c r="K553" s="46"/>
      <c r="L553" s="47"/>
      <c r="M553" s="48"/>
      <c r="N553" s="48"/>
      <c r="O553" s="49"/>
      <c r="P553" s="48"/>
      <c r="Q553" s="48"/>
      <c r="R553" s="49"/>
      <c r="S553" s="52"/>
      <c r="T553" s="21"/>
      <c r="U553" s="21"/>
      <c r="V553" s="21"/>
      <c r="W553" s="21"/>
      <c r="X553" s="21"/>
      <c r="Y553" s="21"/>
      <c r="Z553" s="21"/>
      <c r="AA553" s="21"/>
      <c r="AB553" s="21"/>
      <c r="AC553" s="21"/>
      <c r="AD553" s="21"/>
      <c r="AE553" s="21"/>
      <c r="AF553" s="21"/>
      <c r="AG553" s="21"/>
      <c r="AH553" s="21"/>
    </row>
    <row r="554" spans="1:34" ht="30" customHeight="1" x14ac:dyDescent="0.2">
      <c r="A554" s="22"/>
      <c r="B554" s="46"/>
      <c r="C554" s="249"/>
      <c r="D554" s="250"/>
      <c r="E554" s="250"/>
      <c r="F554" s="46"/>
      <c r="G554" s="46"/>
      <c r="H554" s="46"/>
      <c r="I554" s="47"/>
      <c r="J554" s="46"/>
      <c r="K554" s="46"/>
      <c r="L554" s="47"/>
      <c r="M554" s="48"/>
      <c r="N554" s="48"/>
      <c r="O554" s="49"/>
      <c r="P554" s="48"/>
      <c r="Q554" s="48"/>
      <c r="R554" s="49"/>
      <c r="S554" s="52"/>
      <c r="T554" s="21"/>
      <c r="U554" s="21"/>
      <c r="V554" s="21"/>
      <c r="W554" s="21"/>
      <c r="X554" s="21"/>
      <c r="Y554" s="21"/>
      <c r="Z554" s="21"/>
      <c r="AA554" s="21"/>
      <c r="AB554" s="21"/>
      <c r="AC554" s="21"/>
      <c r="AD554" s="21"/>
      <c r="AE554" s="21"/>
      <c r="AF554" s="21"/>
      <c r="AG554" s="21"/>
      <c r="AH554" s="21"/>
    </row>
    <row r="555" spans="1:34" ht="30" customHeight="1" x14ac:dyDescent="0.2">
      <c r="A555" s="22"/>
      <c r="B555" s="46"/>
      <c r="C555" s="249"/>
      <c r="D555" s="250"/>
      <c r="E555" s="250"/>
      <c r="F555" s="46"/>
      <c r="G555" s="46"/>
      <c r="H555" s="46"/>
      <c r="I555" s="47"/>
      <c r="J555" s="46"/>
      <c r="K555" s="46"/>
      <c r="L555" s="47"/>
      <c r="M555" s="48"/>
      <c r="N555" s="48"/>
      <c r="O555" s="49"/>
      <c r="P555" s="48"/>
      <c r="Q555" s="48"/>
      <c r="R555" s="49"/>
      <c r="S555" s="52"/>
      <c r="T555" s="21"/>
      <c r="U555" s="21"/>
      <c r="V555" s="21"/>
      <c r="W555" s="21"/>
      <c r="X555" s="21"/>
      <c r="Y555" s="21"/>
      <c r="Z555" s="21"/>
      <c r="AA555" s="21"/>
      <c r="AB555" s="21"/>
      <c r="AC555" s="21"/>
      <c r="AD555" s="21"/>
      <c r="AE555" s="21"/>
      <c r="AF555" s="21"/>
      <c r="AG555" s="21"/>
      <c r="AH555" s="21"/>
    </row>
    <row r="556" spans="1:34" ht="30" customHeight="1" x14ac:dyDescent="0.2">
      <c r="A556" s="22"/>
      <c r="B556" s="46"/>
      <c r="C556" s="249"/>
      <c r="D556" s="250"/>
      <c r="E556" s="250"/>
      <c r="F556" s="46"/>
      <c r="G556" s="46"/>
      <c r="H556" s="46"/>
      <c r="I556" s="47"/>
      <c r="J556" s="46"/>
      <c r="K556" s="46"/>
      <c r="L556" s="47"/>
      <c r="M556" s="48"/>
      <c r="N556" s="48"/>
      <c r="O556" s="49"/>
      <c r="P556" s="48"/>
      <c r="Q556" s="48"/>
      <c r="R556" s="49"/>
      <c r="S556" s="52"/>
      <c r="T556" s="21"/>
      <c r="U556" s="21"/>
      <c r="V556" s="21"/>
      <c r="W556" s="21"/>
      <c r="X556" s="21"/>
      <c r="Y556" s="21"/>
      <c r="Z556" s="21"/>
      <c r="AA556" s="21"/>
      <c r="AB556" s="21"/>
      <c r="AC556" s="21"/>
      <c r="AD556" s="21"/>
      <c r="AE556" s="21"/>
      <c r="AF556" s="21"/>
      <c r="AG556" s="21"/>
      <c r="AH556" s="21"/>
    </row>
    <row r="557" spans="1:34" ht="30" customHeight="1" x14ac:dyDescent="0.2">
      <c r="A557" s="22"/>
      <c r="B557" s="46"/>
      <c r="C557" s="249"/>
      <c r="D557" s="250"/>
      <c r="E557" s="250"/>
      <c r="F557" s="46"/>
      <c r="G557" s="46"/>
      <c r="H557" s="46"/>
      <c r="I557" s="47"/>
      <c r="J557" s="46"/>
      <c r="K557" s="46"/>
      <c r="L557" s="47"/>
      <c r="M557" s="48"/>
      <c r="N557" s="48"/>
      <c r="O557" s="49"/>
      <c r="P557" s="48"/>
      <c r="Q557" s="48"/>
      <c r="R557" s="49"/>
      <c r="S557" s="52"/>
      <c r="T557" s="21"/>
      <c r="U557" s="21"/>
      <c r="V557" s="21"/>
      <c r="W557" s="21"/>
      <c r="X557" s="21"/>
      <c r="Y557" s="21"/>
      <c r="Z557" s="21"/>
      <c r="AA557" s="21"/>
      <c r="AB557" s="21"/>
      <c r="AC557" s="21"/>
      <c r="AD557" s="21"/>
      <c r="AE557" s="21"/>
      <c r="AF557" s="21"/>
      <c r="AG557" s="21"/>
      <c r="AH557" s="21"/>
    </row>
    <row r="558" spans="1:34" ht="30" customHeight="1" x14ac:dyDescent="0.2">
      <c r="A558" s="22"/>
      <c r="B558" s="46"/>
      <c r="C558" s="249"/>
      <c r="D558" s="250"/>
      <c r="E558" s="250"/>
      <c r="F558" s="46"/>
      <c r="G558" s="46"/>
      <c r="H558" s="46"/>
      <c r="I558" s="47"/>
      <c r="J558" s="46"/>
      <c r="K558" s="46"/>
      <c r="L558" s="47"/>
      <c r="M558" s="48"/>
      <c r="N558" s="48"/>
      <c r="O558" s="49"/>
      <c r="P558" s="48"/>
      <c r="Q558" s="48"/>
      <c r="R558" s="49"/>
      <c r="S558" s="52"/>
      <c r="T558" s="21"/>
      <c r="U558" s="21"/>
      <c r="V558" s="21"/>
      <c r="W558" s="21"/>
      <c r="X558" s="21"/>
      <c r="Y558" s="21"/>
      <c r="Z558" s="21"/>
      <c r="AA558" s="21"/>
      <c r="AB558" s="21"/>
      <c r="AC558" s="21"/>
      <c r="AD558" s="21"/>
      <c r="AE558" s="21"/>
      <c r="AF558" s="21"/>
      <c r="AG558" s="21"/>
      <c r="AH558" s="21"/>
    </row>
    <row r="559" spans="1:34" ht="30" customHeight="1" x14ac:dyDescent="0.2">
      <c r="A559" s="22"/>
      <c r="B559" s="46"/>
      <c r="C559" s="249"/>
      <c r="D559" s="250"/>
      <c r="E559" s="250"/>
      <c r="F559" s="46"/>
      <c r="G559" s="46"/>
      <c r="H559" s="46"/>
      <c r="I559" s="47"/>
      <c r="J559" s="46"/>
      <c r="K559" s="46"/>
      <c r="L559" s="47"/>
      <c r="M559" s="48"/>
      <c r="N559" s="48"/>
      <c r="O559" s="49"/>
      <c r="P559" s="48"/>
      <c r="Q559" s="48"/>
      <c r="R559" s="49"/>
      <c r="S559" s="52"/>
      <c r="T559" s="21"/>
      <c r="U559" s="21"/>
      <c r="V559" s="21"/>
      <c r="W559" s="21"/>
      <c r="X559" s="21"/>
      <c r="Y559" s="21"/>
      <c r="Z559" s="21"/>
      <c r="AA559" s="21"/>
      <c r="AB559" s="21"/>
      <c r="AC559" s="21"/>
      <c r="AD559" s="21"/>
      <c r="AE559" s="21"/>
      <c r="AF559" s="21"/>
      <c r="AG559" s="21"/>
      <c r="AH559" s="21"/>
    </row>
    <row r="560" spans="1:34" ht="30" customHeight="1" x14ac:dyDescent="0.2">
      <c r="A560" s="22"/>
      <c r="B560" s="46"/>
      <c r="C560" s="249"/>
      <c r="D560" s="250"/>
      <c r="E560" s="250"/>
      <c r="F560" s="46"/>
      <c r="G560" s="46"/>
      <c r="H560" s="46"/>
      <c r="I560" s="47"/>
      <c r="J560" s="46"/>
      <c r="K560" s="46"/>
      <c r="L560" s="47"/>
      <c r="M560" s="48"/>
      <c r="N560" s="48"/>
      <c r="O560" s="49"/>
      <c r="P560" s="48"/>
      <c r="Q560" s="48"/>
      <c r="R560" s="49"/>
      <c r="S560" s="52"/>
      <c r="T560" s="21"/>
      <c r="U560" s="21"/>
      <c r="V560" s="21"/>
      <c r="W560" s="21"/>
      <c r="X560" s="21"/>
      <c r="Y560" s="21"/>
      <c r="Z560" s="21"/>
      <c r="AA560" s="21"/>
      <c r="AB560" s="21"/>
      <c r="AC560" s="21"/>
      <c r="AD560" s="21"/>
      <c r="AE560" s="21"/>
      <c r="AF560" s="21"/>
      <c r="AG560" s="21"/>
      <c r="AH560" s="21"/>
    </row>
    <row r="561" spans="1:34" ht="30" customHeight="1" x14ac:dyDescent="0.2">
      <c r="A561" s="22"/>
      <c r="B561" s="46"/>
      <c r="C561" s="249"/>
      <c r="D561" s="250"/>
      <c r="E561" s="250"/>
      <c r="F561" s="46"/>
      <c r="G561" s="46"/>
      <c r="H561" s="46"/>
      <c r="I561" s="47"/>
      <c r="J561" s="46"/>
      <c r="K561" s="46"/>
      <c r="L561" s="47"/>
      <c r="M561" s="48"/>
      <c r="N561" s="48"/>
      <c r="O561" s="49"/>
      <c r="P561" s="48"/>
      <c r="Q561" s="48"/>
      <c r="R561" s="49"/>
      <c r="S561" s="52"/>
      <c r="T561" s="21"/>
      <c r="U561" s="21"/>
      <c r="V561" s="21"/>
      <c r="W561" s="21"/>
      <c r="X561" s="21"/>
      <c r="Y561" s="21"/>
      <c r="Z561" s="21"/>
      <c r="AA561" s="21"/>
      <c r="AB561" s="21"/>
      <c r="AC561" s="21"/>
      <c r="AD561" s="21"/>
      <c r="AE561" s="21"/>
      <c r="AF561" s="21"/>
      <c r="AG561" s="21"/>
      <c r="AH561" s="21"/>
    </row>
    <row r="562" spans="1:34" ht="30" customHeight="1" x14ac:dyDescent="0.2">
      <c r="A562" s="22"/>
      <c r="B562" s="46"/>
      <c r="C562" s="249"/>
      <c r="D562" s="250"/>
      <c r="E562" s="250"/>
      <c r="F562" s="46"/>
      <c r="G562" s="46"/>
      <c r="H562" s="46"/>
      <c r="I562" s="47"/>
      <c r="J562" s="46"/>
      <c r="K562" s="46"/>
      <c r="L562" s="47"/>
      <c r="M562" s="48"/>
      <c r="N562" s="48"/>
      <c r="O562" s="49"/>
      <c r="P562" s="48"/>
      <c r="Q562" s="48"/>
      <c r="R562" s="49"/>
      <c r="S562" s="52"/>
      <c r="T562" s="21"/>
      <c r="U562" s="21"/>
      <c r="V562" s="21"/>
      <c r="W562" s="21"/>
      <c r="X562" s="21"/>
      <c r="Y562" s="21"/>
      <c r="Z562" s="21"/>
      <c r="AA562" s="21"/>
      <c r="AB562" s="21"/>
      <c r="AC562" s="21"/>
      <c r="AD562" s="21"/>
      <c r="AE562" s="21"/>
      <c r="AF562" s="21"/>
      <c r="AG562" s="21"/>
      <c r="AH562" s="21"/>
    </row>
    <row r="563" spans="1:34" ht="30" customHeight="1" x14ac:dyDescent="0.2">
      <c r="A563" s="22"/>
      <c r="B563" s="46"/>
      <c r="C563" s="249"/>
      <c r="D563" s="250"/>
      <c r="E563" s="250"/>
      <c r="F563" s="46"/>
      <c r="G563" s="46"/>
      <c r="H563" s="46"/>
      <c r="I563" s="47"/>
      <c r="J563" s="46"/>
      <c r="K563" s="46"/>
      <c r="L563" s="47"/>
      <c r="M563" s="48"/>
      <c r="N563" s="48"/>
      <c r="O563" s="49"/>
      <c r="P563" s="48"/>
      <c r="Q563" s="48"/>
      <c r="R563" s="49"/>
      <c r="S563" s="52"/>
      <c r="T563" s="21"/>
      <c r="U563" s="21"/>
      <c r="V563" s="21"/>
      <c r="W563" s="21"/>
      <c r="X563" s="21"/>
      <c r="Y563" s="21"/>
      <c r="Z563" s="21"/>
      <c r="AA563" s="21"/>
      <c r="AB563" s="21"/>
      <c r="AC563" s="21"/>
      <c r="AD563" s="21"/>
      <c r="AE563" s="21"/>
      <c r="AF563" s="21"/>
      <c r="AG563" s="21"/>
      <c r="AH563" s="21"/>
    </row>
    <row r="564" spans="1:34" ht="30" customHeight="1" x14ac:dyDescent="0.2">
      <c r="A564" s="22"/>
      <c r="B564" s="46"/>
      <c r="C564" s="249"/>
      <c r="D564" s="250"/>
      <c r="E564" s="250"/>
      <c r="F564" s="46"/>
      <c r="G564" s="46"/>
      <c r="H564" s="46"/>
      <c r="I564" s="47"/>
      <c r="J564" s="46"/>
      <c r="K564" s="46"/>
      <c r="L564" s="47"/>
      <c r="M564" s="48"/>
      <c r="N564" s="48"/>
      <c r="O564" s="49"/>
      <c r="P564" s="48"/>
      <c r="Q564" s="48"/>
      <c r="R564" s="49"/>
      <c r="S564" s="52"/>
      <c r="T564" s="21"/>
      <c r="U564" s="21"/>
      <c r="V564" s="21"/>
      <c r="W564" s="21"/>
      <c r="X564" s="21"/>
      <c r="Y564" s="21"/>
      <c r="Z564" s="21"/>
      <c r="AA564" s="21"/>
      <c r="AB564" s="21"/>
      <c r="AC564" s="21"/>
      <c r="AD564" s="21"/>
      <c r="AE564" s="21"/>
      <c r="AF564" s="21"/>
      <c r="AG564" s="21"/>
      <c r="AH564" s="21"/>
    </row>
    <row r="565" spans="1:34" ht="30" customHeight="1" x14ac:dyDescent="0.2">
      <c r="A565" s="22"/>
      <c r="B565" s="46"/>
      <c r="C565" s="249"/>
      <c r="D565" s="250"/>
      <c r="E565" s="250"/>
      <c r="F565" s="46"/>
      <c r="G565" s="46"/>
      <c r="H565" s="46"/>
      <c r="I565" s="47"/>
      <c r="J565" s="46"/>
      <c r="K565" s="46"/>
      <c r="L565" s="47"/>
      <c r="M565" s="48"/>
      <c r="N565" s="48"/>
      <c r="O565" s="49"/>
      <c r="P565" s="48"/>
      <c r="Q565" s="48"/>
      <c r="R565" s="49"/>
      <c r="S565" s="52"/>
      <c r="T565" s="21"/>
      <c r="U565" s="21"/>
      <c r="V565" s="21"/>
      <c r="W565" s="21"/>
      <c r="X565" s="21"/>
      <c r="Y565" s="21"/>
      <c r="Z565" s="21"/>
      <c r="AA565" s="21"/>
      <c r="AB565" s="21"/>
      <c r="AC565" s="21"/>
      <c r="AD565" s="21"/>
      <c r="AE565" s="21"/>
      <c r="AF565" s="21"/>
      <c r="AG565" s="21"/>
      <c r="AH565" s="21"/>
    </row>
    <row r="566" spans="1:34" ht="30" customHeight="1" x14ac:dyDescent="0.2">
      <c r="A566" s="22"/>
      <c r="B566" s="46"/>
      <c r="C566" s="249"/>
      <c r="D566" s="250"/>
      <c r="E566" s="250"/>
      <c r="F566" s="46"/>
      <c r="G566" s="46"/>
      <c r="H566" s="46"/>
      <c r="I566" s="47"/>
      <c r="J566" s="46"/>
      <c r="K566" s="46"/>
      <c r="L566" s="47"/>
      <c r="M566" s="48"/>
      <c r="N566" s="48"/>
      <c r="O566" s="49"/>
      <c r="P566" s="48"/>
      <c r="Q566" s="48"/>
      <c r="R566" s="49"/>
      <c r="S566" s="52"/>
      <c r="T566" s="21"/>
      <c r="U566" s="21"/>
      <c r="V566" s="21"/>
      <c r="W566" s="21"/>
      <c r="X566" s="21"/>
      <c r="Y566" s="21"/>
      <c r="Z566" s="21"/>
      <c r="AA566" s="21"/>
      <c r="AB566" s="21"/>
      <c r="AC566" s="21"/>
      <c r="AD566" s="21"/>
      <c r="AE566" s="21"/>
      <c r="AF566" s="21"/>
      <c r="AG566" s="21"/>
      <c r="AH566" s="21"/>
    </row>
    <row r="567" spans="1:34" ht="30" customHeight="1" x14ac:dyDescent="0.2">
      <c r="A567" s="22"/>
      <c r="B567" s="46"/>
      <c r="C567" s="249"/>
      <c r="D567" s="250"/>
      <c r="E567" s="250"/>
      <c r="F567" s="46"/>
      <c r="G567" s="46"/>
      <c r="H567" s="46"/>
      <c r="I567" s="47"/>
      <c r="J567" s="46"/>
      <c r="K567" s="46"/>
      <c r="L567" s="47"/>
      <c r="M567" s="48"/>
      <c r="N567" s="48"/>
      <c r="O567" s="49"/>
      <c r="P567" s="48"/>
      <c r="Q567" s="48"/>
      <c r="R567" s="49"/>
      <c r="S567" s="52"/>
      <c r="T567" s="21"/>
      <c r="U567" s="21"/>
      <c r="V567" s="21"/>
      <c r="W567" s="21"/>
      <c r="X567" s="21"/>
      <c r="Y567" s="21"/>
      <c r="Z567" s="21"/>
      <c r="AA567" s="21"/>
      <c r="AB567" s="21"/>
      <c r="AC567" s="21"/>
      <c r="AD567" s="21"/>
      <c r="AE567" s="21"/>
      <c r="AF567" s="21"/>
      <c r="AG567" s="21"/>
      <c r="AH567" s="21"/>
    </row>
    <row r="568" spans="1:34" ht="30" customHeight="1" x14ac:dyDescent="0.2">
      <c r="A568" s="22"/>
      <c r="B568" s="46"/>
      <c r="C568" s="249"/>
      <c r="D568" s="250"/>
      <c r="E568" s="250"/>
      <c r="F568" s="46"/>
      <c r="G568" s="46"/>
      <c r="H568" s="46"/>
      <c r="I568" s="47"/>
      <c r="J568" s="46"/>
      <c r="K568" s="46"/>
      <c r="L568" s="47"/>
      <c r="M568" s="48"/>
      <c r="N568" s="48"/>
      <c r="O568" s="49"/>
      <c r="P568" s="48"/>
      <c r="Q568" s="48"/>
      <c r="R568" s="49"/>
      <c r="S568" s="52"/>
      <c r="T568" s="21"/>
      <c r="U568" s="21"/>
      <c r="V568" s="21"/>
      <c r="W568" s="21"/>
      <c r="X568" s="21"/>
      <c r="Y568" s="21"/>
      <c r="Z568" s="21"/>
      <c r="AA568" s="21"/>
      <c r="AB568" s="21"/>
      <c r="AC568" s="21"/>
      <c r="AD568" s="21"/>
      <c r="AE568" s="21"/>
      <c r="AF568" s="21"/>
      <c r="AG568" s="21"/>
      <c r="AH568" s="21"/>
    </row>
    <row r="569" spans="1:34" ht="30" customHeight="1" x14ac:dyDescent="0.2">
      <c r="A569" s="22"/>
      <c r="B569" s="46"/>
      <c r="C569" s="249"/>
      <c r="D569" s="250"/>
      <c r="E569" s="250"/>
      <c r="F569" s="46"/>
      <c r="G569" s="46"/>
      <c r="H569" s="46"/>
      <c r="I569" s="47"/>
      <c r="J569" s="46"/>
      <c r="K569" s="46"/>
      <c r="L569" s="47"/>
      <c r="M569" s="48"/>
      <c r="N569" s="48"/>
      <c r="O569" s="49"/>
      <c r="P569" s="48"/>
      <c r="Q569" s="48"/>
      <c r="R569" s="49"/>
      <c r="S569" s="52"/>
      <c r="T569" s="21"/>
      <c r="U569" s="21"/>
      <c r="V569" s="21"/>
      <c r="W569" s="21"/>
      <c r="X569" s="21"/>
      <c r="Y569" s="21"/>
      <c r="Z569" s="21"/>
      <c r="AA569" s="21"/>
      <c r="AB569" s="21"/>
      <c r="AC569" s="21"/>
      <c r="AD569" s="21"/>
      <c r="AE569" s="21"/>
      <c r="AF569" s="21"/>
      <c r="AG569" s="21"/>
      <c r="AH569" s="21"/>
    </row>
    <row r="570" spans="1:34" ht="30" customHeight="1" x14ac:dyDescent="0.2">
      <c r="A570" s="22"/>
      <c r="B570" s="46"/>
      <c r="C570" s="249"/>
      <c r="D570" s="250"/>
      <c r="E570" s="250"/>
      <c r="F570" s="46"/>
      <c r="G570" s="46"/>
      <c r="H570" s="46"/>
      <c r="I570" s="47"/>
      <c r="J570" s="46"/>
      <c r="K570" s="46"/>
      <c r="L570" s="47"/>
      <c r="M570" s="48"/>
      <c r="N570" s="48"/>
      <c r="O570" s="49"/>
      <c r="P570" s="48"/>
      <c r="Q570" s="48"/>
      <c r="R570" s="49"/>
      <c r="S570" s="52"/>
      <c r="T570" s="21"/>
      <c r="U570" s="21"/>
      <c r="V570" s="21"/>
      <c r="W570" s="21"/>
      <c r="X570" s="21"/>
      <c r="Y570" s="21"/>
      <c r="Z570" s="21"/>
      <c r="AA570" s="21"/>
      <c r="AB570" s="21"/>
      <c r="AC570" s="21"/>
      <c r="AD570" s="21"/>
      <c r="AE570" s="21"/>
      <c r="AF570" s="21"/>
      <c r="AG570" s="21"/>
      <c r="AH570" s="21"/>
    </row>
    <row r="571" spans="1:34" ht="30" customHeight="1" x14ac:dyDescent="0.2">
      <c r="A571" s="22"/>
      <c r="B571" s="46"/>
      <c r="C571" s="249"/>
      <c r="D571" s="250"/>
      <c r="E571" s="250"/>
      <c r="F571" s="46"/>
      <c r="G571" s="46"/>
      <c r="H571" s="46"/>
      <c r="I571" s="47"/>
      <c r="J571" s="46"/>
      <c r="K571" s="46"/>
      <c r="L571" s="47"/>
      <c r="M571" s="48"/>
      <c r="N571" s="48"/>
      <c r="O571" s="49"/>
      <c r="P571" s="48"/>
      <c r="Q571" s="48"/>
      <c r="R571" s="49"/>
      <c r="S571" s="52"/>
      <c r="T571" s="21"/>
      <c r="U571" s="21"/>
      <c r="V571" s="21"/>
      <c r="W571" s="21"/>
      <c r="X571" s="21"/>
      <c r="Y571" s="21"/>
      <c r="Z571" s="21"/>
      <c r="AA571" s="21"/>
      <c r="AB571" s="21"/>
      <c r="AC571" s="21"/>
      <c r="AD571" s="21"/>
      <c r="AE571" s="21"/>
      <c r="AF571" s="21"/>
      <c r="AG571" s="21"/>
      <c r="AH571" s="21"/>
    </row>
    <row r="572" spans="1:34" ht="30" customHeight="1" x14ac:dyDescent="0.2">
      <c r="A572" s="22"/>
      <c r="B572" s="46"/>
      <c r="C572" s="249"/>
      <c r="D572" s="250"/>
      <c r="E572" s="250"/>
      <c r="F572" s="46"/>
      <c r="G572" s="46"/>
      <c r="H572" s="46"/>
      <c r="I572" s="47"/>
      <c r="J572" s="46"/>
      <c r="K572" s="46"/>
      <c r="L572" s="47"/>
      <c r="M572" s="48"/>
      <c r="N572" s="48"/>
      <c r="O572" s="49"/>
      <c r="P572" s="48"/>
      <c r="Q572" s="48"/>
      <c r="R572" s="49"/>
      <c r="S572" s="52"/>
      <c r="T572" s="21"/>
      <c r="U572" s="21"/>
      <c r="V572" s="21"/>
      <c r="W572" s="21"/>
      <c r="X572" s="21"/>
      <c r="Y572" s="21"/>
      <c r="Z572" s="21"/>
      <c r="AA572" s="21"/>
      <c r="AB572" s="21"/>
      <c r="AC572" s="21"/>
      <c r="AD572" s="21"/>
      <c r="AE572" s="21"/>
      <c r="AF572" s="21"/>
      <c r="AG572" s="21"/>
      <c r="AH572" s="21"/>
    </row>
    <row r="573" spans="1:34" ht="30" customHeight="1" x14ac:dyDescent="0.2">
      <c r="A573" s="22"/>
      <c r="B573" s="46"/>
      <c r="C573" s="249"/>
      <c r="D573" s="250"/>
      <c r="E573" s="250"/>
      <c r="F573" s="46"/>
      <c r="G573" s="46"/>
      <c r="H573" s="46"/>
      <c r="I573" s="47"/>
      <c r="J573" s="46"/>
      <c r="K573" s="46"/>
      <c r="L573" s="47"/>
      <c r="M573" s="48"/>
      <c r="N573" s="48"/>
      <c r="O573" s="49"/>
      <c r="P573" s="48"/>
      <c r="Q573" s="48"/>
      <c r="R573" s="49"/>
      <c r="S573" s="52"/>
      <c r="T573" s="21"/>
      <c r="U573" s="21"/>
      <c r="V573" s="21"/>
      <c r="W573" s="21"/>
      <c r="X573" s="21"/>
      <c r="Y573" s="21"/>
      <c r="Z573" s="21"/>
      <c r="AA573" s="21"/>
      <c r="AB573" s="21"/>
      <c r="AC573" s="21"/>
      <c r="AD573" s="21"/>
      <c r="AE573" s="21"/>
      <c r="AF573" s="21"/>
      <c r="AG573" s="21"/>
      <c r="AH573" s="21"/>
    </row>
    <row r="574" spans="1:34" ht="30" customHeight="1" x14ac:dyDescent="0.2">
      <c r="A574" s="22"/>
      <c r="B574" s="46"/>
      <c r="C574" s="249"/>
      <c r="D574" s="250"/>
      <c r="E574" s="250"/>
      <c r="F574" s="46"/>
      <c r="G574" s="46"/>
      <c r="H574" s="46"/>
      <c r="I574" s="47"/>
      <c r="J574" s="46"/>
      <c r="K574" s="46"/>
      <c r="L574" s="47"/>
      <c r="M574" s="48"/>
      <c r="N574" s="48"/>
      <c r="O574" s="49"/>
      <c r="P574" s="48"/>
      <c r="Q574" s="48"/>
      <c r="R574" s="49"/>
      <c r="S574" s="52"/>
      <c r="T574" s="21"/>
      <c r="U574" s="21"/>
      <c r="V574" s="21"/>
      <c r="W574" s="21"/>
      <c r="X574" s="21"/>
      <c r="Y574" s="21"/>
      <c r="Z574" s="21"/>
      <c r="AA574" s="21"/>
      <c r="AB574" s="21"/>
      <c r="AC574" s="21"/>
      <c r="AD574" s="21"/>
      <c r="AE574" s="21"/>
      <c r="AF574" s="21"/>
      <c r="AG574" s="21"/>
      <c r="AH574" s="21"/>
    </row>
    <row r="575" spans="1:34" ht="30" customHeight="1" x14ac:dyDescent="0.2">
      <c r="A575" s="22"/>
      <c r="B575" s="46"/>
      <c r="C575" s="249"/>
      <c r="D575" s="250"/>
      <c r="E575" s="250"/>
      <c r="F575" s="46"/>
      <c r="G575" s="46"/>
      <c r="H575" s="46"/>
      <c r="I575" s="47"/>
      <c r="J575" s="46"/>
      <c r="K575" s="46"/>
      <c r="L575" s="47"/>
      <c r="M575" s="48"/>
      <c r="N575" s="48"/>
      <c r="O575" s="49"/>
      <c r="P575" s="48"/>
      <c r="Q575" s="48"/>
      <c r="R575" s="49"/>
      <c r="S575" s="52"/>
      <c r="T575" s="21"/>
      <c r="U575" s="21"/>
      <c r="V575" s="21"/>
      <c r="W575" s="21"/>
      <c r="X575" s="21"/>
      <c r="Y575" s="21"/>
      <c r="Z575" s="21"/>
      <c r="AA575" s="21"/>
      <c r="AB575" s="21"/>
      <c r="AC575" s="21"/>
      <c r="AD575" s="21"/>
      <c r="AE575" s="21"/>
      <c r="AF575" s="21"/>
      <c r="AG575" s="21"/>
      <c r="AH575" s="21"/>
    </row>
    <row r="576" spans="1:34" ht="30" customHeight="1" x14ac:dyDescent="0.2">
      <c r="A576" s="22"/>
      <c r="B576" s="46"/>
      <c r="C576" s="249"/>
      <c r="D576" s="250"/>
      <c r="E576" s="250"/>
      <c r="F576" s="46"/>
      <c r="G576" s="46"/>
      <c r="H576" s="46"/>
      <c r="I576" s="47"/>
      <c r="J576" s="46"/>
      <c r="K576" s="46"/>
      <c r="L576" s="47"/>
      <c r="M576" s="48"/>
      <c r="N576" s="48"/>
      <c r="O576" s="49"/>
      <c r="P576" s="48"/>
      <c r="Q576" s="48"/>
      <c r="R576" s="49"/>
      <c r="S576" s="52"/>
      <c r="T576" s="21"/>
      <c r="U576" s="21"/>
      <c r="V576" s="21"/>
      <c r="W576" s="21"/>
      <c r="X576" s="21"/>
      <c r="Y576" s="21"/>
      <c r="Z576" s="21"/>
      <c r="AA576" s="21"/>
      <c r="AB576" s="21"/>
      <c r="AC576" s="21"/>
      <c r="AD576" s="21"/>
      <c r="AE576" s="21"/>
      <c r="AF576" s="21"/>
      <c r="AG576" s="21"/>
      <c r="AH576" s="21"/>
    </row>
    <row r="577" spans="1:34" ht="30" customHeight="1" x14ac:dyDescent="0.2">
      <c r="A577" s="22"/>
      <c r="B577" s="46"/>
      <c r="C577" s="249"/>
      <c r="D577" s="250"/>
      <c r="E577" s="250"/>
      <c r="F577" s="46"/>
      <c r="G577" s="46"/>
      <c r="H577" s="46"/>
      <c r="I577" s="47"/>
      <c r="J577" s="46"/>
      <c r="K577" s="46"/>
      <c r="L577" s="47"/>
      <c r="M577" s="48"/>
      <c r="N577" s="48"/>
      <c r="O577" s="49"/>
      <c r="P577" s="48"/>
      <c r="Q577" s="48"/>
      <c r="R577" s="49"/>
      <c r="S577" s="52"/>
      <c r="T577" s="21"/>
      <c r="U577" s="21"/>
      <c r="V577" s="21"/>
      <c r="W577" s="21"/>
      <c r="X577" s="21"/>
      <c r="Y577" s="21"/>
      <c r="Z577" s="21"/>
      <c r="AA577" s="21"/>
      <c r="AB577" s="21"/>
      <c r="AC577" s="21"/>
      <c r="AD577" s="21"/>
      <c r="AE577" s="21"/>
      <c r="AF577" s="21"/>
      <c r="AG577" s="21"/>
      <c r="AH577" s="21"/>
    </row>
    <row r="578" spans="1:34" ht="30" customHeight="1" x14ac:dyDescent="0.2">
      <c r="A578" s="22"/>
      <c r="B578" s="46"/>
      <c r="C578" s="249"/>
      <c r="D578" s="250"/>
      <c r="E578" s="250"/>
      <c r="F578" s="46"/>
      <c r="G578" s="46"/>
      <c r="H578" s="46"/>
      <c r="I578" s="47"/>
      <c r="J578" s="46"/>
      <c r="K578" s="46"/>
      <c r="L578" s="47"/>
      <c r="M578" s="48"/>
      <c r="N578" s="48"/>
      <c r="O578" s="49"/>
      <c r="P578" s="48"/>
      <c r="Q578" s="48"/>
      <c r="R578" s="49"/>
      <c r="S578" s="52"/>
      <c r="T578" s="21"/>
      <c r="U578" s="21"/>
      <c r="V578" s="21"/>
      <c r="W578" s="21"/>
      <c r="X578" s="21"/>
      <c r="Y578" s="21"/>
      <c r="Z578" s="21"/>
      <c r="AA578" s="21"/>
      <c r="AB578" s="21"/>
      <c r="AC578" s="21"/>
      <c r="AD578" s="21"/>
      <c r="AE578" s="21"/>
      <c r="AF578" s="21"/>
      <c r="AG578" s="21"/>
      <c r="AH578" s="21"/>
    </row>
    <row r="579" spans="1:34" ht="30" customHeight="1" x14ac:dyDescent="0.2">
      <c r="A579" s="22"/>
      <c r="B579" s="46"/>
      <c r="C579" s="249"/>
      <c r="D579" s="250"/>
      <c r="E579" s="250"/>
      <c r="F579" s="46"/>
      <c r="G579" s="46"/>
      <c r="H579" s="46"/>
      <c r="I579" s="47"/>
      <c r="J579" s="46"/>
      <c r="K579" s="46"/>
      <c r="L579" s="47"/>
      <c r="M579" s="48"/>
      <c r="N579" s="48"/>
      <c r="O579" s="49"/>
      <c r="P579" s="48"/>
      <c r="Q579" s="48"/>
      <c r="R579" s="49"/>
      <c r="S579" s="52"/>
      <c r="T579" s="21"/>
      <c r="U579" s="21"/>
      <c r="V579" s="21"/>
      <c r="W579" s="21"/>
      <c r="X579" s="21"/>
      <c r="Y579" s="21"/>
      <c r="Z579" s="21"/>
      <c r="AA579" s="21"/>
      <c r="AB579" s="21"/>
      <c r="AC579" s="21"/>
      <c r="AD579" s="21"/>
      <c r="AE579" s="21"/>
      <c r="AF579" s="21"/>
      <c r="AG579" s="21"/>
      <c r="AH579" s="21"/>
    </row>
    <row r="580" spans="1:34" ht="30" customHeight="1" x14ac:dyDescent="0.2">
      <c r="A580" s="22"/>
      <c r="B580" s="46"/>
      <c r="C580" s="249"/>
      <c r="D580" s="250"/>
      <c r="E580" s="250"/>
      <c r="F580" s="46"/>
      <c r="G580" s="46"/>
      <c r="H580" s="46"/>
      <c r="I580" s="47"/>
      <c r="J580" s="46"/>
      <c r="K580" s="46"/>
      <c r="L580" s="47"/>
      <c r="M580" s="48"/>
      <c r="N580" s="48"/>
      <c r="O580" s="49"/>
      <c r="P580" s="48"/>
      <c r="Q580" s="48"/>
      <c r="R580" s="49"/>
      <c r="S580" s="52"/>
      <c r="T580" s="21"/>
      <c r="U580" s="21"/>
      <c r="V580" s="21"/>
      <c r="W580" s="21"/>
      <c r="X580" s="21"/>
      <c r="Y580" s="21"/>
      <c r="Z580" s="21"/>
      <c r="AA580" s="21"/>
      <c r="AB580" s="21"/>
      <c r="AC580" s="21"/>
      <c r="AD580" s="21"/>
      <c r="AE580" s="21"/>
      <c r="AF580" s="21"/>
      <c r="AG580" s="21"/>
      <c r="AH580" s="21"/>
    </row>
    <row r="581" spans="1:34" ht="30" customHeight="1" x14ac:dyDescent="0.2">
      <c r="A581" s="22"/>
      <c r="B581" s="46"/>
      <c r="C581" s="249"/>
      <c r="D581" s="250"/>
      <c r="E581" s="250"/>
      <c r="F581" s="46"/>
      <c r="G581" s="46"/>
      <c r="H581" s="46"/>
      <c r="I581" s="47"/>
      <c r="J581" s="46"/>
      <c r="K581" s="46"/>
      <c r="L581" s="47"/>
      <c r="M581" s="48"/>
      <c r="N581" s="48"/>
      <c r="O581" s="49"/>
      <c r="P581" s="48"/>
      <c r="Q581" s="48"/>
      <c r="R581" s="49"/>
      <c r="S581" s="52"/>
      <c r="T581" s="21"/>
      <c r="U581" s="21"/>
      <c r="V581" s="21"/>
      <c r="W581" s="21"/>
      <c r="X581" s="21"/>
      <c r="Y581" s="21"/>
      <c r="Z581" s="21"/>
      <c r="AA581" s="21"/>
      <c r="AB581" s="21"/>
      <c r="AC581" s="21"/>
      <c r="AD581" s="21"/>
      <c r="AE581" s="21"/>
      <c r="AF581" s="21"/>
      <c r="AG581" s="21"/>
      <c r="AH581" s="21"/>
    </row>
    <row r="582" spans="1:34" ht="30" customHeight="1" x14ac:dyDescent="0.2">
      <c r="A582" s="22"/>
      <c r="B582" s="46"/>
      <c r="C582" s="249"/>
      <c r="D582" s="250"/>
      <c r="E582" s="250"/>
      <c r="F582" s="46"/>
      <c r="G582" s="46"/>
      <c r="H582" s="46"/>
      <c r="I582" s="47"/>
      <c r="J582" s="46"/>
      <c r="K582" s="46"/>
      <c r="L582" s="47"/>
      <c r="M582" s="48"/>
      <c r="N582" s="48"/>
      <c r="O582" s="49"/>
      <c r="P582" s="48"/>
      <c r="Q582" s="48"/>
      <c r="R582" s="49"/>
      <c r="S582" s="52"/>
      <c r="T582" s="21"/>
      <c r="U582" s="21"/>
      <c r="V582" s="21"/>
      <c r="W582" s="21"/>
      <c r="X582" s="21"/>
      <c r="Y582" s="21"/>
      <c r="Z582" s="21"/>
      <c r="AA582" s="21"/>
      <c r="AB582" s="21"/>
      <c r="AC582" s="21"/>
      <c r="AD582" s="21"/>
      <c r="AE582" s="21"/>
      <c r="AF582" s="21"/>
      <c r="AG582" s="21"/>
      <c r="AH582" s="21"/>
    </row>
    <row r="583" spans="1:34" ht="30" customHeight="1" x14ac:dyDescent="0.2">
      <c r="A583" s="22"/>
      <c r="B583" s="46"/>
      <c r="C583" s="249"/>
      <c r="D583" s="250"/>
      <c r="E583" s="250"/>
      <c r="F583" s="46"/>
      <c r="G583" s="46"/>
      <c r="H583" s="46"/>
      <c r="I583" s="47"/>
      <c r="J583" s="46"/>
      <c r="K583" s="46"/>
      <c r="L583" s="47"/>
      <c r="M583" s="48"/>
      <c r="N583" s="48"/>
      <c r="O583" s="49"/>
      <c r="P583" s="48"/>
      <c r="Q583" s="48"/>
      <c r="R583" s="49"/>
      <c r="S583" s="52"/>
      <c r="T583" s="21"/>
      <c r="U583" s="21"/>
      <c r="V583" s="21"/>
      <c r="W583" s="21"/>
      <c r="X583" s="21"/>
      <c r="Y583" s="21"/>
      <c r="Z583" s="21"/>
      <c r="AA583" s="21"/>
      <c r="AB583" s="21"/>
      <c r="AC583" s="21"/>
      <c r="AD583" s="21"/>
      <c r="AE583" s="21"/>
      <c r="AF583" s="21"/>
      <c r="AG583" s="21"/>
      <c r="AH583" s="21"/>
    </row>
    <row r="584" spans="1:34" ht="30" customHeight="1" x14ac:dyDescent="0.2">
      <c r="A584" s="22"/>
      <c r="B584" s="46"/>
      <c r="C584" s="249"/>
      <c r="D584" s="250"/>
      <c r="E584" s="250"/>
      <c r="F584" s="46"/>
      <c r="G584" s="46"/>
      <c r="H584" s="46"/>
      <c r="I584" s="47"/>
      <c r="J584" s="46"/>
      <c r="K584" s="46"/>
      <c r="L584" s="47"/>
      <c r="M584" s="48"/>
      <c r="N584" s="48"/>
      <c r="O584" s="49"/>
      <c r="P584" s="48"/>
      <c r="Q584" s="48"/>
      <c r="R584" s="49"/>
      <c r="S584" s="52"/>
      <c r="T584" s="21"/>
      <c r="U584" s="21"/>
      <c r="V584" s="21"/>
      <c r="W584" s="21"/>
      <c r="X584" s="21"/>
      <c r="Y584" s="21"/>
      <c r="Z584" s="21"/>
      <c r="AA584" s="21"/>
      <c r="AB584" s="21"/>
      <c r="AC584" s="21"/>
      <c r="AD584" s="21"/>
      <c r="AE584" s="21"/>
      <c r="AF584" s="21"/>
      <c r="AG584" s="21"/>
      <c r="AH584" s="21"/>
    </row>
    <row r="585" spans="1:34" ht="30" customHeight="1" x14ac:dyDescent="0.2">
      <c r="A585" s="22"/>
      <c r="B585" s="46"/>
      <c r="C585" s="249"/>
      <c r="D585" s="250"/>
      <c r="E585" s="250"/>
      <c r="F585" s="46"/>
      <c r="G585" s="46"/>
      <c r="H585" s="46"/>
      <c r="I585" s="47"/>
      <c r="J585" s="46"/>
      <c r="K585" s="46"/>
      <c r="L585" s="47"/>
      <c r="M585" s="48"/>
      <c r="N585" s="48"/>
      <c r="O585" s="49"/>
      <c r="P585" s="48"/>
      <c r="Q585" s="48"/>
      <c r="R585" s="49"/>
      <c r="S585" s="52"/>
      <c r="T585" s="21"/>
      <c r="U585" s="21"/>
      <c r="V585" s="21"/>
      <c r="W585" s="21"/>
      <c r="X585" s="21"/>
      <c r="Y585" s="21"/>
      <c r="Z585" s="21"/>
      <c r="AA585" s="21"/>
      <c r="AB585" s="21"/>
      <c r="AC585" s="21"/>
      <c r="AD585" s="21"/>
      <c r="AE585" s="21"/>
      <c r="AF585" s="21"/>
      <c r="AG585" s="21"/>
      <c r="AH585" s="21"/>
    </row>
    <row r="586" spans="1:34" ht="30" customHeight="1" x14ac:dyDescent="0.2">
      <c r="A586" s="22"/>
      <c r="B586" s="46"/>
      <c r="C586" s="249"/>
      <c r="D586" s="250"/>
      <c r="E586" s="250"/>
      <c r="F586" s="46"/>
      <c r="G586" s="46"/>
      <c r="H586" s="46"/>
      <c r="I586" s="47"/>
      <c r="J586" s="46"/>
      <c r="K586" s="46"/>
      <c r="L586" s="47"/>
      <c r="M586" s="48"/>
      <c r="N586" s="48"/>
      <c r="O586" s="49"/>
      <c r="P586" s="48"/>
      <c r="Q586" s="48"/>
      <c r="R586" s="49"/>
      <c r="S586" s="52"/>
      <c r="T586" s="21"/>
      <c r="U586" s="21"/>
      <c r="V586" s="21"/>
      <c r="W586" s="21"/>
      <c r="X586" s="21"/>
      <c r="Y586" s="21"/>
      <c r="Z586" s="21"/>
      <c r="AA586" s="21"/>
      <c r="AB586" s="21"/>
      <c r="AC586" s="21"/>
      <c r="AD586" s="21"/>
      <c r="AE586" s="21"/>
      <c r="AF586" s="21"/>
      <c r="AG586" s="21"/>
      <c r="AH586" s="21"/>
    </row>
    <row r="587" spans="1:34" ht="30" customHeight="1" x14ac:dyDescent="0.2">
      <c r="A587" s="22"/>
      <c r="B587" s="46"/>
      <c r="C587" s="249"/>
      <c r="D587" s="250"/>
      <c r="E587" s="250"/>
      <c r="F587" s="46"/>
      <c r="G587" s="46"/>
      <c r="H587" s="46"/>
      <c r="I587" s="47"/>
      <c r="J587" s="46"/>
      <c r="K587" s="46"/>
      <c r="L587" s="47"/>
      <c r="M587" s="48"/>
      <c r="N587" s="48"/>
      <c r="O587" s="49"/>
      <c r="P587" s="48"/>
      <c r="Q587" s="48"/>
      <c r="R587" s="49"/>
      <c r="S587" s="52"/>
      <c r="T587" s="21"/>
      <c r="U587" s="21"/>
      <c r="V587" s="21"/>
      <c r="W587" s="21"/>
      <c r="X587" s="21"/>
      <c r="Y587" s="21"/>
      <c r="Z587" s="21"/>
      <c r="AA587" s="21"/>
      <c r="AB587" s="21"/>
      <c r="AC587" s="21"/>
      <c r="AD587" s="21"/>
      <c r="AE587" s="21"/>
      <c r="AF587" s="21"/>
      <c r="AG587" s="21"/>
      <c r="AH587" s="21"/>
    </row>
    <row r="588" spans="1:34" ht="30" customHeight="1" x14ac:dyDescent="0.2">
      <c r="A588" s="22"/>
      <c r="B588" s="46"/>
      <c r="C588" s="249"/>
      <c r="D588" s="250"/>
      <c r="E588" s="250"/>
      <c r="F588" s="46"/>
      <c r="G588" s="46"/>
      <c r="H588" s="46"/>
      <c r="I588" s="47"/>
      <c r="J588" s="46"/>
      <c r="K588" s="46"/>
      <c r="L588" s="47"/>
      <c r="M588" s="48"/>
      <c r="N588" s="48"/>
      <c r="O588" s="49"/>
      <c r="P588" s="48"/>
      <c r="Q588" s="48"/>
      <c r="R588" s="49"/>
      <c r="S588" s="52"/>
      <c r="T588" s="21"/>
      <c r="U588" s="21"/>
      <c r="V588" s="21"/>
      <c r="W588" s="21"/>
      <c r="X588" s="21"/>
      <c r="Y588" s="21"/>
      <c r="Z588" s="21"/>
      <c r="AA588" s="21"/>
      <c r="AB588" s="21"/>
      <c r="AC588" s="21"/>
      <c r="AD588" s="21"/>
      <c r="AE588" s="21"/>
      <c r="AF588" s="21"/>
      <c r="AG588" s="21"/>
      <c r="AH588" s="21"/>
    </row>
    <row r="589" spans="1:34" ht="30" customHeight="1" x14ac:dyDescent="0.2">
      <c r="A589" s="22"/>
      <c r="B589" s="46"/>
      <c r="C589" s="249"/>
      <c r="D589" s="250"/>
      <c r="E589" s="250"/>
      <c r="F589" s="46"/>
      <c r="G589" s="46"/>
      <c r="H589" s="46"/>
      <c r="I589" s="47"/>
      <c r="J589" s="46"/>
      <c r="K589" s="46"/>
      <c r="L589" s="47"/>
      <c r="M589" s="48"/>
      <c r="N589" s="48"/>
      <c r="O589" s="49"/>
      <c r="P589" s="48"/>
      <c r="Q589" s="48"/>
      <c r="R589" s="49"/>
      <c r="S589" s="52"/>
      <c r="T589" s="21"/>
      <c r="U589" s="21"/>
      <c r="V589" s="21"/>
      <c r="W589" s="21"/>
      <c r="X589" s="21"/>
      <c r="Y589" s="21"/>
      <c r="Z589" s="21"/>
      <c r="AA589" s="21"/>
      <c r="AB589" s="21"/>
      <c r="AC589" s="21"/>
      <c r="AD589" s="21"/>
      <c r="AE589" s="21"/>
      <c r="AF589" s="21"/>
      <c r="AG589" s="21"/>
      <c r="AH589" s="21"/>
    </row>
    <row r="590" spans="1:34" ht="30" customHeight="1" x14ac:dyDescent="0.2">
      <c r="A590" s="22"/>
      <c r="B590" s="46"/>
      <c r="C590" s="249"/>
      <c r="D590" s="250"/>
      <c r="E590" s="250"/>
      <c r="F590" s="46"/>
      <c r="G590" s="46"/>
      <c r="H590" s="46"/>
      <c r="I590" s="47"/>
      <c r="J590" s="46"/>
      <c r="K590" s="46"/>
      <c r="L590" s="47"/>
      <c r="M590" s="48"/>
      <c r="N590" s="48"/>
      <c r="O590" s="49"/>
      <c r="P590" s="48"/>
      <c r="Q590" s="48"/>
      <c r="R590" s="49"/>
      <c r="S590" s="52"/>
      <c r="T590" s="21"/>
      <c r="U590" s="21"/>
      <c r="V590" s="21"/>
      <c r="W590" s="21"/>
      <c r="X590" s="21"/>
      <c r="Y590" s="21"/>
      <c r="Z590" s="21"/>
      <c r="AA590" s="21"/>
      <c r="AB590" s="21"/>
      <c r="AC590" s="21"/>
      <c r="AD590" s="21"/>
      <c r="AE590" s="21"/>
      <c r="AF590" s="21"/>
      <c r="AG590" s="21"/>
      <c r="AH590" s="21"/>
    </row>
    <row r="591" spans="1:34" ht="30" customHeight="1" x14ac:dyDescent="0.2">
      <c r="A591" s="22"/>
      <c r="B591" s="46"/>
      <c r="C591" s="249"/>
      <c r="D591" s="250"/>
      <c r="E591" s="250"/>
      <c r="F591" s="46"/>
      <c r="G591" s="46"/>
      <c r="H591" s="46"/>
      <c r="I591" s="47"/>
      <c r="J591" s="46"/>
      <c r="K591" s="46"/>
      <c r="L591" s="47"/>
      <c r="M591" s="48"/>
      <c r="N591" s="48"/>
      <c r="O591" s="49"/>
      <c r="P591" s="48"/>
      <c r="Q591" s="48"/>
      <c r="R591" s="49"/>
      <c r="S591" s="52"/>
      <c r="T591" s="21"/>
      <c r="U591" s="21"/>
      <c r="V591" s="21"/>
      <c r="W591" s="21"/>
      <c r="X591" s="21"/>
      <c r="Y591" s="21"/>
      <c r="Z591" s="21"/>
      <c r="AA591" s="21"/>
      <c r="AB591" s="21"/>
      <c r="AC591" s="21"/>
      <c r="AD591" s="21"/>
      <c r="AE591" s="21"/>
      <c r="AF591" s="21"/>
      <c r="AG591" s="21"/>
      <c r="AH591" s="21"/>
    </row>
    <row r="592" spans="1:34" ht="30" customHeight="1" x14ac:dyDescent="0.2">
      <c r="A592" s="22"/>
      <c r="B592" s="46"/>
      <c r="C592" s="249"/>
      <c r="D592" s="250"/>
      <c r="E592" s="250"/>
      <c r="F592" s="46"/>
      <c r="G592" s="46"/>
      <c r="H592" s="46"/>
      <c r="I592" s="47"/>
      <c r="J592" s="46"/>
      <c r="K592" s="46"/>
      <c r="L592" s="47"/>
      <c r="M592" s="48"/>
      <c r="N592" s="48"/>
      <c r="O592" s="49"/>
      <c r="P592" s="48"/>
      <c r="Q592" s="48"/>
      <c r="R592" s="49"/>
      <c r="S592" s="52"/>
      <c r="T592" s="21"/>
      <c r="U592" s="21"/>
      <c r="V592" s="21"/>
      <c r="W592" s="21"/>
      <c r="X592" s="21"/>
      <c r="Y592" s="21"/>
      <c r="Z592" s="21"/>
      <c r="AA592" s="21"/>
      <c r="AB592" s="21"/>
      <c r="AC592" s="21"/>
      <c r="AD592" s="21"/>
      <c r="AE592" s="21"/>
      <c r="AF592" s="21"/>
      <c r="AG592" s="21"/>
      <c r="AH592" s="21"/>
    </row>
    <row r="593" spans="1:34" ht="30" customHeight="1" x14ac:dyDescent="0.2">
      <c r="A593" s="22"/>
      <c r="B593" s="46"/>
      <c r="C593" s="249"/>
      <c r="D593" s="250"/>
      <c r="E593" s="250"/>
      <c r="F593" s="46"/>
      <c r="G593" s="46"/>
      <c r="H593" s="46"/>
      <c r="I593" s="47"/>
      <c r="J593" s="46"/>
      <c r="K593" s="46"/>
      <c r="L593" s="47"/>
      <c r="M593" s="48"/>
      <c r="N593" s="48"/>
      <c r="O593" s="49"/>
      <c r="P593" s="48"/>
      <c r="Q593" s="48"/>
      <c r="R593" s="49"/>
      <c r="S593" s="52"/>
      <c r="T593" s="21"/>
      <c r="U593" s="21"/>
      <c r="V593" s="21"/>
      <c r="W593" s="21"/>
      <c r="X593" s="21"/>
      <c r="Y593" s="21"/>
      <c r="Z593" s="21"/>
      <c r="AA593" s="21"/>
      <c r="AB593" s="21"/>
      <c r="AC593" s="21"/>
      <c r="AD593" s="21"/>
      <c r="AE593" s="21"/>
      <c r="AF593" s="21"/>
      <c r="AG593" s="21"/>
      <c r="AH593" s="21"/>
    </row>
    <row r="594" spans="1:34" ht="30" customHeight="1" x14ac:dyDescent="0.2">
      <c r="A594" s="22"/>
      <c r="B594" s="46"/>
      <c r="C594" s="249"/>
      <c r="D594" s="250"/>
      <c r="E594" s="250"/>
      <c r="F594" s="46"/>
      <c r="G594" s="46"/>
      <c r="H594" s="46"/>
      <c r="I594" s="47"/>
      <c r="J594" s="46"/>
      <c r="K594" s="46"/>
      <c r="L594" s="47"/>
      <c r="M594" s="48"/>
      <c r="N594" s="48"/>
      <c r="O594" s="49"/>
      <c r="P594" s="48"/>
      <c r="Q594" s="48"/>
      <c r="R594" s="49"/>
      <c r="S594" s="52"/>
      <c r="T594" s="21"/>
      <c r="U594" s="21"/>
      <c r="V594" s="21"/>
      <c r="W594" s="21"/>
      <c r="X594" s="21"/>
      <c r="Y594" s="21"/>
      <c r="Z594" s="21"/>
      <c r="AA594" s="21"/>
      <c r="AB594" s="21"/>
      <c r="AC594" s="21"/>
      <c r="AD594" s="21"/>
      <c r="AE594" s="21"/>
      <c r="AF594" s="21"/>
      <c r="AG594" s="21"/>
      <c r="AH594" s="21"/>
    </row>
    <row r="595" spans="1:34" ht="30" customHeight="1" x14ac:dyDescent="0.2">
      <c r="A595" s="22"/>
      <c r="B595" s="46"/>
      <c r="C595" s="249"/>
      <c r="D595" s="250"/>
      <c r="E595" s="250"/>
      <c r="F595" s="46"/>
      <c r="G595" s="46"/>
      <c r="H595" s="46"/>
      <c r="I595" s="47"/>
      <c r="J595" s="46"/>
      <c r="K595" s="46"/>
      <c r="L595" s="47"/>
      <c r="M595" s="48"/>
      <c r="N595" s="48"/>
      <c r="O595" s="49"/>
      <c r="P595" s="48"/>
      <c r="Q595" s="48"/>
      <c r="R595" s="49"/>
      <c r="S595" s="52"/>
      <c r="T595" s="21"/>
      <c r="U595" s="21"/>
      <c r="V595" s="21"/>
      <c r="W595" s="21"/>
      <c r="X595" s="21"/>
      <c r="Y595" s="21"/>
      <c r="Z595" s="21"/>
      <c r="AA595" s="21"/>
      <c r="AB595" s="21"/>
      <c r="AC595" s="21"/>
      <c r="AD595" s="21"/>
      <c r="AE595" s="21"/>
      <c r="AF595" s="21"/>
      <c r="AG595" s="21"/>
      <c r="AH595" s="21"/>
    </row>
    <row r="596" spans="1:34" ht="30" customHeight="1" x14ac:dyDescent="0.2">
      <c r="A596" s="22"/>
      <c r="B596" s="46"/>
      <c r="C596" s="249"/>
      <c r="D596" s="250"/>
      <c r="E596" s="250"/>
      <c r="F596" s="46"/>
      <c r="G596" s="46"/>
      <c r="H596" s="46"/>
      <c r="I596" s="47"/>
      <c r="J596" s="46"/>
      <c r="K596" s="46"/>
      <c r="L596" s="47"/>
      <c r="M596" s="48"/>
      <c r="N596" s="48"/>
      <c r="O596" s="49"/>
      <c r="P596" s="48"/>
      <c r="Q596" s="48"/>
      <c r="R596" s="49"/>
      <c r="S596" s="52"/>
      <c r="T596" s="21"/>
      <c r="U596" s="21"/>
      <c r="V596" s="21"/>
      <c r="W596" s="21"/>
      <c r="X596" s="21"/>
      <c r="Y596" s="21"/>
      <c r="Z596" s="21"/>
      <c r="AA596" s="21"/>
      <c r="AB596" s="21"/>
      <c r="AC596" s="21"/>
      <c r="AD596" s="21"/>
      <c r="AE596" s="21"/>
      <c r="AF596" s="21"/>
      <c r="AG596" s="21"/>
      <c r="AH596" s="21"/>
    </row>
    <row r="597" spans="1:34" ht="30" customHeight="1" x14ac:dyDescent="0.2">
      <c r="A597" s="22"/>
      <c r="B597" s="46"/>
      <c r="C597" s="249"/>
      <c r="D597" s="250"/>
      <c r="E597" s="250"/>
      <c r="F597" s="46"/>
      <c r="G597" s="46"/>
      <c r="H597" s="46"/>
      <c r="I597" s="47"/>
      <c r="J597" s="46"/>
      <c r="K597" s="46"/>
      <c r="L597" s="47"/>
      <c r="M597" s="48"/>
      <c r="N597" s="48"/>
      <c r="O597" s="49"/>
      <c r="P597" s="48"/>
      <c r="Q597" s="48"/>
      <c r="R597" s="49"/>
      <c r="S597" s="52"/>
      <c r="T597" s="21"/>
      <c r="U597" s="21"/>
      <c r="V597" s="21"/>
      <c r="W597" s="21"/>
      <c r="X597" s="21"/>
      <c r="Y597" s="21"/>
      <c r="Z597" s="21"/>
      <c r="AA597" s="21"/>
      <c r="AB597" s="21"/>
      <c r="AC597" s="21"/>
      <c r="AD597" s="21"/>
      <c r="AE597" s="21"/>
      <c r="AF597" s="21"/>
      <c r="AG597" s="21"/>
      <c r="AH597" s="21"/>
    </row>
    <row r="598" spans="1:34" ht="30" customHeight="1" x14ac:dyDescent="0.2">
      <c r="A598" s="22"/>
      <c r="B598" s="46"/>
      <c r="C598" s="249"/>
      <c r="D598" s="250"/>
      <c r="E598" s="250"/>
      <c r="F598" s="46"/>
      <c r="G598" s="46"/>
      <c r="H598" s="46"/>
      <c r="I598" s="47"/>
      <c r="J598" s="46"/>
      <c r="K598" s="46"/>
      <c r="L598" s="47"/>
      <c r="M598" s="48"/>
      <c r="N598" s="48"/>
      <c r="O598" s="49"/>
      <c r="P598" s="48"/>
      <c r="Q598" s="48"/>
      <c r="R598" s="49"/>
      <c r="S598" s="52"/>
      <c r="T598" s="21"/>
      <c r="U598" s="21"/>
      <c r="V598" s="21"/>
      <c r="W598" s="21"/>
      <c r="X598" s="21"/>
      <c r="Y598" s="21"/>
      <c r="Z598" s="21"/>
      <c r="AA598" s="21"/>
      <c r="AB598" s="21"/>
      <c r="AC598" s="21"/>
      <c r="AD598" s="21"/>
      <c r="AE598" s="21"/>
      <c r="AF598" s="21"/>
      <c r="AG598" s="21"/>
      <c r="AH598" s="21"/>
    </row>
    <row r="599" spans="1:34" ht="30" customHeight="1" x14ac:dyDescent="0.2">
      <c r="A599" s="22"/>
      <c r="B599" s="46"/>
      <c r="C599" s="249"/>
      <c r="D599" s="250"/>
      <c r="E599" s="250"/>
      <c r="F599" s="46"/>
      <c r="G599" s="46"/>
      <c r="H599" s="46"/>
      <c r="I599" s="47"/>
      <c r="J599" s="46"/>
      <c r="K599" s="46"/>
      <c r="L599" s="47"/>
      <c r="M599" s="48"/>
      <c r="N599" s="48"/>
      <c r="O599" s="49"/>
      <c r="P599" s="48"/>
      <c r="Q599" s="48"/>
      <c r="R599" s="49"/>
      <c r="S599" s="52"/>
      <c r="T599" s="21"/>
      <c r="U599" s="21"/>
      <c r="V599" s="21"/>
      <c r="W599" s="21"/>
      <c r="X599" s="21"/>
      <c r="Y599" s="21"/>
      <c r="Z599" s="21"/>
      <c r="AA599" s="21"/>
      <c r="AB599" s="21"/>
      <c r="AC599" s="21"/>
      <c r="AD599" s="21"/>
      <c r="AE599" s="21"/>
      <c r="AF599" s="21"/>
      <c r="AG599" s="21"/>
      <c r="AH599" s="21"/>
    </row>
    <row r="600" spans="1:34" ht="30" customHeight="1" x14ac:dyDescent="0.2">
      <c r="A600" s="22"/>
      <c r="B600" s="46"/>
      <c r="C600" s="249"/>
      <c r="D600" s="250"/>
      <c r="E600" s="250"/>
      <c r="F600" s="46"/>
      <c r="G600" s="46"/>
      <c r="H600" s="46"/>
      <c r="I600" s="47"/>
      <c r="J600" s="46"/>
      <c r="K600" s="46"/>
      <c r="L600" s="47"/>
      <c r="M600" s="48"/>
      <c r="N600" s="48"/>
      <c r="O600" s="49"/>
      <c r="P600" s="48"/>
      <c r="Q600" s="48"/>
      <c r="R600" s="49"/>
      <c r="S600" s="52"/>
      <c r="T600" s="21"/>
      <c r="U600" s="21"/>
      <c r="V600" s="21"/>
      <c r="W600" s="21"/>
      <c r="X600" s="21"/>
      <c r="Y600" s="21"/>
      <c r="Z600" s="21"/>
      <c r="AA600" s="21"/>
      <c r="AB600" s="21"/>
      <c r="AC600" s="21"/>
      <c r="AD600" s="21"/>
      <c r="AE600" s="21"/>
      <c r="AF600" s="21"/>
      <c r="AG600" s="21"/>
      <c r="AH600" s="21"/>
    </row>
    <row r="601" spans="1:34" ht="30" customHeight="1" x14ac:dyDescent="0.2">
      <c r="A601" s="22"/>
      <c r="B601" s="46"/>
      <c r="C601" s="249"/>
      <c r="D601" s="250"/>
      <c r="E601" s="250"/>
      <c r="F601" s="46"/>
      <c r="G601" s="46"/>
      <c r="H601" s="46"/>
      <c r="I601" s="47"/>
      <c r="J601" s="46"/>
      <c r="K601" s="46"/>
      <c r="L601" s="47"/>
      <c r="M601" s="48"/>
      <c r="N601" s="48"/>
      <c r="O601" s="49"/>
      <c r="P601" s="48"/>
      <c r="Q601" s="48"/>
      <c r="R601" s="49"/>
      <c r="S601" s="52"/>
      <c r="T601" s="21"/>
      <c r="U601" s="21"/>
      <c r="V601" s="21"/>
      <c r="W601" s="21"/>
      <c r="X601" s="21"/>
      <c r="Y601" s="21"/>
      <c r="Z601" s="21"/>
      <c r="AA601" s="21"/>
      <c r="AB601" s="21"/>
      <c r="AC601" s="21"/>
      <c r="AD601" s="21"/>
      <c r="AE601" s="21"/>
      <c r="AF601" s="21"/>
      <c r="AG601" s="21"/>
      <c r="AH601" s="21"/>
    </row>
    <row r="602" spans="1:34" ht="30" customHeight="1" x14ac:dyDescent="0.2">
      <c r="A602" s="22"/>
      <c r="B602" s="46"/>
      <c r="C602" s="249"/>
      <c r="D602" s="250"/>
      <c r="E602" s="250"/>
      <c r="F602" s="46"/>
      <c r="G602" s="46"/>
      <c r="H602" s="46"/>
      <c r="I602" s="47"/>
      <c r="J602" s="46"/>
      <c r="K602" s="46"/>
      <c r="L602" s="47"/>
      <c r="M602" s="48"/>
      <c r="N602" s="48"/>
      <c r="O602" s="49"/>
      <c r="P602" s="48"/>
      <c r="Q602" s="48"/>
      <c r="R602" s="49"/>
      <c r="S602" s="52"/>
      <c r="T602" s="21"/>
      <c r="U602" s="21"/>
      <c r="V602" s="21"/>
      <c r="W602" s="21"/>
      <c r="X602" s="21"/>
      <c r="Y602" s="21"/>
      <c r="Z602" s="21"/>
      <c r="AA602" s="21"/>
      <c r="AB602" s="21"/>
      <c r="AC602" s="21"/>
      <c r="AD602" s="21"/>
      <c r="AE602" s="21"/>
      <c r="AF602" s="21"/>
      <c r="AG602" s="21"/>
      <c r="AH602" s="21"/>
    </row>
    <row r="603" spans="1:34" ht="30" customHeight="1" x14ac:dyDescent="0.2">
      <c r="A603" s="22"/>
      <c r="B603" s="46"/>
      <c r="C603" s="249"/>
      <c r="D603" s="250"/>
      <c r="E603" s="250"/>
      <c r="F603" s="46"/>
      <c r="G603" s="46"/>
      <c r="H603" s="46"/>
      <c r="I603" s="47"/>
      <c r="J603" s="46"/>
      <c r="K603" s="46"/>
      <c r="L603" s="47"/>
      <c r="M603" s="48"/>
      <c r="N603" s="48"/>
      <c r="O603" s="49"/>
      <c r="P603" s="48"/>
      <c r="Q603" s="48"/>
      <c r="R603" s="49"/>
      <c r="S603" s="52"/>
      <c r="T603" s="21"/>
      <c r="U603" s="21"/>
      <c r="V603" s="21"/>
      <c r="W603" s="21"/>
      <c r="X603" s="21"/>
      <c r="Y603" s="21"/>
      <c r="Z603" s="21"/>
      <c r="AA603" s="21"/>
      <c r="AB603" s="21"/>
      <c r="AC603" s="21"/>
      <c r="AD603" s="21"/>
      <c r="AE603" s="21"/>
      <c r="AF603" s="21"/>
      <c r="AG603" s="21"/>
      <c r="AH603" s="21"/>
    </row>
    <row r="604" spans="1:34" ht="30" customHeight="1" x14ac:dyDescent="0.2">
      <c r="A604" s="22"/>
      <c r="B604" s="46"/>
      <c r="C604" s="249"/>
      <c r="D604" s="250"/>
      <c r="E604" s="250"/>
      <c r="F604" s="46"/>
      <c r="G604" s="46"/>
      <c r="H604" s="46"/>
      <c r="I604" s="47"/>
      <c r="J604" s="46"/>
      <c r="K604" s="46"/>
      <c r="L604" s="47"/>
      <c r="M604" s="48"/>
      <c r="N604" s="48"/>
      <c r="O604" s="49"/>
      <c r="P604" s="48"/>
      <c r="Q604" s="48"/>
      <c r="R604" s="49"/>
      <c r="S604" s="52"/>
      <c r="T604" s="21"/>
      <c r="U604" s="21"/>
      <c r="V604" s="21"/>
      <c r="W604" s="21"/>
      <c r="X604" s="21"/>
      <c r="Y604" s="21"/>
      <c r="Z604" s="21"/>
      <c r="AA604" s="21"/>
      <c r="AB604" s="21"/>
      <c r="AC604" s="21"/>
      <c r="AD604" s="21"/>
      <c r="AE604" s="21"/>
      <c r="AF604" s="21"/>
      <c r="AG604" s="21"/>
      <c r="AH604" s="21"/>
    </row>
    <row r="605" spans="1:34" ht="30" customHeight="1" x14ac:dyDescent="0.2">
      <c r="A605" s="22"/>
      <c r="B605" s="46"/>
      <c r="C605" s="249"/>
      <c r="D605" s="250"/>
      <c r="E605" s="250"/>
      <c r="F605" s="46"/>
      <c r="G605" s="46"/>
      <c r="H605" s="46"/>
      <c r="I605" s="47"/>
      <c r="J605" s="46"/>
      <c r="K605" s="46"/>
      <c r="L605" s="47"/>
      <c r="M605" s="48"/>
      <c r="N605" s="48"/>
      <c r="O605" s="49"/>
      <c r="P605" s="48"/>
      <c r="Q605" s="48"/>
      <c r="R605" s="49"/>
      <c r="S605" s="52"/>
      <c r="T605" s="21"/>
      <c r="U605" s="21"/>
      <c r="V605" s="21"/>
      <c r="W605" s="21"/>
      <c r="X605" s="21"/>
      <c r="Y605" s="21"/>
      <c r="Z605" s="21"/>
      <c r="AA605" s="21"/>
      <c r="AB605" s="21"/>
      <c r="AC605" s="21"/>
      <c r="AD605" s="21"/>
      <c r="AE605" s="21"/>
      <c r="AF605" s="21"/>
      <c r="AG605" s="21"/>
      <c r="AH605" s="21"/>
    </row>
    <row r="606" spans="1:34" ht="30" customHeight="1" x14ac:dyDescent="0.2">
      <c r="A606" s="22"/>
      <c r="B606" s="46"/>
      <c r="C606" s="249"/>
      <c r="D606" s="250"/>
      <c r="E606" s="250"/>
      <c r="F606" s="46"/>
      <c r="G606" s="46"/>
      <c r="H606" s="46"/>
      <c r="I606" s="47"/>
      <c r="J606" s="46"/>
      <c r="K606" s="46"/>
      <c r="L606" s="47"/>
      <c r="M606" s="48"/>
      <c r="N606" s="48"/>
      <c r="O606" s="49"/>
      <c r="P606" s="48"/>
      <c r="Q606" s="48"/>
      <c r="R606" s="49"/>
      <c r="S606" s="52"/>
      <c r="T606" s="21"/>
      <c r="U606" s="21"/>
      <c r="V606" s="21"/>
      <c r="W606" s="21"/>
      <c r="X606" s="21"/>
      <c r="Y606" s="21"/>
      <c r="Z606" s="21"/>
      <c r="AA606" s="21"/>
      <c r="AB606" s="21"/>
      <c r="AC606" s="21"/>
      <c r="AD606" s="21"/>
      <c r="AE606" s="21"/>
      <c r="AF606" s="21"/>
      <c r="AG606" s="21"/>
      <c r="AH606" s="21"/>
    </row>
    <row r="607" spans="1:34" ht="30" customHeight="1" x14ac:dyDescent="0.2">
      <c r="A607" s="22"/>
      <c r="B607" s="46"/>
      <c r="C607" s="249"/>
      <c r="D607" s="250"/>
      <c r="E607" s="250"/>
      <c r="F607" s="46"/>
      <c r="G607" s="46"/>
      <c r="H607" s="46"/>
      <c r="I607" s="47"/>
      <c r="J607" s="46"/>
      <c r="K607" s="46"/>
      <c r="L607" s="47"/>
      <c r="M607" s="48"/>
      <c r="N607" s="48"/>
      <c r="O607" s="49"/>
      <c r="P607" s="48"/>
      <c r="Q607" s="48"/>
      <c r="R607" s="49"/>
      <c r="S607" s="52"/>
      <c r="T607" s="21"/>
      <c r="U607" s="21"/>
      <c r="V607" s="21"/>
      <c r="W607" s="21"/>
      <c r="X607" s="21"/>
      <c r="Y607" s="21"/>
      <c r="Z607" s="21"/>
      <c r="AA607" s="21"/>
      <c r="AB607" s="21"/>
      <c r="AC607" s="21"/>
      <c r="AD607" s="21"/>
      <c r="AE607" s="21"/>
      <c r="AF607" s="21"/>
      <c r="AG607" s="21"/>
      <c r="AH607" s="21"/>
    </row>
    <row r="608" spans="1:34" ht="30" customHeight="1" x14ac:dyDescent="0.2">
      <c r="A608" s="22"/>
      <c r="B608" s="46"/>
      <c r="C608" s="249"/>
      <c r="D608" s="250"/>
      <c r="E608" s="250"/>
      <c r="F608" s="46"/>
      <c r="G608" s="46"/>
      <c r="H608" s="46"/>
      <c r="I608" s="47"/>
      <c r="J608" s="46"/>
      <c r="K608" s="46"/>
      <c r="L608" s="47"/>
      <c r="M608" s="48"/>
      <c r="N608" s="48"/>
      <c r="O608" s="49"/>
      <c r="P608" s="48"/>
      <c r="Q608" s="48"/>
      <c r="R608" s="49"/>
      <c r="S608" s="52"/>
      <c r="T608" s="21"/>
      <c r="U608" s="21"/>
      <c r="V608" s="21"/>
      <c r="W608" s="21"/>
      <c r="X608" s="21"/>
      <c r="Y608" s="21"/>
      <c r="Z608" s="21"/>
      <c r="AA608" s="21"/>
      <c r="AB608" s="21"/>
      <c r="AC608" s="21"/>
      <c r="AD608" s="21"/>
      <c r="AE608" s="21"/>
      <c r="AF608" s="21"/>
      <c r="AG608" s="21"/>
      <c r="AH608" s="21"/>
    </row>
    <row r="609" spans="1:34" ht="30" customHeight="1" x14ac:dyDescent="0.2">
      <c r="A609" s="22"/>
      <c r="B609" s="46"/>
      <c r="C609" s="249"/>
      <c r="D609" s="250"/>
      <c r="E609" s="250"/>
      <c r="F609" s="46"/>
      <c r="G609" s="46"/>
      <c r="H609" s="46"/>
      <c r="I609" s="47"/>
      <c r="J609" s="46"/>
      <c r="K609" s="46"/>
      <c r="L609" s="47"/>
      <c r="M609" s="48"/>
      <c r="N609" s="48"/>
      <c r="O609" s="49"/>
      <c r="P609" s="48"/>
      <c r="Q609" s="48"/>
      <c r="R609" s="49"/>
      <c r="S609" s="52"/>
      <c r="T609" s="21"/>
      <c r="U609" s="21"/>
      <c r="V609" s="21"/>
      <c r="W609" s="21"/>
      <c r="X609" s="21"/>
      <c r="Y609" s="21"/>
      <c r="Z609" s="21"/>
      <c r="AA609" s="21"/>
      <c r="AB609" s="21"/>
      <c r="AC609" s="21"/>
      <c r="AD609" s="21"/>
      <c r="AE609" s="21"/>
      <c r="AF609" s="21"/>
      <c r="AG609" s="21"/>
      <c r="AH609" s="21"/>
    </row>
    <row r="610" spans="1:34" ht="30" customHeight="1" x14ac:dyDescent="0.2">
      <c r="A610" s="22"/>
      <c r="B610" s="46"/>
      <c r="C610" s="249"/>
      <c r="D610" s="250"/>
      <c r="E610" s="250"/>
      <c r="F610" s="46"/>
      <c r="G610" s="46"/>
      <c r="H610" s="46"/>
      <c r="I610" s="47"/>
      <c r="J610" s="46"/>
      <c r="K610" s="46"/>
      <c r="L610" s="47"/>
      <c r="M610" s="48"/>
      <c r="N610" s="48"/>
      <c r="O610" s="49"/>
      <c r="P610" s="48"/>
      <c r="Q610" s="48"/>
      <c r="R610" s="49"/>
      <c r="S610" s="52"/>
      <c r="T610" s="21"/>
      <c r="U610" s="21"/>
      <c r="V610" s="21"/>
      <c r="W610" s="21"/>
      <c r="X610" s="21"/>
      <c r="Y610" s="21"/>
      <c r="Z610" s="21"/>
      <c r="AA610" s="21"/>
      <c r="AB610" s="21"/>
      <c r="AC610" s="21"/>
      <c r="AD610" s="21"/>
      <c r="AE610" s="21"/>
      <c r="AF610" s="21"/>
      <c r="AG610" s="21"/>
      <c r="AH610" s="21"/>
    </row>
    <row r="611" spans="1:34" ht="30" customHeight="1" x14ac:dyDescent="0.2">
      <c r="A611" s="22"/>
      <c r="B611" s="46"/>
      <c r="C611" s="249"/>
      <c r="D611" s="250"/>
      <c r="E611" s="250"/>
      <c r="F611" s="46"/>
      <c r="G611" s="46"/>
      <c r="H611" s="46"/>
      <c r="I611" s="47"/>
      <c r="J611" s="46"/>
      <c r="K611" s="46"/>
      <c r="L611" s="47"/>
      <c r="M611" s="48"/>
      <c r="N611" s="48"/>
      <c r="O611" s="49"/>
      <c r="P611" s="48"/>
      <c r="Q611" s="48"/>
      <c r="R611" s="49"/>
      <c r="S611" s="52"/>
      <c r="T611" s="21"/>
      <c r="U611" s="21"/>
      <c r="V611" s="21"/>
      <c r="W611" s="21"/>
      <c r="X611" s="21"/>
      <c r="Y611" s="21"/>
      <c r="Z611" s="21"/>
      <c r="AA611" s="21"/>
      <c r="AB611" s="21"/>
      <c r="AC611" s="21"/>
      <c r="AD611" s="21"/>
      <c r="AE611" s="21"/>
      <c r="AF611" s="21"/>
      <c r="AG611" s="21"/>
      <c r="AH611" s="21"/>
    </row>
    <row r="612" spans="1:34" ht="30" customHeight="1" x14ac:dyDescent="0.2">
      <c r="A612" s="22"/>
      <c r="B612" s="46"/>
      <c r="C612" s="249"/>
      <c r="D612" s="250"/>
      <c r="E612" s="250"/>
      <c r="F612" s="46"/>
      <c r="G612" s="46"/>
      <c r="H612" s="46"/>
      <c r="I612" s="47"/>
      <c r="J612" s="46"/>
      <c r="K612" s="46"/>
      <c r="L612" s="47"/>
      <c r="M612" s="48"/>
      <c r="N612" s="48"/>
      <c r="O612" s="49"/>
      <c r="P612" s="48"/>
      <c r="Q612" s="48"/>
      <c r="R612" s="49"/>
      <c r="S612" s="52"/>
      <c r="T612" s="21"/>
      <c r="U612" s="21"/>
      <c r="V612" s="21"/>
      <c r="W612" s="21"/>
      <c r="X612" s="21"/>
      <c r="Y612" s="21"/>
      <c r="Z612" s="21"/>
      <c r="AA612" s="21"/>
      <c r="AB612" s="21"/>
      <c r="AC612" s="21"/>
      <c r="AD612" s="21"/>
      <c r="AE612" s="21"/>
      <c r="AF612" s="21"/>
      <c r="AG612" s="21"/>
      <c r="AH612" s="21"/>
    </row>
    <row r="613" spans="1:34" ht="30" customHeight="1" x14ac:dyDescent="0.2">
      <c r="A613" s="22"/>
      <c r="B613" s="46"/>
      <c r="C613" s="249"/>
      <c r="D613" s="250"/>
      <c r="E613" s="250"/>
      <c r="F613" s="46"/>
      <c r="G613" s="46"/>
      <c r="H613" s="46"/>
      <c r="I613" s="47"/>
      <c r="J613" s="46"/>
      <c r="K613" s="46"/>
      <c r="L613" s="47"/>
      <c r="M613" s="48"/>
      <c r="N613" s="48"/>
      <c r="O613" s="49"/>
      <c r="P613" s="48"/>
      <c r="Q613" s="48"/>
      <c r="R613" s="49"/>
      <c r="S613" s="52"/>
      <c r="T613" s="21"/>
      <c r="U613" s="21"/>
      <c r="V613" s="21"/>
      <c r="W613" s="21"/>
      <c r="X613" s="21"/>
      <c r="Y613" s="21"/>
      <c r="Z613" s="21"/>
      <c r="AA613" s="21"/>
      <c r="AB613" s="21"/>
      <c r="AC613" s="21"/>
      <c r="AD613" s="21"/>
      <c r="AE613" s="21"/>
      <c r="AF613" s="21"/>
      <c r="AG613" s="21"/>
      <c r="AH613" s="21"/>
    </row>
    <row r="614" spans="1:34" ht="30" customHeight="1" x14ac:dyDescent="0.2">
      <c r="A614" s="22"/>
      <c r="B614" s="46"/>
      <c r="C614" s="249"/>
      <c r="D614" s="250"/>
      <c r="E614" s="250"/>
      <c r="F614" s="46"/>
      <c r="G614" s="46"/>
      <c r="H614" s="46"/>
      <c r="I614" s="47"/>
      <c r="J614" s="46"/>
      <c r="K614" s="46"/>
      <c r="L614" s="47"/>
      <c r="M614" s="48"/>
      <c r="N614" s="48"/>
      <c r="O614" s="49"/>
      <c r="P614" s="48"/>
      <c r="Q614" s="48"/>
      <c r="R614" s="49"/>
      <c r="S614" s="52"/>
      <c r="T614" s="21"/>
      <c r="U614" s="21"/>
      <c r="V614" s="21"/>
      <c r="W614" s="21"/>
      <c r="X614" s="21"/>
      <c r="Y614" s="21"/>
      <c r="Z614" s="21"/>
      <c r="AA614" s="21"/>
      <c r="AB614" s="21"/>
      <c r="AC614" s="21"/>
      <c r="AD614" s="21"/>
      <c r="AE614" s="21"/>
      <c r="AF614" s="21"/>
      <c r="AG614" s="21"/>
      <c r="AH614" s="21"/>
    </row>
    <row r="615" spans="1:34" ht="30" customHeight="1" x14ac:dyDescent="0.2">
      <c r="A615" s="22"/>
      <c r="B615" s="46"/>
      <c r="C615" s="249"/>
      <c r="D615" s="250"/>
      <c r="E615" s="250"/>
      <c r="F615" s="46"/>
      <c r="G615" s="46"/>
      <c r="H615" s="46"/>
      <c r="I615" s="47"/>
      <c r="J615" s="46"/>
      <c r="K615" s="46"/>
      <c r="L615" s="47"/>
      <c r="M615" s="48"/>
      <c r="N615" s="48"/>
      <c r="O615" s="49"/>
      <c r="P615" s="48"/>
      <c r="Q615" s="48"/>
      <c r="R615" s="49"/>
      <c r="S615" s="52"/>
      <c r="T615" s="21"/>
      <c r="U615" s="21"/>
      <c r="V615" s="21"/>
      <c r="W615" s="21"/>
      <c r="X615" s="21"/>
      <c r="Y615" s="21"/>
      <c r="Z615" s="21"/>
      <c r="AA615" s="21"/>
      <c r="AB615" s="21"/>
      <c r="AC615" s="21"/>
      <c r="AD615" s="21"/>
      <c r="AE615" s="21"/>
      <c r="AF615" s="21"/>
      <c r="AG615" s="21"/>
      <c r="AH615" s="21"/>
    </row>
    <row r="616" spans="1:34" ht="30" customHeight="1" x14ac:dyDescent="0.2">
      <c r="A616" s="22"/>
      <c r="B616" s="46"/>
      <c r="C616" s="249"/>
      <c r="D616" s="250"/>
      <c r="E616" s="250"/>
      <c r="F616" s="46"/>
      <c r="G616" s="46"/>
      <c r="H616" s="46"/>
      <c r="I616" s="47"/>
      <c r="J616" s="46"/>
      <c r="K616" s="46"/>
      <c r="L616" s="47"/>
      <c r="M616" s="48"/>
      <c r="N616" s="48"/>
      <c r="O616" s="49"/>
      <c r="P616" s="48"/>
      <c r="Q616" s="48"/>
      <c r="R616" s="49"/>
      <c r="S616" s="52"/>
      <c r="T616" s="21"/>
      <c r="U616" s="21"/>
      <c r="V616" s="21"/>
      <c r="W616" s="21"/>
      <c r="X616" s="21"/>
      <c r="Y616" s="21"/>
      <c r="Z616" s="21"/>
      <c r="AA616" s="21"/>
      <c r="AB616" s="21"/>
      <c r="AC616" s="21"/>
      <c r="AD616" s="21"/>
      <c r="AE616" s="21"/>
      <c r="AF616" s="21"/>
      <c r="AG616" s="21"/>
      <c r="AH616" s="21"/>
    </row>
    <row r="617" spans="1:34" ht="30" customHeight="1" x14ac:dyDescent="0.2">
      <c r="A617" s="22"/>
      <c r="B617" s="46"/>
      <c r="C617" s="249"/>
      <c r="D617" s="250"/>
      <c r="E617" s="250"/>
      <c r="F617" s="46"/>
      <c r="G617" s="46"/>
      <c r="H617" s="46"/>
      <c r="I617" s="47"/>
      <c r="J617" s="46"/>
      <c r="K617" s="46"/>
      <c r="L617" s="47"/>
      <c r="M617" s="48"/>
      <c r="N617" s="48"/>
      <c r="O617" s="49"/>
      <c r="P617" s="48"/>
      <c r="Q617" s="48"/>
      <c r="R617" s="49"/>
      <c r="S617" s="52"/>
      <c r="T617" s="21"/>
      <c r="U617" s="21"/>
      <c r="V617" s="21"/>
      <c r="W617" s="21"/>
      <c r="X617" s="21"/>
      <c r="Y617" s="21"/>
      <c r="Z617" s="21"/>
      <c r="AA617" s="21"/>
      <c r="AB617" s="21"/>
      <c r="AC617" s="21"/>
      <c r="AD617" s="21"/>
      <c r="AE617" s="21"/>
      <c r="AF617" s="21"/>
      <c r="AG617" s="21"/>
      <c r="AH617" s="21"/>
    </row>
    <row r="618" spans="1:34" ht="30" customHeight="1" x14ac:dyDescent="0.2">
      <c r="A618" s="22"/>
      <c r="B618" s="46"/>
      <c r="C618" s="249"/>
      <c r="D618" s="250"/>
      <c r="E618" s="250"/>
      <c r="F618" s="46"/>
      <c r="G618" s="46"/>
      <c r="H618" s="46"/>
      <c r="I618" s="47"/>
      <c r="J618" s="46"/>
      <c r="K618" s="46"/>
      <c r="L618" s="47"/>
      <c r="M618" s="48"/>
      <c r="N618" s="48"/>
      <c r="O618" s="49"/>
      <c r="P618" s="48"/>
      <c r="Q618" s="48"/>
      <c r="R618" s="49"/>
      <c r="S618" s="52"/>
      <c r="T618" s="21"/>
      <c r="U618" s="21"/>
      <c r="V618" s="21"/>
      <c r="W618" s="21"/>
      <c r="X618" s="21"/>
      <c r="Y618" s="21"/>
      <c r="Z618" s="21"/>
      <c r="AA618" s="21"/>
      <c r="AB618" s="21"/>
      <c r="AC618" s="21"/>
      <c r="AD618" s="21"/>
      <c r="AE618" s="21"/>
      <c r="AF618" s="21"/>
      <c r="AG618" s="21"/>
      <c r="AH618" s="21"/>
    </row>
    <row r="619" spans="1:34" ht="30" customHeight="1" x14ac:dyDescent="0.2">
      <c r="A619" s="22"/>
      <c r="B619" s="46"/>
      <c r="C619" s="249"/>
      <c r="D619" s="250"/>
      <c r="E619" s="250"/>
      <c r="F619" s="46"/>
      <c r="G619" s="46"/>
      <c r="H619" s="46"/>
      <c r="I619" s="47"/>
      <c r="J619" s="46"/>
      <c r="K619" s="46"/>
      <c r="L619" s="47"/>
      <c r="M619" s="48"/>
      <c r="N619" s="48"/>
      <c r="O619" s="49"/>
      <c r="P619" s="48"/>
      <c r="Q619" s="48"/>
      <c r="R619" s="49"/>
      <c r="S619" s="52"/>
      <c r="T619" s="21"/>
      <c r="U619" s="21"/>
      <c r="V619" s="21"/>
      <c r="W619" s="21"/>
      <c r="X619" s="21"/>
      <c r="Y619" s="21"/>
      <c r="Z619" s="21"/>
      <c r="AA619" s="21"/>
      <c r="AB619" s="21"/>
      <c r="AC619" s="21"/>
      <c r="AD619" s="21"/>
      <c r="AE619" s="21"/>
      <c r="AF619" s="21"/>
      <c r="AG619" s="21"/>
      <c r="AH619" s="21"/>
    </row>
    <row r="620" spans="1:34" ht="30" customHeight="1" x14ac:dyDescent="0.2">
      <c r="A620" s="22"/>
      <c r="B620" s="46"/>
      <c r="C620" s="249"/>
      <c r="D620" s="250"/>
      <c r="E620" s="250"/>
      <c r="F620" s="46"/>
      <c r="G620" s="46"/>
      <c r="H620" s="46"/>
      <c r="I620" s="47"/>
      <c r="J620" s="46"/>
      <c r="K620" s="46"/>
      <c r="L620" s="47"/>
      <c r="M620" s="48"/>
      <c r="N620" s="48"/>
      <c r="O620" s="49"/>
      <c r="P620" s="48"/>
      <c r="Q620" s="48"/>
      <c r="R620" s="49"/>
      <c r="S620" s="52"/>
      <c r="T620" s="21"/>
      <c r="U620" s="21"/>
      <c r="V620" s="21"/>
      <c r="W620" s="21"/>
      <c r="X620" s="21"/>
      <c r="Y620" s="21"/>
      <c r="Z620" s="21"/>
      <c r="AA620" s="21"/>
      <c r="AB620" s="21"/>
      <c r="AC620" s="21"/>
      <c r="AD620" s="21"/>
      <c r="AE620" s="21"/>
      <c r="AF620" s="21"/>
      <c r="AG620" s="21"/>
      <c r="AH620" s="21"/>
    </row>
    <row r="621" spans="1:34" ht="30" customHeight="1" x14ac:dyDescent="0.2">
      <c r="A621" s="22"/>
      <c r="B621" s="46"/>
      <c r="C621" s="249"/>
      <c r="D621" s="250"/>
      <c r="E621" s="250"/>
      <c r="F621" s="46"/>
      <c r="G621" s="46"/>
      <c r="H621" s="46"/>
      <c r="I621" s="47"/>
      <c r="J621" s="46"/>
      <c r="K621" s="46"/>
      <c r="L621" s="47"/>
      <c r="M621" s="48"/>
      <c r="N621" s="48"/>
      <c r="O621" s="49"/>
      <c r="P621" s="48"/>
      <c r="Q621" s="48"/>
      <c r="R621" s="49"/>
      <c r="S621" s="52"/>
      <c r="T621" s="21"/>
      <c r="U621" s="21"/>
      <c r="V621" s="21"/>
      <c r="W621" s="21"/>
      <c r="X621" s="21"/>
      <c r="Y621" s="21"/>
      <c r="Z621" s="21"/>
      <c r="AA621" s="21"/>
      <c r="AB621" s="21"/>
      <c r="AC621" s="21"/>
      <c r="AD621" s="21"/>
      <c r="AE621" s="21"/>
      <c r="AF621" s="21"/>
      <c r="AG621" s="21"/>
      <c r="AH621" s="21"/>
    </row>
    <row r="622" spans="1:34" ht="30" customHeight="1" x14ac:dyDescent="0.2">
      <c r="A622" s="22"/>
      <c r="B622" s="46"/>
      <c r="C622" s="249"/>
      <c r="D622" s="250"/>
      <c r="E622" s="250"/>
      <c r="F622" s="46"/>
      <c r="G622" s="46"/>
      <c r="H622" s="46"/>
      <c r="I622" s="47"/>
      <c r="J622" s="46"/>
      <c r="K622" s="46"/>
      <c r="L622" s="47"/>
      <c r="M622" s="48"/>
      <c r="N622" s="48"/>
      <c r="O622" s="49"/>
      <c r="P622" s="48"/>
      <c r="Q622" s="48"/>
      <c r="R622" s="49"/>
      <c r="S622" s="52"/>
      <c r="T622" s="21"/>
      <c r="U622" s="21"/>
      <c r="V622" s="21"/>
      <c r="W622" s="21"/>
      <c r="X622" s="21"/>
      <c r="Y622" s="21"/>
      <c r="Z622" s="21"/>
      <c r="AA622" s="21"/>
      <c r="AB622" s="21"/>
      <c r="AC622" s="21"/>
      <c r="AD622" s="21"/>
      <c r="AE622" s="21"/>
      <c r="AF622" s="21"/>
      <c r="AG622" s="21"/>
      <c r="AH622" s="21"/>
    </row>
    <row r="623" spans="1:34" ht="30" customHeight="1" x14ac:dyDescent="0.2">
      <c r="A623" s="22"/>
      <c r="B623" s="46"/>
      <c r="C623" s="249"/>
      <c r="D623" s="250"/>
      <c r="E623" s="250"/>
      <c r="F623" s="46"/>
      <c r="G623" s="46"/>
      <c r="H623" s="46"/>
      <c r="I623" s="47"/>
      <c r="J623" s="46"/>
      <c r="K623" s="46"/>
      <c r="L623" s="47"/>
      <c r="M623" s="48"/>
      <c r="N623" s="48"/>
      <c r="O623" s="49"/>
      <c r="P623" s="48"/>
      <c r="Q623" s="48"/>
      <c r="R623" s="49"/>
      <c r="S623" s="52"/>
      <c r="T623" s="21"/>
      <c r="U623" s="21"/>
      <c r="V623" s="21"/>
      <c r="W623" s="21"/>
      <c r="X623" s="21"/>
      <c r="Y623" s="21"/>
      <c r="Z623" s="21"/>
      <c r="AA623" s="21"/>
      <c r="AB623" s="21"/>
      <c r="AC623" s="21"/>
      <c r="AD623" s="21"/>
      <c r="AE623" s="21"/>
      <c r="AF623" s="21"/>
      <c r="AG623" s="21"/>
      <c r="AH623" s="21"/>
    </row>
    <row r="624" spans="1:34" ht="30" customHeight="1" x14ac:dyDescent="0.2">
      <c r="A624" s="22"/>
      <c r="B624" s="46"/>
      <c r="C624" s="249"/>
      <c r="D624" s="250"/>
      <c r="E624" s="250"/>
      <c r="F624" s="46"/>
      <c r="G624" s="46"/>
      <c r="H624" s="46"/>
      <c r="I624" s="47"/>
      <c r="J624" s="46"/>
      <c r="K624" s="46"/>
      <c r="L624" s="47"/>
      <c r="M624" s="48"/>
      <c r="N624" s="48"/>
      <c r="O624" s="49"/>
      <c r="P624" s="48"/>
      <c r="Q624" s="48"/>
      <c r="R624" s="49"/>
      <c r="S624" s="52"/>
      <c r="T624" s="21"/>
      <c r="U624" s="21"/>
      <c r="V624" s="21"/>
      <c r="W624" s="21"/>
      <c r="X624" s="21"/>
      <c r="Y624" s="21"/>
      <c r="Z624" s="21"/>
      <c r="AA624" s="21"/>
      <c r="AB624" s="21"/>
      <c r="AC624" s="21"/>
      <c r="AD624" s="21"/>
      <c r="AE624" s="21"/>
      <c r="AF624" s="21"/>
      <c r="AG624" s="21"/>
      <c r="AH624" s="21"/>
    </row>
    <row r="625" spans="1:34" ht="30" customHeight="1" x14ac:dyDescent="0.2">
      <c r="A625" s="22"/>
      <c r="B625" s="46"/>
      <c r="C625" s="249"/>
      <c r="D625" s="250"/>
      <c r="E625" s="250"/>
      <c r="F625" s="46"/>
      <c r="G625" s="46"/>
      <c r="H625" s="46"/>
      <c r="I625" s="47"/>
      <c r="J625" s="46"/>
      <c r="K625" s="46"/>
      <c r="L625" s="47"/>
      <c r="M625" s="48"/>
      <c r="N625" s="48"/>
      <c r="O625" s="49"/>
      <c r="P625" s="48"/>
      <c r="Q625" s="48"/>
      <c r="R625" s="49"/>
      <c r="S625" s="52"/>
      <c r="T625" s="21"/>
      <c r="U625" s="21"/>
      <c r="V625" s="21"/>
      <c r="W625" s="21"/>
      <c r="X625" s="21"/>
      <c r="Y625" s="21"/>
      <c r="Z625" s="21"/>
      <c r="AA625" s="21"/>
      <c r="AB625" s="21"/>
      <c r="AC625" s="21"/>
      <c r="AD625" s="21"/>
      <c r="AE625" s="21"/>
      <c r="AF625" s="21"/>
      <c r="AG625" s="21"/>
      <c r="AH625" s="21"/>
    </row>
    <row r="626" spans="1:34" ht="30" customHeight="1" x14ac:dyDescent="0.2">
      <c r="A626" s="22"/>
      <c r="B626" s="46"/>
      <c r="C626" s="249"/>
      <c r="D626" s="250"/>
      <c r="E626" s="250"/>
      <c r="F626" s="46"/>
      <c r="G626" s="46"/>
      <c r="H626" s="46"/>
      <c r="I626" s="47"/>
      <c r="J626" s="46"/>
      <c r="K626" s="46"/>
      <c r="L626" s="47"/>
      <c r="M626" s="48"/>
      <c r="N626" s="48"/>
      <c r="O626" s="49"/>
      <c r="P626" s="48"/>
      <c r="Q626" s="48"/>
      <c r="R626" s="49"/>
      <c r="S626" s="52"/>
      <c r="T626" s="21"/>
      <c r="U626" s="21"/>
      <c r="V626" s="21"/>
      <c r="W626" s="21"/>
      <c r="X626" s="21"/>
      <c r="Y626" s="21"/>
      <c r="Z626" s="21"/>
      <c r="AA626" s="21"/>
      <c r="AB626" s="21"/>
      <c r="AC626" s="21"/>
      <c r="AD626" s="21"/>
      <c r="AE626" s="21"/>
      <c r="AF626" s="21"/>
      <c r="AG626" s="21"/>
      <c r="AH626" s="21"/>
    </row>
    <row r="627" spans="1:34" ht="30" customHeight="1" x14ac:dyDescent="0.2">
      <c r="A627" s="22"/>
      <c r="B627" s="46"/>
      <c r="C627" s="249"/>
      <c r="D627" s="250"/>
      <c r="E627" s="250"/>
      <c r="F627" s="46"/>
      <c r="G627" s="46"/>
      <c r="H627" s="46"/>
      <c r="I627" s="47"/>
      <c r="J627" s="46"/>
      <c r="K627" s="46"/>
      <c r="L627" s="47"/>
      <c r="M627" s="48"/>
      <c r="N627" s="48"/>
      <c r="O627" s="49"/>
      <c r="P627" s="48"/>
      <c r="Q627" s="48"/>
      <c r="R627" s="49"/>
      <c r="S627" s="52"/>
      <c r="T627" s="21"/>
      <c r="U627" s="21"/>
      <c r="V627" s="21"/>
      <c r="W627" s="21"/>
      <c r="X627" s="21"/>
      <c r="Y627" s="21"/>
      <c r="Z627" s="21"/>
      <c r="AA627" s="21"/>
      <c r="AB627" s="21"/>
      <c r="AC627" s="21"/>
      <c r="AD627" s="21"/>
      <c r="AE627" s="21"/>
      <c r="AF627" s="21"/>
      <c r="AG627" s="21"/>
      <c r="AH627" s="21"/>
    </row>
    <row r="628" spans="1:34" ht="30" customHeight="1" x14ac:dyDescent="0.2">
      <c r="A628" s="22"/>
      <c r="B628" s="46"/>
      <c r="C628" s="249"/>
      <c r="D628" s="250"/>
      <c r="E628" s="250"/>
      <c r="F628" s="46"/>
      <c r="G628" s="46"/>
      <c r="H628" s="46"/>
      <c r="I628" s="47"/>
      <c r="J628" s="46"/>
      <c r="K628" s="46"/>
      <c r="L628" s="47"/>
      <c r="M628" s="48"/>
      <c r="N628" s="48"/>
      <c r="O628" s="49"/>
      <c r="P628" s="48"/>
      <c r="Q628" s="48"/>
      <c r="R628" s="49"/>
      <c r="S628" s="52"/>
      <c r="T628" s="21"/>
      <c r="U628" s="21"/>
      <c r="V628" s="21"/>
      <c r="W628" s="21"/>
      <c r="X628" s="21"/>
      <c r="Y628" s="21"/>
      <c r="Z628" s="21"/>
      <c r="AA628" s="21"/>
      <c r="AB628" s="21"/>
      <c r="AC628" s="21"/>
      <c r="AD628" s="21"/>
      <c r="AE628" s="21"/>
      <c r="AF628" s="21"/>
      <c r="AG628" s="21"/>
      <c r="AH628" s="21"/>
    </row>
    <row r="629" spans="1:34" ht="30" customHeight="1" x14ac:dyDescent="0.2">
      <c r="A629" s="22"/>
      <c r="B629" s="46"/>
      <c r="C629" s="249"/>
      <c r="D629" s="250"/>
      <c r="E629" s="250"/>
      <c r="F629" s="46"/>
      <c r="G629" s="46"/>
      <c r="H629" s="46"/>
      <c r="I629" s="47"/>
      <c r="J629" s="46"/>
      <c r="K629" s="46"/>
      <c r="L629" s="47"/>
      <c r="M629" s="48"/>
      <c r="N629" s="48"/>
      <c r="O629" s="49"/>
      <c r="P629" s="48"/>
      <c r="Q629" s="48"/>
      <c r="R629" s="49"/>
      <c r="S629" s="52"/>
      <c r="T629" s="21"/>
      <c r="U629" s="21"/>
      <c r="V629" s="21"/>
      <c r="W629" s="21"/>
      <c r="X629" s="21"/>
      <c r="Y629" s="21"/>
      <c r="Z629" s="21"/>
      <c r="AA629" s="21"/>
      <c r="AB629" s="21"/>
      <c r="AC629" s="21"/>
      <c r="AD629" s="21"/>
      <c r="AE629" s="21"/>
      <c r="AF629" s="21"/>
      <c r="AG629" s="21"/>
      <c r="AH629" s="21"/>
    </row>
    <row r="630" spans="1:34" ht="30" customHeight="1" x14ac:dyDescent="0.2">
      <c r="A630" s="22"/>
      <c r="B630" s="46"/>
      <c r="C630" s="249"/>
      <c r="D630" s="250"/>
      <c r="E630" s="250"/>
      <c r="F630" s="46"/>
      <c r="G630" s="46"/>
      <c r="H630" s="46"/>
      <c r="I630" s="47"/>
      <c r="J630" s="46"/>
      <c r="K630" s="46"/>
      <c r="L630" s="47"/>
      <c r="M630" s="48"/>
      <c r="N630" s="48"/>
      <c r="O630" s="49"/>
      <c r="P630" s="48"/>
      <c r="Q630" s="48"/>
      <c r="R630" s="49"/>
      <c r="S630" s="52"/>
      <c r="T630" s="21"/>
      <c r="U630" s="21"/>
      <c r="V630" s="21"/>
      <c r="W630" s="21"/>
      <c r="X630" s="21"/>
      <c r="Y630" s="21"/>
      <c r="Z630" s="21"/>
      <c r="AA630" s="21"/>
      <c r="AB630" s="21"/>
      <c r="AC630" s="21"/>
      <c r="AD630" s="21"/>
      <c r="AE630" s="21"/>
      <c r="AF630" s="21"/>
      <c r="AG630" s="21"/>
      <c r="AH630" s="21"/>
    </row>
    <row r="631" spans="1:34" ht="30" customHeight="1" x14ac:dyDescent="0.2">
      <c r="A631" s="22"/>
      <c r="B631" s="46"/>
      <c r="C631" s="249"/>
      <c r="D631" s="250"/>
      <c r="E631" s="250"/>
      <c r="F631" s="46"/>
      <c r="G631" s="46"/>
      <c r="H631" s="46"/>
      <c r="I631" s="47"/>
      <c r="J631" s="46"/>
      <c r="K631" s="46"/>
      <c r="L631" s="47"/>
      <c r="M631" s="48"/>
      <c r="N631" s="48"/>
      <c r="O631" s="49"/>
      <c r="P631" s="48"/>
      <c r="Q631" s="48"/>
      <c r="R631" s="49"/>
      <c r="S631" s="52"/>
      <c r="T631" s="21"/>
      <c r="U631" s="21"/>
      <c r="V631" s="21"/>
      <c r="W631" s="21"/>
      <c r="X631" s="21"/>
      <c r="Y631" s="21"/>
      <c r="Z631" s="21"/>
      <c r="AA631" s="21"/>
      <c r="AB631" s="21"/>
      <c r="AC631" s="21"/>
      <c r="AD631" s="21"/>
      <c r="AE631" s="21"/>
      <c r="AF631" s="21"/>
      <c r="AG631" s="21"/>
      <c r="AH631" s="21"/>
    </row>
    <row r="632" spans="1:34" ht="30" customHeight="1" x14ac:dyDescent="0.2">
      <c r="A632" s="22"/>
      <c r="B632" s="46"/>
      <c r="C632" s="249"/>
      <c r="D632" s="250"/>
      <c r="E632" s="250"/>
      <c r="F632" s="46"/>
      <c r="G632" s="46"/>
      <c r="H632" s="46"/>
      <c r="I632" s="47"/>
      <c r="J632" s="46"/>
      <c r="K632" s="46"/>
      <c r="L632" s="47"/>
      <c r="M632" s="48"/>
      <c r="N632" s="48"/>
      <c r="O632" s="49"/>
      <c r="P632" s="48"/>
      <c r="Q632" s="48"/>
      <c r="R632" s="49"/>
      <c r="S632" s="52"/>
      <c r="T632" s="21"/>
      <c r="U632" s="21"/>
      <c r="V632" s="21"/>
      <c r="W632" s="21"/>
      <c r="X632" s="21"/>
      <c r="Y632" s="21"/>
      <c r="Z632" s="21"/>
      <c r="AA632" s="21"/>
      <c r="AB632" s="21"/>
      <c r="AC632" s="21"/>
      <c r="AD632" s="21"/>
      <c r="AE632" s="21"/>
      <c r="AF632" s="21"/>
      <c r="AG632" s="21"/>
      <c r="AH632" s="21"/>
    </row>
    <row r="633" spans="1:34" ht="30" customHeight="1" x14ac:dyDescent="0.2">
      <c r="A633" s="22"/>
      <c r="B633" s="46"/>
      <c r="C633" s="249"/>
      <c r="D633" s="250"/>
      <c r="E633" s="250"/>
      <c r="F633" s="46"/>
      <c r="G633" s="46"/>
      <c r="H633" s="46"/>
      <c r="I633" s="47"/>
      <c r="J633" s="46"/>
      <c r="K633" s="46"/>
      <c r="L633" s="47"/>
      <c r="M633" s="48"/>
      <c r="N633" s="48"/>
      <c r="O633" s="49"/>
      <c r="P633" s="48"/>
      <c r="Q633" s="48"/>
      <c r="R633" s="49"/>
      <c r="S633" s="52"/>
      <c r="T633" s="21"/>
      <c r="U633" s="21"/>
      <c r="V633" s="21"/>
      <c r="W633" s="21"/>
      <c r="X633" s="21"/>
      <c r="Y633" s="21"/>
      <c r="Z633" s="21"/>
      <c r="AA633" s="21"/>
      <c r="AB633" s="21"/>
      <c r="AC633" s="21"/>
      <c r="AD633" s="21"/>
      <c r="AE633" s="21"/>
      <c r="AF633" s="21"/>
      <c r="AG633" s="21"/>
      <c r="AH633" s="21"/>
    </row>
    <row r="634" spans="1:34" ht="30" customHeight="1" x14ac:dyDescent="0.2">
      <c r="A634" s="22"/>
      <c r="B634" s="46"/>
      <c r="C634" s="249"/>
      <c r="D634" s="250"/>
      <c r="E634" s="250"/>
      <c r="F634" s="46"/>
      <c r="G634" s="46"/>
      <c r="H634" s="46"/>
      <c r="I634" s="47"/>
      <c r="J634" s="46"/>
      <c r="K634" s="46"/>
      <c r="L634" s="47"/>
      <c r="M634" s="48"/>
      <c r="N634" s="48"/>
      <c r="O634" s="49"/>
      <c r="P634" s="48"/>
      <c r="Q634" s="48"/>
      <c r="R634" s="49"/>
      <c r="S634" s="52"/>
      <c r="T634" s="21"/>
      <c r="U634" s="21"/>
      <c r="V634" s="21"/>
      <c r="W634" s="21"/>
      <c r="X634" s="21"/>
      <c r="Y634" s="21"/>
      <c r="Z634" s="21"/>
      <c r="AA634" s="21"/>
      <c r="AB634" s="21"/>
      <c r="AC634" s="21"/>
      <c r="AD634" s="21"/>
      <c r="AE634" s="21"/>
      <c r="AF634" s="21"/>
      <c r="AG634" s="21"/>
      <c r="AH634" s="21"/>
    </row>
    <row r="635" spans="1:34" ht="30" customHeight="1" x14ac:dyDescent="0.2">
      <c r="A635" s="22"/>
      <c r="B635" s="46"/>
      <c r="C635" s="249"/>
      <c r="D635" s="250"/>
      <c r="E635" s="250"/>
      <c r="F635" s="46"/>
      <c r="G635" s="46"/>
      <c r="H635" s="46"/>
      <c r="I635" s="47"/>
      <c r="J635" s="46"/>
      <c r="K635" s="46"/>
      <c r="L635" s="47"/>
      <c r="M635" s="48"/>
      <c r="N635" s="48"/>
      <c r="O635" s="49"/>
      <c r="P635" s="48"/>
      <c r="Q635" s="48"/>
      <c r="R635" s="49"/>
      <c r="S635" s="52"/>
      <c r="T635" s="21"/>
      <c r="U635" s="21"/>
      <c r="V635" s="21"/>
      <c r="W635" s="21"/>
      <c r="X635" s="21"/>
      <c r="Y635" s="21"/>
      <c r="Z635" s="21"/>
      <c r="AA635" s="21"/>
      <c r="AB635" s="21"/>
      <c r="AC635" s="21"/>
      <c r="AD635" s="21"/>
      <c r="AE635" s="21"/>
      <c r="AF635" s="21"/>
      <c r="AG635" s="21"/>
      <c r="AH635" s="21"/>
    </row>
    <row r="636" spans="1:34" ht="30" customHeight="1" x14ac:dyDescent="0.2">
      <c r="A636" s="22"/>
      <c r="B636" s="46"/>
      <c r="C636" s="249"/>
      <c r="D636" s="250"/>
      <c r="E636" s="250"/>
      <c r="F636" s="46"/>
      <c r="G636" s="46"/>
      <c r="H636" s="46"/>
      <c r="I636" s="47"/>
      <c r="J636" s="46"/>
      <c r="K636" s="46"/>
      <c r="L636" s="47"/>
      <c r="M636" s="48"/>
      <c r="N636" s="48"/>
      <c r="O636" s="49"/>
      <c r="P636" s="48"/>
      <c r="Q636" s="48"/>
      <c r="R636" s="49"/>
      <c r="S636" s="52"/>
      <c r="T636" s="21"/>
      <c r="U636" s="21"/>
      <c r="V636" s="21"/>
      <c r="W636" s="21"/>
      <c r="X636" s="21"/>
      <c r="Y636" s="21"/>
      <c r="Z636" s="21"/>
      <c r="AA636" s="21"/>
      <c r="AB636" s="21"/>
      <c r="AC636" s="21"/>
      <c r="AD636" s="21"/>
      <c r="AE636" s="21"/>
      <c r="AF636" s="21"/>
      <c r="AG636" s="21"/>
      <c r="AH636" s="21"/>
    </row>
    <row r="637" spans="1:34" ht="30" customHeight="1" x14ac:dyDescent="0.2">
      <c r="A637" s="22"/>
      <c r="B637" s="46"/>
      <c r="C637" s="249"/>
      <c r="D637" s="250"/>
      <c r="E637" s="250"/>
      <c r="F637" s="46"/>
      <c r="G637" s="46"/>
      <c r="H637" s="46"/>
      <c r="I637" s="47"/>
      <c r="J637" s="46"/>
      <c r="K637" s="46"/>
      <c r="L637" s="47"/>
      <c r="M637" s="48"/>
      <c r="N637" s="48"/>
      <c r="O637" s="49"/>
      <c r="P637" s="48"/>
      <c r="Q637" s="48"/>
      <c r="R637" s="49"/>
      <c r="S637" s="52"/>
      <c r="T637" s="21"/>
      <c r="U637" s="21"/>
      <c r="V637" s="21"/>
      <c r="W637" s="21"/>
      <c r="X637" s="21"/>
      <c r="Y637" s="21"/>
      <c r="Z637" s="21"/>
      <c r="AA637" s="21"/>
      <c r="AB637" s="21"/>
      <c r="AC637" s="21"/>
      <c r="AD637" s="21"/>
      <c r="AE637" s="21"/>
      <c r="AF637" s="21"/>
      <c r="AG637" s="21"/>
      <c r="AH637" s="21"/>
    </row>
    <row r="638" spans="1:34" ht="30" customHeight="1" x14ac:dyDescent="0.2">
      <c r="A638" s="22"/>
      <c r="B638" s="46"/>
      <c r="C638" s="249"/>
      <c r="D638" s="250"/>
      <c r="E638" s="250"/>
      <c r="F638" s="46"/>
      <c r="G638" s="46"/>
      <c r="H638" s="46"/>
      <c r="I638" s="47"/>
      <c r="J638" s="46"/>
      <c r="K638" s="46"/>
      <c r="L638" s="47"/>
      <c r="M638" s="48"/>
      <c r="N638" s="48"/>
      <c r="O638" s="49"/>
      <c r="P638" s="48"/>
      <c r="Q638" s="48"/>
      <c r="R638" s="49"/>
      <c r="S638" s="52"/>
      <c r="T638" s="21"/>
      <c r="U638" s="21"/>
      <c r="V638" s="21"/>
      <c r="W638" s="21"/>
      <c r="X638" s="21"/>
      <c r="Y638" s="21"/>
      <c r="Z638" s="21"/>
      <c r="AA638" s="21"/>
      <c r="AB638" s="21"/>
      <c r="AC638" s="21"/>
      <c r="AD638" s="21"/>
      <c r="AE638" s="21"/>
      <c r="AF638" s="21"/>
      <c r="AG638" s="21"/>
      <c r="AH638" s="21"/>
    </row>
    <row r="639" spans="1:34" ht="30" customHeight="1" x14ac:dyDescent="0.2">
      <c r="A639" s="22"/>
      <c r="B639" s="46"/>
      <c r="C639" s="249"/>
      <c r="D639" s="250"/>
      <c r="E639" s="250"/>
      <c r="F639" s="46"/>
      <c r="G639" s="46"/>
      <c r="H639" s="46"/>
      <c r="I639" s="47"/>
      <c r="J639" s="46"/>
      <c r="K639" s="46"/>
      <c r="L639" s="47"/>
      <c r="M639" s="48"/>
      <c r="N639" s="48"/>
      <c r="O639" s="49"/>
      <c r="P639" s="48"/>
      <c r="Q639" s="48"/>
      <c r="R639" s="49"/>
      <c r="S639" s="52"/>
      <c r="T639" s="21"/>
      <c r="U639" s="21"/>
      <c r="V639" s="21"/>
      <c r="W639" s="21"/>
      <c r="X639" s="21"/>
      <c r="Y639" s="21"/>
      <c r="Z639" s="21"/>
      <c r="AA639" s="21"/>
      <c r="AB639" s="21"/>
      <c r="AC639" s="21"/>
      <c r="AD639" s="21"/>
      <c r="AE639" s="21"/>
      <c r="AF639" s="21"/>
      <c r="AG639" s="21"/>
      <c r="AH639" s="21"/>
    </row>
    <row r="640" spans="1:34" ht="30" customHeight="1" x14ac:dyDescent="0.2">
      <c r="A640" s="22"/>
      <c r="B640" s="46"/>
      <c r="C640" s="249"/>
      <c r="D640" s="250"/>
      <c r="E640" s="250"/>
      <c r="F640" s="46"/>
      <c r="G640" s="46"/>
      <c r="H640" s="46"/>
      <c r="I640" s="47"/>
      <c r="J640" s="46"/>
      <c r="K640" s="46"/>
      <c r="L640" s="47"/>
      <c r="M640" s="48"/>
      <c r="N640" s="48"/>
      <c r="O640" s="49"/>
      <c r="P640" s="48"/>
      <c r="Q640" s="48"/>
      <c r="R640" s="49"/>
      <c r="S640" s="52"/>
      <c r="T640" s="21"/>
      <c r="U640" s="21"/>
      <c r="V640" s="21"/>
      <c r="W640" s="21"/>
      <c r="X640" s="21"/>
      <c r="Y640" s="21"/>
      <c r="Z640" s="21"/>
      <c r="AA640" s="21"/>
      <c r="AB640" s="21"/>
      <c r="AC640" s="21"/>
      <c r="AD640" s="21"/>
      <c r="AE640" s="21"/>
      <c r="AF640" s="21"/>
      <c r="AG640" s="21"/>
      <c r="AH640" s="21"/>
    </row>
    <row r="641" spans="1:34" ht="30" customHeight="1" x14ac:dyDescent="0.2">
      <c r="A641" s="22"/>
      <c r="B641" s="46"/>
      <c r="C641" s="249"/>
      <c r="D641" s="250"/>
      <c r="E641" s="250"/>
      <c r="F641" s="46"/>
      <c r="G641" s="46"/>
      <c r="H641" s="46"/>
      <c r="I641" s="47"/>
      <c r="J641" s="46"/>
      <c r="K641" s="46"/>
      <c r="L641" s="47"/>
      <c r="M641" s="48"/>
      <c r="N641" s="48"/>
      <c r="O641" s="49"/>
      <c r="P641" s="48"/>
      <c r="Q641" s="48"/>
      <c r="R641" s="49"/>
      <c r="S641" s="52"/>
      <c r="T641" s="21"/>
      <c r="U641" s="21"/>
      <c r="V641" s="21"/>
      <c r="W641" s="21"/>
      <c r="X641" s="21"/>
      <c r="Y641" s="21"/>
      <c r="Z641" s="21"/>
      <c r="AA641" s="21"/>
      <c r="AB641" s="21"/>
      <c r="AC641" s="21"/>
      <c r="AD641" s="21"/>
      <c r="AE641" s="21"/>
      <c r="AF641" s="21"/>
      <c r="AG641" s="21"/>
      <c r="AH641" s="21"/>
    </row>
    <row r="642" spans="1:34" ht="30" customHeight="1" x14ac:dyDescent="0.2">
      <c r="A642" s="22"/>
      <c r="B642" s="46"/>
      <c r="C642" s="249"/>
      <c r="D642" s="250"/>
      <c r="E642" s="250"/>
      <c r="F642" s="46"/>
      <c r="G642" s="46"/>
      <c r="H642" s="46"/>
      <c r="I642" s="47"/>
      <c r="J642" s="46"/>
      <c r="K642" s="46"/>
      <c r="L642" s="47"/>
      <c r="M642" s="48"/>
      <c r="N642" s="48"/>
      <c r="O642" s="49"/>
      <c r="P642" s="48"/>
      <c r="Q642" s="48"/>
      <c r="R642" s="49"/>
      <c r="S642" s="52"/>
      <c r="T642" s="21"/>
      <c r="U642" s="21"/>
      <c r="V642" s="21"/>
      <c r="W642" s="21"/>
      <c r="X642" s="21"/>
      <c r="Y642" s="21"/>
      <c r="Z642" s="21"/>
      <c r="AA642" s="21"/>
      <c r="AB642" s="21"/>
      <c r="AC642" s="21"/>
      <c r="AD642" s="21"/>
      <c r="AE642" s="21"/>
      <c r="AF642" s="21"/>
      <c r="AG642" s="21"/>
      <c r="AH642" s="21"/>
    </row>
    <row r="643" spans="1:34" ht="30" customHeight="1" x14ac:dyDescent="0.2">
      <c r="A643" s="22"/>
      <c r="B643" s="46"/>
      <c r="C643" s="249"/>
      <c r="D643" s="250"/>
      <c r="E643" s="250"/>
      <c r="F643" s="46"/>
      <c r="G643" s="46"/>
      <c r="H643" s="46"/>
      <c r="I643" s="47"/>
      <c r="J643" s="46"/>
      <c r="K643" s="46"/>
      <c r="L643" s="47"/>
      <c r="M643" s="48"/>
      <c r="N643" s="48"/>
      <c r="O643" s="49"/>
      <c r="P643" s="48"/>
      <c r="Q643" s="48"/>
      <c r="R643" s="49"/>
      <c r="S643" s="52"/>
      <c r="T643" s="21"/>
      <c r="U643" s="21"/>
      <c r="V643" s="21"/>
      <c r="W643" s="21"/>
      <c r="X643" s="21"/>
      <c r="Y643" s="21"/>
      <c r="Z643" s="21"/>
      <c r="AA643" s="21"/>
      <c r="AB643" s="21"/>
      <c r="AC643" s="21"/>
      <c r="AD643" s="21"/>
      <c r="AE643" s="21"/>
      <c r="AF643" s="21"/>
      <c r="AG643" s="21"/>
      <c r="AH643" s="21"/>
    </row>
    <row r="644" spans="1:34" ht="30" customHeight="1" x14ac:dyDescent="0.2">
      <c r="A644" s="22"/>
      <c r="B644" s="46"/>
      <c r="C644" s="249"/>
      <c r="D644" s="250"/>
      <c r="E644" s="250"/>
      <c r="F644" s="46"/>
      <c r="G644" s="46"/>
      <c r="H644" s="46"/>
      <c r="I644" s="47"/>
      <c r="J644" s="46"/>
      <c r="K644" s="46"/>
      <c r="L644" s="47"/>
      <c r="M644" s="48"/>
      <c r="N644" s="48"/>
      <c r="O644" s="49"/>
      <c r="P644" s="48"/>
      <c r="Q644" s="48"/>
      <c r="R644" s="49"/>
      <c r="S644" s="52"/>
      <c r="T644" s="21"/>
      <c r="U644" s="21"/>
      <c r="V644" s="21"/>
      <c r="W644" s="21"/>
      <c r="X644" s="21"/>
      <c r="Y644" s="21"/>
      <c r="Z644" s="21"/>
      <c r="AA644" s="21"/>
      <c r="AB644" s="21"/>
      <c r="AC644" s="21"/>
      <c r="AD644" s="21"/>
      <c r="AE644" s="21"/>
      <c r="AF644" s="21"/>
      <c r="AG644" s="21"/>
      <c r="AH644" s="21"/>
    </row>
    <row r="645" spans="1:34" ht="30" customHeight="1" x14ac:dyDescent="0.2">
      <c r="A645" s="22"/>
      <c r="B645" s="46"/>
      <c r="C645" s="249"/>
      <c r="D645" s="250"/>
      <c r="E645" s="250"/>
      <c r="F645" s="46"/>
      <c r="G645" s="46"/>
      <c r="H645" s="46"/>
      <c r="I645" s="47"/>
      <c r="J645" s="46"/>
      <c r="K645" s="46"/>
      <c r="L645" s="47"/>
      <c r="M645" s="48"/>
      <c r="N645" s="48"/>
      <c r="O645" s="49"/>
      <c r="P645" s="48"/>
      <c r="Q645" s="48"/>
      <c r="R645" s="49"/>
      <c r="S645" s="52"/>
      <c r="T645" s="21"/>
      <c r="U645" s="21"/>
      <c r="V645" s="21"/>
      <c r="W645" s="21"/>
      <c r="X645" s="21"/>
      <c r="Y645" s="21"/>
      <c r="Z645" s="21"/>
      <c r="AA645" s="21"/>
      <c r="AB645" s="21"/>
      <c r="AC645" s="21"/>
      <c r="AD645" s="21"/>
      <c r="AE645" s="21"/>
      <c r="AF645" s="21"/>
      <c r="AG645" s="21"/>
      <c r="AH645" s="21"/>
    </row>
    <row r="646" spans="1:34" ht="30" customHeight="1" x14ac:dyDescent="0.2">
      <c r="A646" s="22"/>
      <c r="B646" s="46"/>
      <c r="C646" s="249"/>
      <c r="D646" s="250"/>
      <c r="E646" s="250"/>
      <c r="F646" s="46"/>
      <c r="G646" s="46"/>
      <c r="H646" s="46"/>
      <c r="I646" s="47"/>
      <c r="J646" s="46"/>
      <c r="K646" s="46"/>
      <c r="L646" s="47"/>
      <c r="M646" s="48"/>
      <c r="N646" s="48"/>
      <c r="O646" s="49"/>
      <c r="P646" s="48"/>
      <c r="Q646" s="48"/>
      <c r="R646" s="49"/>
      <c r="S646" s="52"/>
      <c r="T646" s="21"/>
      <c r="U646" s="21"/>
      <c r="V646" s="21"/>
      <c r="W646" s="21"/>
      <c r="X646" s="21"/>
      <c r="Y646" s="21"/>
      <c r="Z646" s="21"/>
      <c r="AA646" s="21"/>
      <c r="AB646" s="21"/>
      <c r="AC646" s="21"/>
      <c r="AD646" s="21"/>
      <c r="AE646" s="21"/>
      <c r="AF646" s="21"/>
      <c r="AG646" s="21"/>
      <c r="AH646" s="21"/>
    </row>
    <row r="647" spans="1:34" ht="30" customHeight="1" x14ac:dyDescent="0.2">
      <c r="A647" s="22"/>
      <c r="B647" s="46"/>
      <c r="C647" s="249"/>
      <c r="D647" s="250"/>
      <c r="E647" s="250"/>
      <c r="F647" s="46"/>
      <c r="G647" s="46"/>
      <c r="H647" s="46"/>
      <c r="I647" s="47"/>
      <c r="J647" s="46"/>
      <c r="K647" s="46"/>
      <c r="L647" s="47"/>
      <c r="M647" s="48"/>
      <c r="N647" s="48"/>
      <c r="O647" s="49"/>
      <c r="P647" s="48"/>
      <c r="Q647" s="48"/>
      <c r="R647" s="49"/>
      <c r="S647" s="52"/>
      <c r="T647" s="21"/>
      <c r="U647" s="21"/>
      <c r="V647" s="21"/>
      <c r="W647" s="21"/>
      <c r="X647" s="21"/>
      <c r="Y647" s="21"/>
      <c r="Z647" s="21"/>
      <c r="AA647" s="21"/>
      <c r="AB647" s="21"/>
      <c r="AC647" s="21"/>
      <c r="AD647" s="21"/>
      <c r="AE647" s="21"/>
      <c r="AF647" s="21"/>
      <c r="AG647" s="21"/>
      <c r="AH647" s="21"/>
    </row>
    <row r="648" spans="1:34" ht="30" customHeight="1" x14ac:dyDescent="0.2">
      <c r="A648" s="22"/>
      <c r="B648" s="46"/>
      <c r="C648" s="249"/>
      <c r="D648" s="250"/>
      <c r="E648" s="250"/>
      <c r="F648" s="46"/>
      <c r="G648" s="46"/>
      <c r="H648" s="46"/>
      <c r="I648" s="47"/>
      <c r="J648" s="46"/>
      <c r="K648" s="46"/>
      <c r="L648" s="47"/>
      <c r="M648" s="48"/>
      <c r="N648" s="48"/>
      <c r="O648" s="49"/>
      <c r="P648" s="48"/>
      <c r="Q648" s="48"/>
      <c r="R648" s="49"/>
      <c r="S648" s="52"/>
      <c r="T648" s="21"/>
      <c r="U648" s="21"/>
      <c r="V648" s="21"/>
      <c r="W648" s="21"/>
      <c r="X648" s="21"/>
      <c r="Y648" s="21"/>
      <c r="Z648" s="21"/>
      <c r="AA648" s="21"/>
      <c r="AB648" s="21"/>
      <c r="AC648" s="21"/>
      <c r="AD648" s="21"/>
      <c r="AE648" s="21"/>
      <c r="AF648" s="21"/>
      <c r="AG648" s="21"/>
      <c r="AH648" s="21"/>
    </row>
    <row r="649" spans="1:34" ht="30" customHeight="1" x14ac:dyDescent="0.2">
      <c r="A649" s="22"/>
      <c r="B649" s="46"/>
      <c r="C649" s="249"/>
      <c r="D649" s="250"/>
      <c r="E649" s="250"/>
      <c r="F649" s="46"/>
      <c r="G649" s="46"/>
      <c r="H649" s="46"/>
      <c r="I649" s="47"/>
      <c r="J649" s="46"/>
      <c r="K649" s="46"/>
      <c r="L649" s="47"/>
      <c r="M649" s="48"/>
      <c r="N649" s="48"/>
      <c r="O649" s="49"/>
      <c r="P649" s="48"/>
      <c r="Q649" s="48"/>
      <c r="R649" s="49"/>
      <c r="S649" s="52"/>
      <c r="T649" s="21"/>
      <c r="U649" s="21"/>
      <c r="V649" s="21"/>
      <c r="W649" s="21"/>
      <c r="X649" s="21"/>
      <c r="Y649" s="21"/>
      <c r="Z649" s="21"/>
      <c r="AA649" s="21"/>
      <c r="AB649" s="21"/>
      <c r="AC649" s="21"/>
      <c r="AD649" s="21"/>
      <c r="AE649" s="21"/>
      <c r="AF649" s="21"/>
      <c r="AG649" s="21"/>
      <c r="AH649" s="21"/>
    </row>
    <row r="650" spans="1:34" ht="30" customHeight="1" x14ac:dyDescent="0.2">
      <c r="A650" s="22"/>
      <c r="B650" s="46"/>
      <c r="C650" s="249"/>
      <c r="D650" s="250"/>
      <c r="E650" s="250"/>
      <c r="F650" s="46"/>
      <c r="G650" s="46"/>
      <c r="H650" s="46"/>
      <c r="I650" s="47"/>
      <c r="J650" s="46"/>
      <c r="K650" s="46"/>
      <c r="L650" s="47"/>
      <c r="M650" s="48"/>
      <c r="N650" s="48"/>
      <c r="O650" s="49"/>
      <c r="P650" s="48"/>
      <c r="Q650" s="48"/>
      <c r="R650" s="49"/>
      <c r="S650" s="52"/>
      <c r="T650" s="21"/>
      <c r="U650" s="21"/>
      <c r="V650" s="21"/>
      <c r="W650" s="21"/>
      <c r="X650" s="21"/>
      <c r="Y650" s="21"/>
      <c r="Z650" s="21"/>
      <c r="AA650" s="21"/>
      <c r="AB650" s="21"/>
      <c r="AC650" s="21"/>
      <c r="AD650" s="21"/>
      <c r="AE650" s="21"/>
      <c r="AF650" s="21"/>
      <c r="AG650" s="21"/>
      <c r="AH650" s="21"/>
    </row>
    <row r="651" spans="1:34" ht="30" customHeight="1" x14ac:dyDescent="0.2">
      <c r="A651" s="22"/>
      <c r="B651" s="46"/>
      <c r="C651" s="249"/>
      <c r="D651" s="250"/>
      <c r="E651" s="250"/>
      <c r="F651" s="46"/>
      <c r="G651" s="46"/>
      <c r="H651" s="46"/>
      <c r="I651" s="47"/>
      <c r="J651" s="46"/>
      <c r="K651" s="46"/>
      <c r="L651" s="47"/>
      <c r="M651" s="48"/>
      <c r="N651" s="48"/>
      <c r="O651" s="49"/>
      <c r="P651" s="48"/>
      <c r="Q651" s="48"/>
      <c r="R651" s="49"/>
      <c r="S651" s="52"/>
      <c r="T651" s="21"/>
      <c r="U651" s="21"/>
      <c r="V651" s="21"/>
      <c r="W651" s="21"/>
      <c r="X651" s="21"/>
      <c r="Y651" s="21"/>
      <c r="Z651" s="21"/>
      <c r="AA651" s="21"/>
      <c r="AB651" s="21"/>
      <c r="AC651" s="21"/>
      <c r="AD651" s="21"/>
      <c r="AE651" s="21"/>
      <c r="AF651" s="21"/>
      <c r="AG651" s="21"/>
      <c r="AH651" s="21"/>
    </row>
    <row r="652" spans="1:34" ht="30" customHeight="1" x14ac:dyDescent="0.2">
      <c r="A652" s="22"/>
      <c r="B652" s="46"/>
      <c r="C652" s="249"/>
      <c r="D652" s="250"/>
      <c r="E652" s="250"/>
      <c r="F652" s="46"/>
      <c r="G652" s="46"/>
      <c r="H652" s="46"/>
      <c r="I652" s="47"/>
      <c r="J652" s="46"/>
      <c r="K652" s="46"/>
      <c r="L652" s="47"/>
      <c r="M652" s="48"/>
      <c r="N652" s="48"/>
      <c r="O652" s="49"/>
      <c r="P652" s="48"/>
      <c r="Q652" s="48"/>
      <c r="R652" s="49"/>
      <c r="S652" s="52"/>
      <c r="T652" s="21"/>
      <c r="U652" s="21"/>
      <c r="V652" s="21"/>
      <c r="W652" s="21"/>
      <c r="X652" s="21"/>
      <c r="Y652" s="21"/>
      <c r="Z652" s="21"/>
      <c r="AA652" s="21"/>
      <c r="AB652" s="21"/>
      <c r="AC652" s="21"/>
      <c r="AD652" s="21"/>
      <c r="AE652" s="21"/>
      <c r="AF652" s="21"/>
      <c r="AG652" s="21"/>
      <c r="AH652" s="21"/>
    </row>
    <row r="653" spans="1:34" ht="30" customHeight="1" x14ac:dyDescent="0.2">
      <c r="A653" s="22"/>
      <c r="B653" s="46"/>
      <c r="C653" s="249"/>
      <c r="D653" s="250"/>
      <c r="E653" s="250"/>
      <c r="F653" s="46"/>
      <c r="G653" s="46"/>
      <c r="H653" s="46"/>
      <c r="I653" s="47"/>
      <c r="J653" s="46"/>
      <c r="K653" s="46"/>
      <c r="L653" s="47"/>
      <c r="M653" s="48"/>
      <c r="N653" s="48"/>
      <c r="O653" s="49"/>
      <c r="P653" s="48"/>
      <c r="Q653" s="48"/>
      <c r="R653" s="49"/>
      <c r="S653" s="52"/>
      <c r="T653" s="21"/>
      <c r="U653" s="21"/>
      <c r="V653" s="21"/>
      <c r="W653" s="21"/>
      <c r="X653" s="21"/>
      <c r="Y653" s="21"/>
      <c r="Z653" s="21"/>
      <c r="AA653" s="21"/>
      <c r="AB653" s="21"/>
      <c r="AC653" s="21"/>
      <c r="AD653" s="21"/>
      <c r="AE653" s="21"/>
      <c r="AF653" s="21"/>
      <c r="AG653" s="21"/>
      <c r="AH653" s="21"/>
    </row>
    <row r="654" spans="1:34" ht="30" customHeight="1" x14ac:dyDescent="0.2">
      <c r="A654" s="22"/>
      <c r="B654" s="46"/>
      <c r="C654" s="249"/>
      <c r="D654" s="250"/>
      <c r="E654" s="250"/>
      <c r="F654" s="46"/>
      <c r="G654" s="46"/>
      <c r="H654" s="46"/>
      <c r="I654" s="47"/>
      <c r="J654" s="46"/>
      <c r="K654" s="46"/>
      <c r="L654" s="47"/>
      <c r="M654" s="48"/>
      <c r="N654" s="48"/>
      <c r="O654" s="49"/>
      <c r="P654" s="48"/>
      <c r="Q654" s="48"/>
      <c r="R654" s="49"/>
      <c r="S654" s="52"/>
      <c r="T654" s="21"/>
      <c r="U654" s="21"/>
      <c r="V654" s="21"/>
      <c r="W654" s="21"/>
      <c r="X654" s="21"/>
      <c r="Y654" s="21"/>
      <c r="Z654" s="21"/>
      <c r="AA654" s="21"/>
      <c r="AB654" s="21"/>
      <c r="AC654" s="21"/>
      <c r="AD654" s="21"/>
      <c r="AE654" s="21"/>
      <c r="AF654" s="21"/>
      <c r="AG654" s="21"/>
      <c r="AH654" s="21"/>
    </row>
    <row r="655" spans="1:34" ht="30" customHeight="1" x14ac:dyDescent="0.2">
      <c r="A655" s="22"/>
      <c r="B655" s="46"/>
      <c r="C655" s="249"/>
      <c r="D655" s="250"/>
      <c r="E655" s="250"/>
      <c r="F655" s="46"/>
      <c r="G655" s="46"/>
      <c r="H655" s="46"/>
      <c r="I655" s="47"/>
      <c r="J655" s="46"/>
      <c r="K655" s="46"/>
      <c r="L655" s="47"/>
      <c r="M655" s="48"/>
      <c r="N655" s="48"/>
      <c r="O655" s="49"/>
      <c r="P655" s="48"/>
      <c r="Q655" s="48"/>
      <c r="R655" s="49"/>
      <c r="S655" s="52"/>
      <c r="T655" s="21"/>
      <c r="U655" s="21"/>
      <c r="V655" s="21"/>
      <c r="W655" s="21"/>
      <c r="X655" s="21"/>
      <c r="Y655" s="21"/>
      <c r="Z655" s="21"/>
      <c r="AA655" s="21"/>
      <c r="AB655" s="21"/>
      <c r="AC655" s="21"/>
      <c r="AD655" s="21"/>
      <c r="AE655" s="21"/>
      <c r="AF655" s="21"/>
      <c r="AG655" s="21"/>
      <c r="AH655" s="21"/>
    </row>
    <row r="656" spans="1:34" ht="30" customHeight="1" x14ac:dyDescent="0.2">
      <c r="A656" s="22"/>
      <c r="B656" s="46"/>
      <c r="C656" s="249"/>
      <c r="D656" s="250"/>
      <c r="E656" s="250"/>
      <c r="F656" s="46"/>
      <c r="G656" s="46"/>
      <c r="H656" s="46"/>
      <c r="I656" s="47"/>
      <c r="J656" s="46"/>
      <c r="K656" s="46"/>
      <c r="L656" s="47"/>
      <c r="M656" s="48"/>
      <c r="N656" s="48"/>
      <c r="O656" s="49"/>
      <c r="P656" s="48"/>
      <c r="Q656" s="48"/>
      <c r="R656" s="49"/>
      <c r="S656" s="52"/>
      <c r="T656" s="21"/>
      <c r="U656" s="21"/>
      <c r="V656" s="21"/>
      <c r="W656" s="21"/>
      <c r="X656" s="21"/>
      <c r="Y656" s="21"/>
      <c r="Z656" s="21"/>
      <c r="AA656" s="21"/>
      <c r="AB656" s="21"/>
      <c r="AC656" s="21"/>
      <c r="AD656" s="21"/>
      <c r="AE656" s="21"/>
      <c r="AF656" s="21"/>
      <c r="AG656" s="21"/>
      <c r="AH656" s="21"/>
    </row>
    <row r="657" spans="1:34" ht="30" customHeight="1" x14ac:dyDescent="0.2">
      <c r="A657" s="22"/>
      <c r="B657" s="46"/>
      <c r="C657" s="249"/>
      <c r="D657" s="250"/>
      <c r="E657" s="250"/>
      <c r="F657" s="46"/>
      <c r="G657" s="46"/>
      <c r="H657" s="46"/>
      <c r="I657" s="47"/>
      <c r="J657" s="46"/>
      <c r="K657" s="46"/>
      <c r="L657" s="47"/>
      <c r="M657" s="48"/>
      <c r="N657" s="48"/>
      <c r="O657" s="49"/>
      <c r="P657" s="48"/>
      <c r="Q657" s="48"/>
      <c r="R657" s="49"/>
      <c r="S657" s="52"/>
      <c r="T657" s="21"/>
      <c r="U657" s="21"/>
      <c r="V657" s="21"/>
      <c r="W657" s="21"/>
      <c r="X657" s="21"/>
      <c r="Y657" s="21"/>
      <c r="Z657" s="21"/>
      <c r="AA657" s="21"/>
      <c r="AB657" s="21"/>
      <c r="AC657" s="21"/>
      <c r="AD657" s="21"/>
      <c r="AE657" s="21"/>
      <c r="AF657" s="21"/>
      <c r="AG657" s="21"/>
      <c r="AH657" s="21"/>
    </row>
    <row r="658" spans="1:34" ht="30" customHeight="1" x14ac:dyDescent="0.2">
      <c r="A658" s="22"/>
      <c r="B658" s="46"/>
      <c r="C658" s="249"/>
      <c r="D658" s="250"/>
      <c r="E658" s="250"/>
      <c r="F658" s="46"/>
      <c r="G658" s="46"/>
      <c r="H658" s="46"/>
      <c r="I658" s="47"/>
      <c r="J658" s="46"/>
      <c r="K658" s="46"/>
      <c r="L658" s="47"/>
      <c r="M658" s="48"/>
      <c r="N658" s="48"/>
      <c r="O658" s="49"/>
      <c r="P658" s="48"/>
      <c r="Q658" s="48"/>
      <c r="R658" s="49"/>
      <c r="S658" s="52"/>
      <c r="T658" s="21"/>
      <c r="U658" s="21"/>
      <c r="V658" s="21"/>
      <c r="W658" s="21"/>
      <c r="X658" s="21"/>
      <c r="Y658" s="21"/>
      <c r="Z658" s="21"/>
      <c r="AA658" s="21"/>
      <c r="AB658" s="21"/>
      <c r="AC658" s="21"/>
      <c r="AD658" s="21"/>
      <c r="AE658" s="21"/>
      <c r="AF658" s="21"/>
      <c r="AG658" s="21"/>
      <c r="AH658" s="21"/>
    </row>
    <row r="659" spans="1:34" ht="30" customHeight="1" x14ac:dyDescent="0.2">
      <c r="A659" s="22"/>
      <c r="B659" s="46"/>
      <c r="C659" s="249"/>
      <c r="D659" s="250"/>
      <c r="E659" s="250"/>
      <c r="F659" s="46"/>
      <c r="G659" s="46"/>
      <c r="H659" s="46"/>
      <c r="I659" s="47"/>
      <c r="J659" s="46"/>
      <c r="K659" s="46"/>
      <c r="L659" s="47"/>
      <c r="M659" s="48"/>
      <c r="N659" s="48"/>
      <c r="O659" s="49"/>
      <c r="P659" s="48"/>
      <c r="Q659" s="48"/>
      <c r="R659" s="49"/>
      <c r="S659" s="52"/>
      <c r="T659" s="21"/>
      <c r="U659" s="21"/>
      <c r="V659" s="21"/>
      <c r="W659" s="21"/>
      <c r="X659" s="21"/>
      <c r="Y659" s="21"/>
      <c r="Z659" s="21"/>
      <c r="AA659" s="21"/>
      <c r="AB659" s="21"/>
      <c r="AC659" s="21"/>
      <c r="AD659" s="21"/>
      <c r="AE659" s="21"/>
      <c r="AF659" s="21"/>
      <c r="AG659" s="21"/>
      <c r="AH659" s="21"/>
    </row>
    <row r="660" spans="1:34" ht="30" customHeight="1" x14ac:dyDescent="0.2">
      <c r="A660" s="22"/>
      <c r="B660" s="46"/>
      <c r="C660" s="249"/>
      <c r="D660" s="250"/>
      <c r="E660" s="250"/>
      <c r="F660" s="46"/>
      <c r="G660" s="46"/>
      <c r="H660" s="46"/>
      <c r="I660" s="47"/>
      <c r="J660" s="46"/>
      <c r="K660" s="46"/>
      <c r="L660" s="47"/>
      <c r="M660" s="48"/>
      <c r="N660" s="48"/>
      <c r="O660" s="49"/>
      <c r="P660" s="48"/>
      <c r="Q660" s="48"/>
      <c r="R660" s="49"/>
      <c r="S660" s="52"/>
      <c r="T660" s="21"/>
      <c r="U660" s="21"/>
      <c r="V660" s="21"/>
      <c r="W660" s="21"/>
      <c r="X660" s="21"/>
      <c r="Y660" s="21"/>
      <c r="Z660" s="21"/>
      <c r="AA660" s="21"/>
      <c r="AB660" s="21"/>
      <c r="AC660" s="21"/>
      <c r="AD660" s="21"/>
      <c r="AE660" s="21"/>
      <c r="AF660" s="21"/>
      <c r="AG660" s="21"/>
      <c r="AH660" s="21"/>
    </row>
    <row r="661" spans="1:34" ht="30" customHeight="1" x14ac:dyDescent="0.2">
      <c r="A661" s="22"/>
      <c r="B661" s="46"/>
      <c r="C661" s="249"/>
      <c r="D661" s="250"/>
      <c r="E661" s="250"/>
      <c r="F661" s="46"/>
      <c r="G661" s="46"/>
      <c r="H661" s="46"/>
      <c r="I661" s="47"/>
      <c r="J661" s="46"/>
      <c r="K661" s="46"/>
      <c r="L661" s="47"/>
      <c r="M661" s="48"/>
      <c r="N661" s="48"/>
      <c r="O661" s="49"/>
      <c r="P661" s="48"/>
      <c r="Q661" s="48"/>
      <c r="R661" s="49"/>
      <c r="S661" s="52"/>
      <c r="T661" s="21"/>
      <c r="U661" s="21"/>
      <c r="V661" s="21"/>
      <c r="W661" s="21"/>
      <c r="X661" s="21"/>
      <c r="Y661" s="21"/>
      <c r="Z661" s="21"/>
      <c r="AA661" s="21"/>
      <c r="AB661" s="21"/>
      <c r="AC661" s="21"/>
      <c r="AD661" s="21"/>
      <c r="AE661" s="21"/>
      <c r="AF661" s="21"/>
      <c r="AG661" s="21"/>
      <c r="AH661" s="21"/>
    </row>
    <row r="662" spans="1:34" ht="30" customHeight="1" x14ac:dyDescent="0.2">
      <c r="A662" s="22"/>
      <c r="B662" s="46"/>
      <c r="C662" s="249"/>
      <c r="D662" s="250"/>
      <c r="E662" s="250"/>
      <c r="F662" s="46"/>
      <c r="G662" s="46"/>
      <c r="H662" s="46"/>
      <c r="I662" s="47"/>
      <c r="J662" s="46"/>
      <c r="K662" s="46"/>
      <c r="L662" s="47"/>
      <c r="M662" s="48"/>
      <c r="N662" s="48"/>
      <c r="O662" s="49"/>
      <c r="P662" s="48"/>
      <c r="Q662" s="48"/>
      <c r="R662" s="49"/>
      <c r="S662" s="52"/>
      <c r="T662" s="21"/>
      <c r="U662" s="21"/>
      <c r="V662" s="21"/>
      <c r="W662" s="21"/>
      <c r="X662" s="21"/>
      <c r="Y662" s="21"/>
      <c r="Z662" s="21"/>
      <c r="AA662" s="21"/>
      <c r="AB662" s="21"/>
      <c r="AC662" s="21"/>
      <c r="AD662" s="21"/>
      <c r="AE662" s="21"/>
      <c r="AF662" s="21"/>
      <c r="AG662" s="21"/>
      <c r="AH662" s="21"/>
    </row>
    <row r="663" spans="1:34" ht="30" customHeight="1" x14ac:dyDescent="0.2">
      <c r="A663" s="22"/>
      <c r="B663" s="46"/>
      <c r="C663" s="249"/>
      <c r="D663" s="250"/>
      <c r="E663" s="250"/>
      <c r="F663" s="46"/>
      <c r="G663" s="46"/>
      <c r="H663" s="46"/>
      <c r="I663" s="47"/>
      <c r="J663" s="46"/>
      <c r="K663" s="46"/>
      <c r="L663" s="47"/>
      <c r="M663" s="48"/>
      <c r="N663" s="48"/>
      <c r="O663" s="49"/>
      <c r="P663" s="48"/>
      <c r="Q663" s="48"/>
      <c r="R663" s="49"/>
      <c r="S663" s="52"/>
      <c r="T663" s="21"/>
      <c r="U663" s="21"/>
      <c r="V663" s="21"/>
      <c r="W663" s="21"/>
      <c r="X663" s="21"/>
      <c r="Y663" s="21"/>
      <c r="Z663" s="21"/>
      <c r="AA663" s="21"/>
      <c r="AB663" s="21"/>
      <c r="AC663" s="21"/>
      <c r="AD663" s="21"/>
      <c r="AE663" s="21"/>
      <c r="AF663" s="21"/>
      <c r="AG663" s="21"/>
      <c r="AH663" s="21"/>
    </row>
    <row r="664" spans="1:34" ht="30" customHeight="1" x14ac:dyDescent="0.2">
      <c r="A664" s="22"/>
      <c r="B664" s="46"/>
      <c r="C664" s="249"/>
      <c r="D664" s="250"/>
      <c r="E664" s="250"/>
      <c r="F664" s="46"/>
      <c r="G664" s="46"/>
      <c r="H664" s="46"/>
      <c r="I664" s="47"/>
      <c r="J664" s="46"/>
      <c r="K664" s="46"/>
      <c r="L664" s="47"/>
      <c r="M664" s="48"/>
      <c r="N664" s="48"/>
      <c r="O664" s="49"/>
      <c r="P664" s="48"/>
      <c r="Q664" s="48"/>
      <c r="R664" s="49"/>
      <c r="S664" s="52"/>
      <c r="T664" s="21"/>
      <c r="U664" s="21"/>
      <c r="V664" s="21"/>
      <c r="W664" s="21"/>
      <c r="X664" s="21"/>
      <c r="Y664" s="21"/>
      <c r="Z664" s="21"/>
      <c r="AA664" s="21"/>
      <c r="AB664" s="21"/>
      <c r="AC664" s="21"/>
      <c r="AD664" s="21"/>
      <c r="AE664" s="21"/>
      <c r="AF664" s="21"/>
      <c r="AG664" s="21"/>
      <c r="AH664" s="21"/>
    </row>
    <row r="665" spans="1:34" ht="30" customHeight="1" x14ac:dyDescent="0.2">
      <c r="A665" s="22"/>
      <c r="B665" s="46"/>
      <c r="C665" s="249"/>
      <c r="D665" s="250"/>
      <c r="E665" s="250"/>
      <c r="F665" s="46"/>
      <c r="G665" s="46"/>
      <c r="H665" s="46"/>
      <c r="I665" s="47"/>
      <c r="J665" s="46"/>
      <c r="K665" s="46"/>
      <c r="L665" s="47"/>
      <c r="M665" s="48"/>
      <c r="N665" s="48"/>
      <c r="O665" s="49"/>
      <c r="P665" s="48"/>
      <c r="Q665" s="48"/>
      <c r="R665" s="49"/>
      <c r="S665" s="52"/>
      <c r="T665" s="21"/>
      <c r="U665" s="21"/>
      <c r="V665" s="21"/>
      <c r="W665" s="21"/>
      <c r="X665" s="21"/>
      <c r="Y665" s="21"/>
      <c r="Z665" s="21"/>
      <c r="AA665" s="21"/>
      <c r="AB665" s="21"/>
      <c r="AC665" s="21"/>
      <c r="AD665" s="21"/>
      <c r="AE665" s="21"/>
      <c r="AF665" s="21"/>
      <c r="AG665" s="21"/>
      <c r="AH665" s="21"/>
    </row>
    <row r="666" spans="1:34" ht="30" customHeight="1" x14ac:dyDescent="0.2">
      <c r="A666" s="22"/>
      <c r="B666" s="46"/>
      <c r="C666" s="249"/>
      <c r="D666" s="250"/>
      <c r="E666" s="250"/>
      <c r="F666" s="46"/>
      <c r="G666" s="46"/>
      <c r="H666" s="46"/>
      <c r="I666" s="47"/>
      <c r="J666" s="46"/>
      <c r="K666" s="46"/>
      <c r="L666" s="47"/>
      <c r="M666" s="48"/>
      <c r="N666" s="48"/>
      <c r="O666" s="49"/>
      <c r="P666" s="48"/>
      <c r="Q666" s="48"/>
      <c r="R666" s="49"/>
      <c r="S666" s="52"/>
      <c r="T666" s="21"/>
      <c r="U666" s="21"/>
      <c r="V666" s="21"/>
      <c r="W666" s="21"/>
      <c r="X666" s="21"/>
      <c r="Y666" s="21"/>
      <c r="Z666" s="21"/>
      <c r="AA666" s="21"/>
      <c r="AB666" s="21"/>
      <c r="AC666" s="21"/>
      <c r="AD666" s="21"/>
      <c r="AE666" s="21"/>
      <c r="AF666" s="21"/>
      <c r="AG666" s="21"/>
      <c r="AH666" s="21"/>
    </row>
    <row r="667" spans="1:34" ht="30" customHeight="1" x14ac:dyDescent="0.2">
      <c r="A667" s="22"/>
      <c r="B667" s="46"/>
      <c r="C667" s="249"/>
      <c r="D667" s="250"/>
      <c r="E667" s="250"/>
      <c r="F667" s="46"/>
      <c r="G667" s="46"/>
      <c r="H667" s="46"/>
      <c r="I667" s="47"/>
      <c r="J667" s="46"/>
      <c r="K667" s="46"/>
      <c r="L667" s="47"/>
      <c r="M667" s="48"/>
      <c r="N667" s="48"/>
      <c r="O667" s="49"/>
      <c r="P667" s="48"/>
      <c r="Q667" s="48"/>
      <c r="R667" s="49"/>
      <c r="S667" s="52"/>
      <c r="T667" s="21"/>
      <c r="U667" s="21"/>
      <c r="V667" s="21"/>
      <c r="W667" s="21"/>
      <c r="X667" s="21"/>
      <c r="Y667" s="21"/>
      <c r="Z667" s="21"/>
      <c r="AA667" s="21"/>
      <c r="AB667" s="21"/>
      <c r="AC667" s="21"/>
      <c r="AD667" s="21"/>
      <c r="AE667" s="21"/>
      <c r="AF667" s="21"/>
      <c r="AG667" s="21"/>
      <c r="AH667" s="21"/>
    </row>
    <row r="668" spans="1:34" ht="30" customHeight="1" x14ac:dyDescent="0.2">
      <c r="A668" s="22"/>
      <c r="B668" s="46"/>
      <c r="C668" s="249"/>
      <c r="D668" s="250"/>
      <c r="E668" s="250"/>
      <c r="F668" s="46"/>
      <c r="G668" s="46"/>
      <c r="H668" s="46"/>
      <c r="I668" s="47"/>
      <c r="J668" s="46"/>
      <c r="K668" s="46"/>
      <c r="L668" s="47"/>
      <c r="M668" s="48"/>
      <c r="N668" s="48"/>
      <c r="O668" s="49"/>
      <c r="P668" s="48"/>
      <c r="Q668" s="48"/>
      <c r="R668" s="49"/>
      <c r="S668" s="52"/>
      <c r="T668" s="21"/>
      <c r="U668" s="21"/>
      <c r="V668" s="21"/>
      <c r="W668" s="21"/>
      <c r="X668" s="21"/>
      <c r="Y668" s="21"/>
      <c r="Z668" s="21"/>
      <c r="AA668" s="21"/>
      <c r="AB668" s="21"/>
      <c r="AC668" s="21"/>
      <c r="AD668" s="21"/>
      <c r="AE668" s="21"/>
      <c r="AF668" s="21"/>
      <c r="AG668" s="21"/>
      <c r="AH668" s="21"/>
    </row>
    <row r="669" spans="1:34" ht="30" customHeight="1" x14ac:dyDescent="0.2">
      <c r="A669" s="22"/>
      <c r="B669" s="46"/>
      <c r="C669" s="249"/>
      <c r="D669" s="250"/>
      <c r="E669" s="250"/>
      <c r="F669" s="46"/>
      <c r="G669" s="46"/>
      <c r="H669" s="46"/>
      <c r="I669" s="47"/>
      <c r="J669" s="46"/>
      <c r="K669" s="46"/>
      <c r="L669" s="47"/>
      <c r="M669" s="48"/>
      <c r="N669" s="48"/>
      <c r="O669" s="49"/>
      <c r="P669" s="48"/>
      <c r="Q669" s="48"/>
      <c r="R669" s="49"/>
      <c r="S669" s="52"/>
      <c r="T669" s="21"/>
      <c r="U669" s="21"/>
      <c r="V669" s="21"/>
      <c r="W669" s="21"/>
      <c r="X669" s="21"/>
      <c r="Y669" s="21"/>
      <c r="Z669" s="21"/>
      <c r="AA669" s="21"/>
      <c r="AB669" s="21"/>
      <c r="AC669" s="21"/>
      <c r="AD669" s="21"/>
      <c r="AE669" s="21"/>
      <c r="AF669" s="21"/>
      <c r="AG669" s="21"/>
      <c r="AH669" s="21"/>
    </row>
    <row r="670" spans="1:34" ht="30" customHeight="1" x14ac:dyDescent="0.2">
      <c r="A670" s="22"/>
      <c r="B670" s="46"/>
      <c r="C670" s="249"/>
      <c r="D670" s="250"/>
      <c r="E670" s="250"/>
      <c r="F670" s="46"/>
      <c r="G670" s="46"/>
      <c r="H670" s="46"/>
      <c r="I670" s="47"/>
      <c r="J670" s="46"/>
      <c r="K670" s="46"/>
      <c r="L670" s="47"/>
      <c r="M670" s="48"/>
      <c r="N670" s="48"/>
      <c r="O670" s="49"/>
      <c r="P670" s="48"/>
      <c r="Q670" s="48"/>
      <c r="R670" s="49"/>
      <c r="S670" s="52"/>
      <c r="T670" s="21"/>
      <c r="U670" s="21"/>
      <c r="V670" s="21"/>
      <c r="W670" s="21"/>
      <c r="X670" s="21"/>
      <c r="Y670" s="21"/>
      <c r="Z670" s="21"/>
      <c r="AA670" s="21"/>
      <c r="AB670" s="21"/>
      <c r="AC670" s="21"/>
      <c r="AD670" s="21"/>
      <c r="AE670" s="21"/>
      <c r="AF670" s="21"/>
      <c r="AG670" s="21"/>
      <c r="AH670" s="21"/>
    </row>
    <row r="671" spans="1:34" ht="30" customHeight="1" x14ac:dyDescent="0.2">
      <c r="A671" s="22"/>
      <c r="B671" s="46"/>
      <c r="C671" s="249"/>
      <c r="D671" s="250"/>
      <c r="E671" s="250"/>
      <c r="F671" s="46"/>
      <c r="G671" s="46"/>
      <c r="H671" s="46"/>
      <c r="I671" s="47"/>
      <c r="J671" s="46"/>
      <c r="K671" s="46"/>
      <c r="L671" s="47"/>
      <c r="M671" s="48"/>
      <c r="N671" s="48"/>
      <c r="O671" s="49"/>
      <c r="P671" s="48"/>
      <c r="Q671" s="48"/>
      <c r="R671" s="49"/>
      <c r="S671" s="52"/>
      <c r="T671" s="21"/>
      <c r="U671" s="21"/>
      <c r="V671" s="21"/>
      <c r="W671" s="21"/>
      <c r="X671" s="21"/>
      <c r="Y671" s="21"/>
      <c r="Z671" s="21"/>
      <c r="AA671" s="21"/>
      <c r="AB671" s="21"/>
      <c r="AC671" s="21"/>
      <c r="AD671" s="21"/>
      <c r="AE671" s="21"/>
      <c r="AF671" s="21"/>
      <c r="AG671" s="21"/>
      <c r="AH671" s="21"/>
    </row>
    <row r="672" spans="1:34" ht="30" customHeight="1" x14ac:dyDescent="0.2">
      <c r="A672" s="22"/>
      <c r="B672" s="46"/>
      <c r="C672" s="249"/>
      <c r="D672" s="250"/>
      <c r="E672" s="250"/>
      <c r="F672" s="46"/>
      <c r="G672" s="46"/>
      <c r="H672" s="46"/>
      <c r="I672" s="47"/>
      <c r="J672" s="46"/>
      <c r="K672" s="46"/>
      <c r="L672" s="47"/>
      <c r="M672" s="48"/>
      <c r="N672" s="48"/>
      <c r="O672" s="49"/>
      <c r="P672" s="48"/>
      <c r="Q672" s="48"/>
      <c r="R672" s="49"/>
      <c r="S672" s="52"/>
      <c r="T672" s="21"/>
      <c r="U672" s="21"/>
      <c r="V672" s="21"/>
      <c r="W672" s="21"/>
      <c r="X672" s="21"/>
      <c r="Y672" s="21"/>
      <c r="Z672" s="21"/>
      <c r="AA672" s="21"/>
      <c r="AB672" s="21"/>
      <c r="AC672" s="21"/>
      <c r="AD672" s="21"/>
      <c r="AE672" s="21"/>
      <c r="AF672" s="21"/>
      <c r="AG672" s="21"/>
      <c r="AH672" s="21"/>
    </row>
    <row r="673" spans="1:34" ht="30" customHeight="1" x14ac:dyDescent="0.2">
      <c r="A673" s="22"/>
      <c r="B673" s="46"/>
      <c r="C673" s="249"/>
      <c r="D673" s="250"/>
      <c r="E673" s="250"/>
      <c r="F673" s="46"/>
      <c r="G673" s="46"/>
      <c r="H673" s="46"/>
      <c r="I673" s="47"/>
      <c r="J673" s="46"/>
      <c r="K673" s="46"/>
      <c r="L673" s="47"/>
      <c r="M673" s="48"/>
      <c r="N673" s="48"/>
      <c r="O673" s="49"/>
      <c r="P673" s="48"/>
      <c r="Q673" s="48"/>
      <c r="R673" s="49"/>
      <c r="S673" s="52"/>
      <c r="T673" s="21"/>
      <c r="U673" s="21"/>
      <c r="V673" s="21"/>
      <c r="W673" s="21"/>
      <c r="X673" s="21"/>
      <c r="Y673" s="21"/>
      <c r="Z673" s="21"/>
      <c r="AA673" s="21"/>
      <c r="AB673" s="21"/>
      <c r="AC673" s="21"/>
      <c r="AD673" s="21"/>
      <c r="AE673" s="21"/>
      <c r="AF673" s="21"/>
      <c r="AG673" s="21"/>
      <c r="AH673" s="21"/>
    </row>
    <row r="674" spans="1:34" ht="30" customHeight="1" x14ac:dyDescent="0.2">
      <c r="A674" s="22"/>
      <c r="B674" s="46"/>
      <c r="C674" s="249"/>
      <c r="D674" s="250"/>
      <c r="E674" s="250"/>
      <c r="F674" s="46"/>
      <c r="G674" s="46"/>
      <c r="H674" s="46"/>
      <c r="I674" s="47"/>
      <c r="J674" s="46"/>
      <c r="K674" s="46"/>
      <c r="L674" s="47"/>
      <c r="M674" s="48"/>
      <c r="N674" s="48"/>
      <c r="O674" s="49"/>
      <c r="P674" s="48"/>
      <c r="Q674" s="48"/>
      <c r="R674" s="49"/>
      <c r="S674" s="52"/>
      <c r="T674" s="21"/>
      <c r="U674" s="21"/>
      <c r="V674" s="21"/>
      <c r="W674" s="21"/>
      <c r="X674" s="21"/>
      <c r="Y674" s="21"/>
      <c r="Z674" s="21"/>
      <c r="AA674" s="21"/>
      <c r="AB674" s="21"/>
      <c r="AC674" s="21"/>
      <c r="AD674" s="21"/>
      <c r="AE674" s="21"/>
      <c r="AF674" s="21"/>
      <c r="AG674" s="21"/>
      <c r="AH674" s="21"/>
    </row>
    <row r="675" spans="1:34" ht="30" customHeight="1" x14ac:dyDescent="0.2">
      <c r="A675" s="22"/>
      <c r="B675" s="46"/>
      <c r="C675" s="249"/>
      <c r="D675" s="250"/>
      <c r="E675" s="250"/>
      <c r="F675" s="46"/>
      <c r="G675" s="46"/>
      <c r="H675" s="46"/>
      <c r="I675" s="47"/>
      <c r="J675" s="46"/>
      <c r="K675" s="46"/>
      <c r="L675" s="47"/>
      <c r="M675" s="48"/>
      <c r="N675" s="48"/>
      <c r="O675" s="49"/>
      <c r="P675" s="48"/>
      <c r="Q675" s="48"/>
      <c r="R675" s="49"/>
      <c r="S675" s="52"/>
      <c r="T675" s="21"/>
      <c r="U675" s="21"/>
      <c r="V675" s="21"/>
      <c r="W675" s="21"/>
      <c r="X675" s="21"/>
      <c r="Y675" s="21"/>
      <c r="Z675" s="21"/>
      <c r="AA675" s="21"/>
      <c r="AB675" s="21"/>
      <c r="AC675" s="21"/>
      <c r="AD675" s="21"/>
      <c r="AE675" s="21"/>
      <c r="AF675" s="21"/>
      <c r="AG675" s="21"/>
      <c r="AH675" s="21"/>
    </row>
    <row r="676" spans="1:34" ht="30" customHeight="1" x14ac:dyDescent="0.2">
      <c r="A676" s="22"/>
      <c r="B676" s="46"/>
      <c r="C676" s="249"/>
      <c r="D676" s="250"/>
      <c r="E676" s="250"/>
      <c r="F676" s="46"/>
      <c r="G676" s="46"/>
      <c r="H676" s="46"/>
      <c r="I676" s="47"/>
      <c r="J676" s="46"/>
      <c r="K676" s="46"/>
      <c r="L676" s="47"/>
      <c r="M676" s="48"/>
      <c r="N676" s="48"/>
      <c r="O676" s="49"/>
      <c r="P676" s="48"/>
      <c r="Q676" s="48"/>
      <c r="R676" s="49"/>
      <c r="S676" s="52"/>
      <c r="T676" s="21"/>
      <c r="U676" s="21"/>
      <c r="V676" s="21"/>
      <c r="W676" s="21"/>
      <c r="X676" s="21"/>
      <c r="Y676" s="21"/>
      <c r="Z676" s="21"/>
      <c r="AA676" s="21"/>
      <c r="AB676" s="21"/>
      <c r="AC676" s="21"/>
      <c r="AD676" s="21"/>
      <c r="AE676" s="21"/>
      <c r="AF676" s="21"/>
      <c r="AG676" s="21"/>
      <c r="AH676" s="21"/>
    </row>
    <row r="677" spans="1:34" ht="30" customHeight="1" x14ac:dyDescent="0.2">
      <c r="A677" s="22"/>
      <c r="B677" s="46"/>
      <c r="C677" s="249"/>
      <c r="D677" s="250"/>
      <c r="E677" s="250"/>
      <c r="F677" s="46"/>
      <c r="G677" s="46"/>
      <c r="H677" s="46"/>
      <c r="I677" s="47"/>
      <c r="J677" s="46"/>
      <c r="K677" s="46"/>
      <c r="L677" s="47"/>
      <c r="M677" s="48"/>
      <c r="N677" s="48"/>
      <c r="O677" s="49"/>
      <c r="P677" s="48"/>
      <c r="Q677" s="48"/>
      <c r="R677" s="49"/>
      <c r="S677" s="52"/>
      <c r="T677" s="21"/>
      <c r="U677" s="21"/>
      <c r="V677" s="21"/>
      <c r="W677" s="21"/>
      <c r="X677" s="21"/>
      <c r="Y677" s="21"/>
      <c r="Z677" s="21"/>
      <c r="AA677" s="21"/>
      <c r="AB677" s="21"/>
      <c r="AC677" s="21"/>
      <c r="AD677" s="21"/>
      <c r="AE677" s="21"/>
      <c r="AF677" s="21"/>
      <c r="AG677" s="21"/>
      <c r="AH677" s="21"/>
    </row>
    <row r="678" spans="1:34" ht="30" customHeight="1" x14ac:dyDescent="0.2">
      <c r="A678" s="22"/>
      <c r="B678" s="46"/>
      <c r="C678" s="249"/>
      <c r="D678" s="250"/>
      <c r="E678" s="250"/>
      <c r="F678" s="46"/>
      <c r="G678" s="46"/>
      <c r="H678" s="46"/>
      <c r="I678" s="47"/>
      <c r="J678" s="46"/>
      <c r="K678" s="46"/>
      <c r="L678" s="47"/>
      <c r="M678" s="48"/>
      <c r="N678" s="48"/>
      <c r="O678" s="49"/>
      <c r="P678" s="48"/>
      <c r="Q678" s="48"/>
      <c r="R678" s="49"/>
      <c r="S678" s="52"/>
      <c r="T678" s="21"/>
      <c r="U678" s="21"/>
      <c r="V678" s="21"/>
      <c r="W678" s="21"/>
      <c r="X678" s="21"/>
      <c r="Y678" s="21"/>
      <c r="Z678" s="21"/>
      <c r="AA678" s="21"/>
      <c r="AB678" s="21"/>
      <c r="AC678" s="21"/>
      <c r="AD678" s="21"/>
      <c r="AE678" s="21"/>
      <c r="AF678" s="21"/>
      <c r="AG678" s="21"/>
      <c r="AH678" s="21"/>
    </row>
    <row r="679" spans="1:34" ht="30" customHeight="1" x14ac:dyDescent="0.2">
      <c r="A679" s="22"/>
      <c r="B679" s="46"/>
      <c r="C679" s="249"/>
      <c r="D679" s="250"/>
      <c r="E679" s="250"/>
      <c r="F679" s="46"/>
      <c r="G679" s="46"/>
      <c r="H679" s="46"/>
      <c r="I679" s="47"/>
      <c r="J679" s="46"/>
      <c r="K679" s="46"/>
      <c r="L679" s="47"/>
      <c r="M679" s="48"/>
      <c r="N679" s="48"/>
      <c r="O679" s="49"/>
      <c r="P679" s="48"/>
      <c r="Q679" s="48"/>
      <c r="R679" s="49"/>
      <c r="S679" s="52"/>
      <c r="T679" s="21"/>
      <c r="U679" s="21"/>
      <c r="V679" s="21"/>
      <c r="W679" s="21"/>
      <c r="X679" s="21"/>
      <c r="Y679" s="21"/>
      <c r="Z679" s="21"/>
      <c r="AA679" s="21"/>
      <c r="AB679" s="21"/>
      <c r="AC679" s="21"/>
      <c r="AD679" s="21"/>
      <c r="AE679" s="21"/>
      <c r="AF679" s="21"/>
      <c r="AG679" s="21"/>
      <c r="AH679" s="21"/>
    </row>
    <row r="680" spans="1:34" ht="30" customHeight="1" x14ac:dyDescent="0.2">
      <c r="A680" s="22"/>
      <c r="B680" s="46"/>
      <c r="C680" s="249"/>
      <c r="D680" s="250"/>
      <c r="E680" s="250"/>
      <c r="F680" s="46"/>
      <c r="G680" s="46"/>
      <c r="H680" s="46"/>
      <c r="I680" s="47"/>
      <c r="J680" s="46"/>
      <c r="K680" s="46"/>
      <c r="L680" s="47"/>
      <c r="M680" s="48"/>
      <c r="N680" s="48"/>
      <c r="O680" s="49"/>
      <c r="P680" s="48"/>
      <c r="Q680" s="48"/>
      <c r="R680" s="49"/>
      <c r="S680" s="52"/>
      <c r="T680" s="21"/>
      <c r="U680" s="21"/>
      <c r="V680" s="21"/>
      <c r="W680" s="21"/>
      <c r="X680" s="21"/>
      <c r="Y680" s="21"/>
      <c r="Z680" s="21"/>
      <c r="AA680" s="21"/>
      <c r="AB680" s="21"/>
      <c r="AC680" s="21"/>
      <c r="AD680" s="21"/>
      <c r="AE680" s="21"/>
      <c r="AF680" s="21"/>
      <c r="AG680" s="21"/>
      <c r="AH680" s="21"/>
    </row>
    <row r="681" spans="1:34" ht="30" customHeight="1" x14ac:dyDescent="0.2">
      <c r="A681" s="22"/>
      <c r="B681" s="46"/>
      <c r="C681" s="249"/>
      <c r="D681" s="250"/>
      <c r="E681" s="250"/>
      <c r="F681" s="46"/>
      <c r="G681" s="46"/>
      <c r="H681" s="46"/>
      <c r="I681" s="47"/>
      <c r="J681" s="46"/>
      <c r="K681" s="46"/>
      <c r="L681" s="47"/>
      <c r="M681" s="48"/>
      <c r="N681" s="48"/>
      <c r="O681" s="49"/>
      <c r="P681" s="48"/>
      <c r="Q681" s="48"/>
      <c r="R681" s="49"/>
      <c r="S681" s="52"/>
      <c r="T681" s="21"/>
      <c r="U681" s="21"/>
      <c r="V681" s="21"/>
      <c r="W681" s="21"/>
      <c r="X681" s="21"/>
      <c r="Y681" s="21"/>
      <c r="Z681" s="21"/>
      <c r="AA681" s="21"/>
      <c r="AB681" s="21"/>
      <c r="AC681" s="21"/>
      <c r="AD681" s="21"/>
      <c r="AE681" s="21"/>
      <c r="AF681" s="21"/>
      <c r="AG681" s="21"/>
      <c r="AH681" s="21"/>
    </row>
    <row r="682" spans="1:34" ht="30" customHeight="1" x14ac:dyDescent="0.2">
      <c r="A682" s="22"/>
      <c r="B682" s="46"/>
      <c r="C682" s="249"/>
      <c r="D682" s="250"/>
      <c r="E682" s="250"/>
      <c r="F682" s="46"/>
      <c r="G682" s="46"/>
      <c r="H682" s="46"/>
      <c r="I682" s="47"/>
      <c r="J682" s="46"/>
      <c r="K682" s="46"/>
      <c r="L682" s="47"/>
      <c r="M682" s="48"/>
      <c r="N682" s="48"/>
      <c r="O682" s="49"/>
      <c r="P682" s="48"/>
      <c r="Q682" s="48"/>
      <c r="R682" s="49"/>
      <c r="S682" s="52"/>
      <c r="T682" s="21"/>
      <c r="U682" s="21"/>
      <c r="V682" s="21"/>
      <c r="W682" s="21"/>
      <c r="X682" s="21"/>
      <c r="Y682" s="21"/>
      <c r="Z682" s="21"/>
      <c r="AA682" s="21"/>
      <c r="AB682" s="21"/>
      <c r="AC682" s="21"/>
      <c r="AD682" s="21"/>
      <c r="AE682" s="21"/>
      <c r="AF682" s="21"/>
      <c r="AG682" s="21"/>
      <c r="AH682" s="21"/>
    </row>
    <row r="683" spans="1:34" ht="30" customHeight="1" x14ac:dyDescent="0.2">
      <c r="A683" s="22"/>
      <c r="B683" s="46"/>
      <c r="C683" s="249"/>
      <c r="D683" s="250"/>
      <c r="E683" s="250"/>
      <c r="F683" s="46"/>
      <c r="G683" s="46"/>
      <c r="H683" s="46"/>
      <c r="I683" s="47"/>
      <c r="J683" s="46"/>
      <c r="K683" s="46"/>
      <c r="L683" s="47"/>
      <c r="M683" s="48"/>
      <c r="N683" s="48"/>
      <c r="O683" s="49"/>
      <c r="P683" s="48"/>
      <c r="Q683" s="48"/>
      <c r="R683" s="49"/>
      <c r="S683" s="52"/>
      <c r="T683" s="21"/>
      <c r="U683" s="21"/>
      <c r="V683" s="21"/>
      <c r="W683" s="21"/>
      <c r="X683" s="21"/>
      <c r="Y683" s="21"/>
      <c r="Z683" s="21"/>
      <c r="AA683" s="21"/>
      <c r="AB683" s="21"/>
      <c r="AC683" s="21"/>
      <c r="AD683" s="21"/>
      <c r="AE683" s="21"/>
      <c r="AF683" s="21"/>
      <c r="AG683" s="21"/>
      <c r="AH683" s="21"/>
    </row>
    <row r="684" spans="1:34" ht="30" customHeight="1" x14ac:dyDescent="0.2">
      <c r="A684" s="22"/>
      <c r="B684" s="46"/>
      <c r="C684" s="249"/>
      <c r="D684" s="250"/>
      <c r="E684" s="250"/>
      <c r="F684" s="46"/>
      <c r="G684" s="46"/>
      <c r="H684" s="46"/>
      <c r="I684" s="47"/>
      <c r="J684" s="46"/>
      <c r="K684" s="46"/>
      <c r="L684" s="47"/>
      <c r="M684" s="48"/>
      <c r="N684" s="48"/>
      <c r="O684" s="49"/>
      <c r="P684" s="48"/>
      <c r="Q684" s="48"/>
      <c r="R684" s="49"/>
      <c r="S684" s="52"/>
      <c r="T684" s="21"/>
      <c r="U684" s="21"/>
      <c r="V684" s="21"/>
      <c r="W684" s="21"/>
      <c r="X684" s="21"/>
      <c r="Y684" s="21"/>
      <c r="Z684" s="21"/>
      <c r="AA684" s="21"/>
      <c r="AB684" s="21"/>
      <c r="AC684" s="21"/>
      <c r="AD684" s="21"/>
      <c r="AE684" s="21"/>
      <c r="AF684" s="21"/>
      <c r="AG684" s="21"/>
      <c r="AH684" s="21"/>
    </row>
    <row r="685" spans="1:34" ht="30" customHeight="1" x14ac:dyDescent="0.2">
      <c r="A685" s="22"/>
      <c r="B685" s="46"/>
      <c r="C685" s="249"/>
      <c r="D685" s="250"/>
      <c r="E685" s="250"/>
      <c r="F685" s="46"/>
      <c r="G685" s="46"/>
      <c r="H685" s="46"/>
      <c r="I685" s="47"/>
      <c r="J685" s="46"/>
      <c r="K685" s="46"/>
      <c r="L685" s="47"/>
      <c r="M685" s="48"/>
      <c r="N685" s="48"/>
      <c r="O685" s="49"/>
      <c r="P685" s="48"/>
      <c r="Q685" s="48"/>
      <c r="R685" s="49"/>
      <c r="S685" s="52"/>
      <c r="T685" s="21"/>
      <c r="U685" s="21"/>
      <c r="V685" s="21"/>
      <c r="W685" s="21"/>
      <c r="X685" s="21"/>
      <c r="Y685" s="21"/>
      <c r="Z685" s="21"/>
      <c r="AA685" s="21"/>
      <c r="AB685" s="21"/>
      <c r="AC685" s="21"/>
      <c r="AD685" s="21"/>
      <c r="AE685" s="21"/>
      <c r="AF685" s="21"/>
      <c r="AG685" s="21"/>
      <c r="AH685" s="21"/>
    </row>
    <row r="686" spans="1:34" ht="30" customHeight="1" x14ac:dyDescent="0.2">
      <c r="A686" s="22"/>
      <c r="B686" s="46"/>
      <c r="C686" s="249"/>
      <c r="D686" s="250"/>
      <c r="E686" s="250"/>
      <c r="F686" s="46"/>
      <c r="G686" s="46"/>
      <c r="H686" s="46"/>
      <c r="I686" s="47"/>
      <c r="J686" s="46"/>
      <c r="K686" s="46"/>
      <c r="L686" s="47"/>
      <c r="M686" s="48"/>
      <c r="N686" s="48"/>
      <c r="O686" s="49"/>
      <c r="P686" s="48"/>
      <c r="Q686" s="48"/>
      <c r="R686" s="49"/>
      <c r="S686" s="52"/>
      <c r="T686" s="21"/>
      <c r="U686" s="21"/>
      <c r="V686" s="21"/>
      <c r="W686" s="21"/>
      <c r="X686" s="21"/>
      <c r="Y686" s="21"/>
      <c r="Z686" s="21"/>
      <c r="AA686" s="21"/>
      <c r="AB686" s="21"/>
      <c r="AC686" s="21"/>
      <c r="AD686" s="21"/>
      <c r="AE686" s="21"/>
      <c r="AF686" s="21"/>
      <c r="AG686" s="21"/>
      <c r="AH686" s="21"/>
    </row>
    <row r="687" spans="1:34" ht="30" customHeight="1" x14ac:dyDescent="0.2">
      <c r="A687" s="22"/>
      <c r="B687" s="46"/>
      <c r="C687" s="249"/>
      <c r="D687" s="250"/>
      <c r="E687" s="250"/>
      <c r="F687" s="46"/>
      <c r="G687" s="46"/>
      <c r="H687" s="46"/>
      <c r="I687" s="47"/>
      <c r="J687" s="46"/>
      <c r="K687" s="46"/>
      <c r="L687" s="47"/>
      <c r="M687" s="48"/>
      <c r="N687" s="48"/>
      <c r="O687" s="49"/>
      <c r="P687" s="48"/>
      <c r="Q687" s="48"/>
      <c r="R687" s="49"/>
      <c r="S687" s="52"/>
      <c r="T687" s="21"/>
      <c r="U687" s="21"/>
      <c r="V687" s="21"/>
      <c r="W687" s="21"/>
      <c r="X687" s="21"/>
      <c r="Y687" s="21"/>
      <c r="Z687" s="21"/>
      <c r="AA687" s="21"/>
      <c r="AB687" s="21"/>
      <c r="AC687" s="21"/>
      <c r="AD687" s="21"/>
      <c r="AE687" s="21"/>
      <c r="AF687" s="21"/>
      <c r="AG687" s="21"/>
      <c r="AH687" s="21"/>
    </row>
    <row r="688" spans="1:34" ht="30" customHeight="1" x14ac:dyDescent="0.2">
      <c r="A688" s="22"/>
      <c r="B688" s="46"/>
      <c r="C688" s="249"/>
      <c r="D688" s="250"/>
      <c r="E688" s="250"/>
      <c r="F688" s="46"/>
      <c r="G688" s="46"/>
      <c r="H688" s="46"/>
      <c r="I688" s="47"/>
      <c r="J688" s="46"/>
      <c r="K688" s="46"/>
      <c r="L688" s="47"/>
      <c r="M688" s="48"/>
      <c r="N688" s="48"/>
      <c r="O688" s="49"/>
      <c r="P688" s="48"/>
      <c r="Q688" s="48"/>
      <c r="R688" s="49"/>
      <c r="S688" s="52"/>
      <c r="T688" s="21"/>
      <c r="U688" s="21"/>
      <c r="V688" s="21"/>
      <c r="W688" s="21"/>
      <c r="X688" s="21"/>
      <c r="Y688" s="21"/>
      <c r="Z688" s="21"/>
      <c r="AA688" s="21"/>
      <c r="AB688" s="21"/>
      <c r="AC688" s="21"/>
      <c r="AD688" s="21"/>
      <c r="AE688" s="21"/>
      <c r="AF688" s="21"/>
      <c r="AG688" s="21"/>
      <c r="AH688" s="21"/>
    </row>
    <row r="689" spans="1:34" ht="30" customHeight="1" x14ac:dyDescent="0.2">
      <c r="A689" s="22"/>
      <c r="B689" s="46"/>
      <c r="C689" s="249"/>
      <c r="D689" s="250"/>
      <c r="E689" s="250"/>
      <c r="F689" s="46"/>
      <c r="G689" s="46"/>
      <c r="H689" s="46"/>
      <c r="I689" s="47"/>
      <c r="J689" s="46"/>
      <c r="K689" s="46"/>
      <c r="L689" s="47"/>
      <c r="M689" s="48"/>
      <c r="N689" s="48"/>
      <c r="O689" s="49"/>
      <c r="P689" s="48"/>
      <c r="Q689" s="48"/>
      <c r="R689" s="49"/>
      <c r="S689" s="52"/>
      <c r="T689" s="21"/>
      <c r="U689" s="21"/>
      <c r="V689" s="21"/>
      <c r="W689" s="21"/>
      <c r="X689" s="21"/>
      <c r="Y689" s="21"/>
      <c r="Z689" s="21"/>
      <c r="AA689" s="21"/>
      <c r="AB689" s="21"/>
      <c r="AC689" s="21"/>
      <c r="AD689" s="21"/>
      <c r="AE689" s="21"/>
      <c r="AF689" s="21"/>
      <c r="AG689" s="21"/>
      <c r="AH689" s="21"/>
    </row>
    <row r="690" spans="1:34" ht="30" customHeight="1" x14ac:dyDescent="0.2">
      <c r="A690" s="22"/>
      <c r="B690" s="46"/>
      <c r="C690" s="249"/>
      <c r="D690" s="250"/>
      <c r="E690" s="250"/>
      <c r="F690" s="46"/>
      <c r="G690" s="46"/>
      <c r="H690" s="46"/>
      <c r="I690" s="47"/>
      <c r="J690" s="46"/>
      <c r="K690" s="46"/>
      <c r="L690" s="47"/>
      <c r="M690" s="48"/>
      <c r="N690" s="48"/>
      <c r="O690" s="49"/>
      <c r="P690" s="48"/>
      <c r="Q690" s="48"/>
      <c r="R690" s="49"/>
      <c r="S690" s="52"/>
      <c r="T690" s="21"/>
      <c r="U690" s="21"/>
      <c r="V690" s="21"/>
      <c r="W690" s="21"/>
      <c r="X690" s="21"/>
      <c r="Y690" s="21"/>
      <c r="Z690" s="21"/>
      <c r="AA690" s="21"/>
      <c r="AB690" s="21"/>
      <c r="AC690" s="21"/>
      <c r="AD690" s="21"/>
      <c r="AE690" s="21"/>
      <c r="AF690" s="21"/>
      <c r="AG690" s="21"/>
      <c r="AH690" s="21"/>
    </row>
    <row r="691" spans="1:34" ht="30" customHeight="1" x14ac:dyDescent="0.2">
      <c r="A691" s="22"/>
      <c r="B691" s="46"/>
      <c r="C691" s="249"/>
      <c r="D691" s="250"/>
      <c r="E691" s="250"/>
      <c r="F691" s="46"/>
      <c r="G691" s="46"/>
      <c r="H691" s="46"/>
      <c r="I691" s="47"/>
      <c r="J691" s="46"/>
      <c r="K691" s="46"/>
      <c r="L691" s="47"/>
      <c r="M691" s="48"/>
      <c r="N691" s="48"/>
      <c r="O691" s="49"/>
      <c r="P691" s="48"/>
      <c r="Q691" s="48"/>
      <c r="R691" s="49"/>
      <c r="S691" s="52"/>
      <c r="T691" s="21"/>
      <c r="U691" s="21"/>
      <c r="V691" s="21"/>
      <c r="W691" s="21"/>
      <c r="X691" s="21"/>
      <c r="Y691" s="21"/>
      <c r="Z691" s="21"/>
      <c r="AA691" s="21"/>
      <c r="AB691" s="21"/>
      <c r="AC691" s="21"/>
      <c r="AD691" s="21"/>
      <c r="AE691" s="21"/>
      <c r="AF691" s="21"/>
      <c r="AG691" s="21"/>
      <c r="AH691" s="21"/>
    </row>
    <row r="692" spans="1:34" ht="30" customHeight="1" x14ac:dyDescent="0.2">
      <c r="A692" s="22"/>
      <c r="B692" s="46"/>
      <c r="C692" s="249"/>
      <c r="D692" s="250"/>
      <c r="E692" s="250"/>
      <c r="F692" s="46"/>
      <c r="G692" s="46"/>
      <c r="H692" s="46"/>
      <c r="I692" s="47"/>
      <c r="J692" s="46"/>
      <c r="K692" s="46"/>
      <c r="L692" s="47"/>
      <c r="M692" s="48"/>
      <c r="N692" s="48"/>
      <c r="O692" s="49"/>
      <c r="P692" s="48"/>
      <c r="Q692" s="48"/>
      <c r="R692" s="49"/>
      <c r="S692" s="52"/>
      <c r="T692" s="21"/>
      <c r="U692" s="21"/>
      <c r="V692" s="21"/>
      <c r="W692" s="21"/>
      <c r="X692" s="21"/>
      <c r="Y692" s="21"/>
      <c r="Z692" s="21"/>
      <c r="AA692" s="21"/>
      <c r="AB692" s="21"/>
      <c r="AC692" s="21"/>
      <c r="AD692" s="21"/>
      <c r="AE692" s="21"/>
      <c r="AF692" s="21"/>
      <c r="AG692" s="21"/>
      <c r="AH692" s="21"/>
    </row>
    <row r="693" spans="1:34" ht="30" customHeight="1" x14ac:dyDescent="0.2">
      <c r="A693" s="22"/>
      <c r="B693" s="46"/>
      <c r="C693" s="249"/>
      <c r="D693" s="250"/>
      <c r="E693" s="250"/>
      <c r="F693" s="46"/>
      <c r="G693" s="46"/>
      <c r="H693" s="46"/>
      <c r="I693" s="47"/>
      <c r="J693" s="46"/>
      <c r="K693" s="46"/>
      <c r="L693" s="47"/>
      <c r="M693" s="48"/>
      <c r="N693" s="48"/>
      <c r="O693" s="49"/>
      <c r="P693" s="48"/>
      <c r="Q693" s="48"/>
      <c r="R693" s="49"/>
      <c r="S693" s="52"/>
      <c r="T693" s="21"/>
      <c r="U693" s="21"/>
      <c r="V693" s="21"/>
      <c r="W693" s="21"/>
      <c r="X693" s="21"/>
      <c r="Y693" s="21"/>
      <c r="Z693" s="21"/>
      <c r="AA693" s="21"/>
      <c r="AB693" s="21"/>
      <c r="AC693" s="21"/>
      <c r="AD693" s="21"/>
      <c r="AE693" s="21"/>
      <c r="AF693" s="21"/>
      <c r="AG693" s="21"/>
      <c r="AH693" s="21"/>
    </row>
    <row r="694" spans="1:34" ht="30" customHeight="1" x14ac:dyDescent="0.2">
      <c r="A694" s="22"/>
      <c r="B694" s="46"/>
      <c r="C694" s="249"/>
      <c r="D694" s="250"/>
      <c r="E694" s="250"/>
      <c r="F694" s="46"/>
      <c r="G694" s="46"/>
      <c r="H694" s="46"/>
      <c r="I694" s="47"/>
      <c r="J694" s="46"/>
      <c r="K694" s="46"/>
      <c r="L694" s="47"/>
      <c r="M694" s="48"/>
      <c r="N694" s="48"/>
      <c r="O694" s="49"/>
      <c r="P694" s="48"/>
      <c r="Q694" s="48"/>
      <c r="R694" s="49"/>
      <c r="S694" s="52"/>
      <c r="T694" s="21"/>
      <c r="U694" s="21"/>
      <c r="V694" s="21"/>
      <c r="W694" s="21"/>
      <c r="X694" s="21"/>
      <c r="Y694" s="21"/>
      <c r="Z694" s="21"/>
      <c r="AA694" s="21"/>
      <c r="AB694" s="21"/>
      <c r="AC694" s="21"/>
      <c r="AD694" s="21"/>
      <c r="AE694" s="21"/>
      <c r="AF694" s="21"/>
      <c r="AG694" s="21"/>
      <c r="AH694" s="21"/>
    </row>
    <row r="695" spans="1:34" ht="30" customHeight="1" x14ac:dyDescent="0.2">
      <c r="A695" s="22"/>
      <c r="B695" s="46"/>
      <c r="C695" s="249"/>
      <c r="D695" s="250"/>
      <c r="E695" s="250"/>
      <c r="F695" s="46"/>
      <c r="G695" s="46"/>
      <c r="H695" s="46"/>
      <c r="I695" s="47"/>
      <c r="J695" s="46"/>
      <c r="K695" s="46"/>
      <c r="L695" s="47"/>
      <c r="M695" s="48"/>
      <c r="N695" s="48"/>
      <c r="O695" s="49"/>
      <c r="P695" s="48"/>
      <c r="Q695" s="48"/>
      <c r="R695" s="49"/>
      <c r="S695" s="52"/>
      <c r="T695" s="21"/>
      <c r="U695" s="21"/>
      <c r="V695" s="21"/>
      <c r="W695" s="21"/>
      <c r="X695" s="21"/>
      <c r="Y695" s="21"/>
      <c r="Z695" s="21"/>
      <c r="AA695" s="21"/>
      <c r="AB695" s="21"/>
      <c r="AC695" s="21"/>
      <c r="AD695" s="21"/>
      <c r="AE695" s="21"/>
      <c r="AF695" s="21"/>
      <c r="AG695" s="21"/>
      <c r="AH695" s="21"/>
    </row>
    <row r="696" spans="1:34" ht="30" customHeight="1" x14ac:dyDescent="0.2">
      <c r="A696" s="22"/>
      <c r="B696" s="46"/>
      <c r="C696" s="249"/>
      <c r="D696" s="250"/>
      <c r="E696" s="250"/>
      <c r="F696" s="46"/>
      <c r="G696" s="46"/>
      <c r="H696" s="46"/>
      <c r="I696" s="47"/>
      <c r="J696" s="46"/>
      <c r="K696" s="46"/>
      <c r="L696" s="47"/>
      <c r="M696" s="48"/>
      <c r="N696" s="48"/>
      <c r="O696" s="49"/>
      <c r="P696" s="48"/>
      <c r="Q696" s="48"/>
      <c r="R696" s="49"/>
      <c r="S696" s="52"/>
      <c r="T696" s="21"/>
      <c r="U696" s="21"/>
      <c r="V696" s="21"/>
      <c r="W696" s="21"/>
      <c r="X696" s="21"/>
      <c r="Y696" s="21"/>
      <c r="Z696" s="21"/>
      <c r="AA696" s="21"/>
      <c r="AB696" s="21"/>
      <c r="AC696" s="21"/>
      <c r="AD696" s="21"/>
      <c r="AE696" s="21"/>
      <c r="AF696" s="21"/>
      <c r="AG696" s="21"/>
      <c r="AH696" s="21"/>
    </row>
    <row r="697" spans="1:34" ht="30" customHeight="1" x14ac:dyDescent="0.2">
      <c r="A697" s="22"/>
      <c r="B697" s="46"/>
      <c r="C697" s="249"/>
      <c r="D697" s="250"/>
      <c r="E697" s="250"/>
      <c r="F697" s="46"/>
      <c r="G697" s="46"/>
      <c r="H697" s="46"/>
      <c r="I697" s="47"/>
      <c r="J697" s="46"/>
      <c r="K697" s="46"/>
      <c r="L697" s="47"/>
      <c r="M697" s="48"/>
      <c r="N697" s="48"/>
      <c r="O697" s="49"/>
      <c r="P697" s="48"/>
      <c r="Q697" s="48"/>
      <c r="R697" s="49"/>
      <c r="S697" s="52"/>
      <c r="T697" s="21"/>
      <c r="U697" s="21"/>
      <c r="V697" s="21"/>
      <c r="W697" s="21"/>
      <c r="X697" s="21"/>
      <c r="Y697" s="21"/>
      <c r="Z697" s="21"/>
      <c r="AA697" s="21"/>
      <c r="AB697" s="21"/>
      <c r="AC697" s="21"/>
      <c r="AD697" s="21"/>
      <c r="AE697" s="21"/>
      <c r="AF697" s="21"/>
      <c r="AG697" s="21"/>
      <c r="AH697" s="21"/>
    </row>
    <row r="698" spans="1:34" ht="30" customHeight="1" x14ac:dyDescent="0.2">
      <c r="A698" s="22"/>
      <c r="B698" s="46"/>
      <c r="C698" s="249"/>
      <c r="D698" s="250"/>
      <c r="E698" s="250"/>
      <c r="F698" s="46"/>
      <c r="G698" s="46"/>
      <c r="H698" s="46"/>
      <c r="I698" s="47"/>
      <c r="J698" s="46"/>
      <c r="K698" s="46"/>
      <c r="L698" s="47"/>
      <c r="M698" s="48"/>
      <c r="N698" s="48"/>
      <c r="O698" s="49"/>
      <c r="P698" s="48"/>
      <c r="Q698" s="48"/>
      <c r="R698" s="49"/>
      <c r="S698" s="52"/>
      <c r="T698" s="21"/>
      <c r="U698" s="21"/>
      <c r="V698" s="21"/>
      <c r="W698" s="21"/>
      <c r="X698" s="21"/>
      <c r="Y698" s="21"/>
      <c r="Z698" s="21"/>
      <c r="AA698" s="21"/>
      <c r="AB698" s="21"/>
      <c r="AC698" s="21"/>
      <c r="AD698" s="21"/>
      <c r="AE698" s="21"/>
      <c r="AF698" s="21"/>
      <c r="AG698" s="21"/>
      <c r="AH698" s="21"/>
    </row>
    <row r="699" spans="1:34" ht="30" customHeight="1" x14ac:dyDescent="0.2">
      <c r="A699" s="22"/>
      <c r="B699" s="46"/>
      <c r="C699" s="249"/>
      <c r="D699" s="250"/>
      <c r="E699" s="250"/>
      <c r="F699" s="46"/>
      <c r="G699" s="46"/>
      <c r="H699" s="46"/>
      <c r="I699" s="47"/>
      <c r="J699" s="46"/>
      <c r="K699" s="46"/>
      <c r="L699" s="47"/>
      <c r="M699" s="48"/>
      <c r="N699" s="48"/>
      <c r="O699" s="49"/>
      <c r="P699" s="48"/>
      <c r="Q699" s="48"/>
      <c r="R699" s="49"/>
      <c r="S699" s="52"/>
      <c r="T699" s="21"/>
      <c r="U699" s="21"/>
      <c r="V699" s="21"/>
      <c r="W699" s="21"/>
      <c r="X699" s="21"/>
      <c r="Y699" s="21"/>
      <c r="Z699" s="21"/>
      <c r="AA699" s="21"/>
      <c r="AB699" s="21"/>
      <c r="AC699" s="21"/>
      <c r="AD699" s="21"/>
      <c r="AE699" s="21"/>
      <c r="AF699" s="21"/>
      <c r="AG699" s="21"/>
      <c r="AH699" s="21"/>
    </row>
    <row r="700" spans="1:34" ht="30" customHeight="1" x14ac:dyDescent="0.2">
      <c r="A700" s="22"/>
      <c r="B700" s="46"/>
      <c r="C700" s="249"/>
      <c r="D700" s="250"/>
      <c r="E700" s="250"/>
      <c r="F700" s="46"/>
      <c r="G700" s="46"/>
      <c r="H700" s="46"/>
      <c r="I700" s="47"/>
      <c r="J700" s="46"/>
      <c r="K700" s="46"/>
      <c r="L700" s="47"/>
      <c r="M700" s="48"/>
      <c r="N700" s="48"/>
      <c r="O700" s="49"/>
      <c r="P700" s="48"/>
      <c r="Q700" s="48"/>
      <c r="R700" s="49"/>
      <c r="S700" s="52"/>
      <c r="T700" s="21"/>
      <c r="U700" s="21"/>
      <c r="V700" s="21"/>
      <c r="W700" s="21"/>
      <c r="X700" s="21"/>
      <c r="Y700" s="21"/>
      <c r="Z700" s="21"/>
      <c r="AA700" s="21"/>
      <c r="AB700" s="21"/>
      <c r="AC700" s="21"/>
      <c r="AD700" s="21"/>
      <c r="AE700" s="21"/>
      <c r="AF700" s="21"/>
      <c r="AG700" s="21"/>
      <c r="AH700" s="21"/>
    </row>
    <row r="701" spans="1:34" ht="30" customHeight="1" x14ac:dyDescent="0.2">
      <c r="A701" s="22"/>
      <c r="B701" s="46"/>
      <c r="C701" s="249"/>
      <c r="D701" s="250"/>
      <c r="E701" s="250"/>
      <c r="F701" s="46"/>
      <c r="G701" s="46"/>
      <c r="H701" s="46"/>
      <c r="I701" s="47"/>
      <c r="J701" s="46"/>
      <c r="K701" s="46"/>
      <c r="L701" s="47"/>
      <c r="M701" s="48"/>
      <c r="N701" s="48"/>
      <c r="O701" s="49"/>
      <c r="P701" s="48"/>
      <c r="Q701" s="48"/>
      <c r="R701" s="49"/>
      <c r="S701" s="52"/>
      <c r="T701" s="21"/>
      <c r="U701" s="21"/>
      <c r="V701" s="21"/>
      <c r="W701" s="21"/>
      <c r="X701" s="21"/>
      <c r="Y701" s="21"/>
      <c r="Z701" s="21"/>
      <c r="AA701" s="21"/>
      <c r="AB701" s="21"/>
      <c r="AC701" s="21"/>
      <c r="AD701" s="21"/>
      <c r="AE701" s="21"/>
      <c r="AF701" s="21"/>
      <c r="AG701" s="21"/>
      <c r="AH701" s="21"/>
    </row>
    <row r="702" spans="1:34" ht="30" customHeight="1" x14ac:dyDescent="0.2">
      <c r="A702" s="22"/>
      <c r="B702" s="46"/>
      <c r="C702" s="249"/>
      <c r="D702" s="250"/>
      <c r="E702" s="250"/>
      <c r="F702" s="46"/>
      <c r="G702" s="46"/>
      <c r="H702" s="46"/>
      <c r="I702" s="47"/>
      <c r="J702" s="46"/>
      <c r="K702" s="46"/>
      <c r="L702" s="47"/>
      <c r="M702" s="48"/>
      <c r="N702" s="48"/>
      <c r="O702" s="49"/>
      <c r="P702" s="48"/>
      <c r="Q702" s="48"/>
      <c r="R702" s="49"/>
      <c r="S702" s="52"/>
      <c r="T702" s="21"/>
      <c r="U702" s="21"/>
      <c r="V702" s="21"/>
      <c r="W702" s="21"/>
      <c r="X702" s="21"/>
      <c r="Y702" s="21"/>
      <c r="Z702" s="21"/>
      <c r="AA702" s="21"/>
      <c r="AB702" s="21"/>
      <c r="AC702" s="21"/>
      <c r="AD702" s="21"/>
      <c r="AE702" s="21"/>
      <c r="AF702" s="21"/>
      <c r="AG702" s="21"/>
      <c r="AH702" s="21"/>
    </row>
    <row r="703" spans="1:34" ht="30" customHeight="1" x14ac:dyDescent="0.2">
      <c r="A703" s="22"/>
      <c r="B703" s="46"/>
      <c r="C703" s="249"/>
      <c r="D703" s="250"/>
      <c r="E703" s="250"/>
      <c r="F703" s="46"/>
      <c r="G703" s="46"/>
      <c r="H703" s="46"/>
      <c r="I703" s="47"/>
      <c r="J703" s="46"/>
      <c r="K703" s="46"/>
      <c r="L703" s="47"/>
      <c r="M703" s="48"/>
      <c r="N703" s="48"/>
      <c r="O703" s="49"/>
      <c r="P703" s="48"/>
      <c r="Q703" s="48"/>
      <c r="R703" s="49"/>
      <c r="S703" s="52"/>
      <c r="T703" s="21"/>
      <c r="U703" s="21"/>
      <c r="V703" s="21"/>
      <c r="W703" s="21"/>
      <c r="X703" s="21"/>
      <c r="Y703" s="21"/>
      <c r="Z703" s="21"/>
      <c r="AA703" s="21"/>
      <c r="AB703" s="21"/>
      <c r="AC703" s="21"/>
      <c r="AD703" s="21"/>
      <c r="AE703" s="21"/>
      <c r="AF703" s="21"/>
      <c r="AG703" s="21"/>
      <c r="AH703" s="21"/>
    </row>
    <row r="704" spans="1:34" ht="30" customHeight="1" x14ac:dyDescent="0.2">
      <c r="A704" s="22"/>
      <c r="B704" s="46"/>
      <c r="C704" s="249"/>
      <c r="D704" s="250"/>
      <c r="E704" s="250"/>
      <c r="F704" s="46"/>
      <c r="G704" s="46"/>
      <c r="H704" s="46"/>
      <c r="I704" s="47"/>
      <c r="J704" s="46"/>
      <c r="K704" s="46"/>
      <c r="L704" s="47"/>
      <c r="M704" s="48"/>
      <c r="N704" s="48"/>
      <c r="O704" s="49"/>
      <c r="P704" s="48"/>
      <c r="Q704" s="48"/>
      <c r="R704" s="49"/>
      <c r="S704" s="52"/>
      <c r="T704" s="21"/>
      <c r="U704" s="21"/>
      <c r="V704" s="21"/>
      <c r="W704" s="21"/>
      <c r="X704" s="21"/>
      <c r="Y704" s="21"/>
      <c r="Z704" s="21"/>
      <c r="AA704" s="21"/>
      <c r="AB704" s="21"/>
      <c r="AC704" s="21"/>
      <c r="AD704" s="21"/>
      <c r="AE704" s="21"/>
      <c r="AF704" s="21"/>
      <c r="AG704" s="21"/>
      <c r="AH704" s="21"/>
    </row>
    <row r="705" spans="1:34" ht="30" customHeight="1" x14ac:dyDescent="0.2">
      <c r="A705" s="22"/>
      <c r="B705" s="46"/>
      <c r="C705" s="249"/>
      <c r="D705" s="250"/>
      <c r="E705" s="250"/>
      <c r="F705" s="46"/>
      <c r="G705" s="46"/>
      <c r="H705" s="46"/>
      <c r="I705" s="47"/>
      <c r="J705" s="46"/>
      <c r="K705" s="46"/>
      <c r="L705" s="47"/>
      <c r="M705" s="48"/>
      <c r="N705" s="48"/>
      <c r="O705" s="49"/>
      <c r="P705" s="48"/>
      <c r="Q705" s="48"/>
      <c r="R705" s="49"/>
      <c r="S705" s="52"/>
      <c r="T705" s="21"/>
      <c r="U705" s="21"/>
      <c r="V705" s="21"/>
      <c r="W705" s="21"/>
      <c r="X705" s="21"/>
      <c r="Y705" s="21"/>
      <c r="Z705" s="21"/>
      <c r="AA705" s="21"/>
      <c r="AB705" s="21"/>
      <c r="AC705" s="21"/>
      <c r="AD705" s="21"/>
      <c r="AE705" s="21"/>
      <c r="AF705" s="21"/>
      <c r="AG705" s="21"/>
      <c r="AH705" s="21"/>
    </row>
    <row r="706" spans="1:34" ht="30" customHeight="1" x14ac:dyDescent="0.2">
      <c r="A706" s="22"/>
      <c r="B706" s="46"/>
      <c r="C706" s="249"/>
      <c r="D706" s="250"/>
      <c r="E706" s="250"/>
      <c r="F706" s="46"/>
      <c r="G706" s="46"/>
      <c r="H706" s="46"/>
      <c r="I706" s="47"/>
      <c r="J706" s="46"/>
      <c r="K706" s="46"/>
      <c r="L706" s="47"/>
      <c r="M706" s="48"/>
      <c r="N706" s="48"/>
      <c r="O706" s="49"/>
      <c r="P706" s="48"/>
      <c r="Q706" s="48"/>
      <c r="R706" s="49"/>
      <c r="S706" s="52"/>
      <c r="T706" s="21"/>
      <c r="U706" s="21"/>
      <c r="V706" s="21"/>
      <c r="W706" s="21"/>
      <c r="X706" s="21"/>
      <c r="Y706" s="21"/>
      <c r="Z706" s="21"/>
      <c r="AA706" s="21"/>
      <c r="AB706" s="21"/>
      <c r="AC706" s="21"/>
      <c r="AD706" s="21"/>
      <c r="AE706" s="21"/>
      <c r="AF706" s="21"/>
      <c r="AG706" s="21"/>
      <c r="AH706" s="21"/>
    </row>
    <row r="707" spans="1:34" ht="30" customHeight="1" x14ac:dyDescent="0.2">
      <c r="A707" s="22"/>
      <c r="B707" s="46"/>
      <c r="C707" s="249"/>
      <c r="D707" s="250"/>
      <c r="E707" s="250"/>
      <c r="F707" s="46"/>
      <c r="G707" s="46"/>
      <c r="H707" s="46"/>
      <c r="I707" s="47"/>
      <c r="J707" s="46"/>
      <c r="K707" s="46"/>
      <c r="L707" s="47"/>
      <c r="M707" s="48"/>
      <c r="N707" s="48"/>
      <c r="O707" s="49"/>
      <c r="P707" s="48"/>
      <c r="Q707" s="48"/>
      <c r="R707" s="49"/>
      <c r="S707" s="52"/>
      <c r="T707" s="21"/>
      <c r="U707" s="21"/>
      <c r="V707" s="21"/>
      <c r="W707" s="21"/>
      <c r="X707" s="21"/>
      <c r="Y707" s="21"/>
      <c r="Z707" s="21"/>
      <c r="AA707" s="21"/>
      <c r="AB707" s="21"/>
      <c r="AC707" s="21"/>
      <c r="AD707" s="21"/>
      <c r="AE707" s="21"/>
      <c r="AF707" s="21"/>
      <c r="AG707" s="21"/>
      <c r="AH707" s="21"/>
    </row>
    <row r="708" spans="1:34" ht="30" customHeight="1" x14ac:dyDescent="0.2">
      <c r="A708" s="22"/>
      <c r="B708" s="46"/>
      <c r="C708" s="249"/>
      <c r="D708" s="250"/>
      <c r="E708" s="250"/>
      <c r="F708" s="46"/>
      <c r="G708" s="46"/>
      <c r="H708" s="46"/>
      <c r="I708" s="47"/>
      <c r="J708" s="46"/>
      <c r="K708" s="46"/>
      <c r="L708" s="47"/>
      <c r="M708" s="48"/>
      <c r="N708" s="48"/>
      <c r="O708" s="49"/>
      <c r="P708" s="48"/>
      <c r="Q708" s="48"/>
      <c r="R708" s="49"/>
      <c r="S708" s="52"/>
      <c r="T708" s="21"/>
      <c r="U708" s="21"/>
      <c r="V708" s="21"/>
      <c r="W708" s="21"/>
      <c r="X708" s="21"/>
      <c r="Y708" s="21"/>
      <c r="Z708" s="21"/>
      <c r="AA708" s="21"/>
      <c r="AB708" s="21"/>
      <c r="AC708" s="21"/>
      <c r="AD708" s="21"/>
      <c r="AE708" s="21"/>
      <c r="AF708" s="21"/>
      <c r="AG708" s="21"/>
      <c r="AH708" s="21"/>
    </row>
    <row r="709" spans="1:34" ht="30" customHeight="1" x14ac:dyDescent="0.2">
      <c r="A709" s="22"/>
      <c r="B709" s="46"/>
      <c r="C709" s="249"/>
      <c r="D709" s="250"/>
      <c r="E709" s="250"/>
      <c r="F709" s="46"/>
      <c r="G709" s="46"/>
      <c r="H709" s="46"/>
      <c r="I709" s="47"/>
      <c r="J709" s="46"/>
      <c r="K709" s="46"/>
      <c r="L709" s="47"/>
      <c r="M709" s="48"/>
      <c r="N709" s="48"/>
      <c r="O709" s="49"/>
      <c r="P709" s="48"/>
      <c r="Q709" s="48"/>
      <c r="R709" s="49"/>
      <c r="S709" s="52"/>
      <c r="T709" s="21"/>
      <c r="U709" s="21"/>
      <c r="V709" s="21"/>
      <c r="W709" s="21"/>
      <c r="X709" s="21"/>
      <c r="Y709" s="21"/>
      <c r="Z709" s="21"/>
      <c r="AA709" s="21"/>
      <c r="AB709" s="21"/>
      <c r="AC709" s="21"/>
      <c r="AD709" s="21"/>
      <c r="AE709" s="21"/>
      <c r="AF709" s="21"/>
      <c r="AG709" s="21"/>
      <c r="AH709" s="21"/>
    </row>
    <row r="710" spans="1:34" ht="30" customHeight="1" x14ac:dyDescent="0.2">
      <c r="A710" s="22"/>
      <c r="B710" s="46"/>
      <c r="C710" s="249"/>
      <c r="D710" s="250"/>
      <c r="E710" s="250"/>
      <c r="F710" s="46"/>
      <c r="G710" s="46"/>
      <c r="H710" s="46"/>
      <c r="I710" s="47"/>
      <c r="J710" s="46"/>
      <c r="K710" s="46"/>
      <c r="L710" s="47"/>
      <c r="M710" s="48"/>
      <c r="N710" s="48"/>
      <c r="O710" s="49"/>
      <c r="P710" s="48"/>
      <c r="Q710" s="48"/>
      <c r="R710" s="49"/>
      <c r="S710" s="52"/>
      <c r="T710" s="21"/>
      <c r="U710" s="21"/>
      <c r="V710" s="21"/>
      <c r="W710" s="21"/>
      <c r="X710" s="21"/>
      <c r="Y710" s="21"/>
      <c r="Z710" s="21"/>
      <c r="AA710" s="21"/>
      <c r="AB710" s="21"/>
      <c r="AC710" s="21"/>
      <c r="AD710" s="21"/>
      <c r="AE710" s="21"/>
      <c r="AF710" s="21"/>
      <c r="AG710" s="21"/>
      <c r="AH710" s="21"/>
    </row>
    <row r="711" spans="1:34" ht="30" customHeight="1" x14ac:dyDescent="0.2">
      <c r="A711" s="22"/>
      <c r="B711" s="46"/>
      <c r="C711" s="249"/>
      <c r="D711" s="250"/>
      <c r="E711" s="250"/>
      <c r="F711" s="46"/>
      <c r="G711" s="46"/>
      <c r="H711" s="46"/>
      <c r="I711" s="47"/>
      <c r="J711" s="46"/>
      <c r="K711" s="46"/>
      <c r="L711" s="47"/>
      <c r="M711" s="48"/>
      <c r="N711" s="48"/>
      <c r="O711" s="49"/>
      <c r="P711" s="48"/>
      <c r="Q711" s="48"/>
      <c r="R711" s="49"/>
      <c r="S711" s="52"/>
      <c r="T711" s="21"/>
      <c r="U711" s="21"/>
      <c r="V711" s="21"/>
      <c r="W711" s="21"/>
      <c r="X711" s="21"/>
      <c r="Y711" s="21"/>
      <c r="Z711" s="21"/>
      <c r="AA711" s="21"/>
      <c r="AB711" s="21"/>
      <c r="AC711" s="21"/>
      <c r="AD711" s="21"/>
      <c r="AE711" s="21"/>
      <c r="AF711" s="21"/>
      <c r="AG711" s="21"/>
      <c r="AH711" s="21"/>
    </row>
    <row r="712" spans="1:34" ht="30" customHeight="1" x14ac:dyDescent="0.2">
      <c r="A712" s="22"/>
      <c r="B712" s="46"/>
      <c r="C712" s="249"/>
      <c r="D712" s="250"/>
      <c r="E712" s="250"/>
      <c r="F712" s="46"/>
      <c r="G712" s="46"/>
      <c r="H712" s="46"/>
      <c r="I712" s="47"/>
      <c r="J712" s="46"/>
      <c r="K712" s="46"/>
      <c r="L712" s="47"/>
      <c r="M712" s="48"/>
      <c r="N712" s="48"/>
      <c r="O712" s="49"/>
      <c r="P712" s="48"/>
      <c r="Q712" s="48"/>
      <c r="R712" s="49"/>
      <c r="S712" s="52"/>
      <c r="T712" s="21"/>
      <c r="U712" s="21"/>
      <c r="V712" s="21"/>
      <c r="W712" s="21"/>
      <c r="X712" s="21"/>
      <c r="Y712" s="21"/>
      <c r="Z712" s="21"/>
      <c r="AA712" s="21"/>
      <c r="AB712" s="21"/>
      <c r="AC712" s="21"/>
      <c r="AD712" s="21"/>
      <c r="AE712" s="21"/>
      <c r="AF712" s="21"/>
      <c r="AG712" s="21"/>
      <c r="AH712" s="21"/>
    </row>
    <row r="713" spans="1:34" ht="30" customHeight="1" x14ac:dyDescent="0.2">
      <c r="A713" s="22"/>
      <c r="B713" s="46"/>
      <c r="C713" s="249"/>
      <c r="D713" s="250"/>
      <c r="E713" s="250"/>
      <c r="F713" s="46"/>
      <c r="G713" s="46"/>
      <c r="H713" s="46"/>
      <c r="I713" s="47"/>
      <c r="J713" s="46"/>
      <c r="K713" s="46"/>
      <c r="L713" s="47"/>
      <c r="M713" s="48"/>
      <c r="N713" s="48"/>
      <c r="O713" s="49"/>
      <c r="P713" s="48"/>
      <c r="Q713" s="48"/>
      <c r="R713" s="49"/>
      <c r="S713" s="52"/>
      <c r="T713" s="21"/>
      <c r="U713" s="21"/>
      <c r="V713" s="21"/>
      <c r="W713" s="21"/>
      <c r="X713" s="21"/>
      <c r="Y713" s="21"/>
      <c r="Z713" s="21"/>
      <c r="AA713" s="21"/>
      <c r="AB713" s="21"/>
      <c r="AC713" s="21"/>
      <c r="AD713" s="21"/>
      <c r="AE713" s="21"/>
      <c r="AF713" s="21"/>
      <c r="AG713" s="21"/>
      <c r="AH713" s="21"/>
    </row>
    <row r="714" spans="1:34" ht="30" customHeight="1" x14ac:dyDescent="0.2">
      <c r="A714" s="22"/>
      <c r="B714" s="46"/>
      <c r="C714" s="249"/>
      <c r="D714" s="250"/>
      <c r="E714" s="250"/>
      <c r="F714" s="46"/>
      <c r="G714" s="46"/>
      <c r="H714" s="46"/>
      <c r="I714" s="47"/>
      <c r="J714" s="46"/>
      <c r="K714" s="46"/>
      <c r="L714" s="47"/>
      <c r="M714" s="48"/>
      <c r="N714" s="48"/>
      <c r="O714" s="49"/>
      <c r="P714" s="48"/>
      <c r="Q714" s="48"/>
      <c r="R714" s="49"/>
      <c r="S714" s="52"/>
      <c r="T714" s="21"/>
      <c r="U714" s="21"/>
      <c r="V714" s="21"/>
      <c r="W714" s="21"/>
      <c r="X714" s="21"/>
      <c r="Y714" s="21"/>
      <c r="Z714" s="21"/>
      <c r="AA714" s="21"/>
      <c r="AB714" s="21"/>
      <c r="AC714" s="21"/>
      <c r="AD714" s="21"/>
      <c r="AE714" s="21"/>
      <c r="AF714" s="21"/>
      <c r="AG714" s="21"/>
      <c r="AH714" s="21"/>
    </row>
    <row r="715" spans="1:34" ht="30" customHeight="1" x14ac:dyDescent="0.2">
      <c r="A715" s="22"/>
      <c r="B715" s="46"/>
      <c r="C715" s="249"/>
      <c r="D715" s="250"/>
      <c r="E715" s="250"/>
      <c r="F715" s="46"/>
      <c r="G715" s="46"/>
      <c r="H715" s="46"/>
      <c r="I715" s="47"/>
      <c r="J715" s="46"/>
      <c r="K715" s="46"/>
      <c r="L715" s="47"/>
      <c r="M715" s="48"/>
      <c r="N715" s="48"/>
      <c r="O715" s="49"/>
      <c r="P715" s="48"/>
      <c r="Q715" s="48"/>
      <c r="R715" s="49"/>
      <c r="S715" s="52"/>
      <c r="T715" s="21"/>
      <c r="U715" s="21"/>
      <c r="V715" s="21"/>
      <c r="W715" s="21"/>
      <c r="X715" s="21"/>
      <c r="Y715" s="21"/>
      <c r="Z715" s="21"/>
      <c r="AA715" s="21"/>
      <c r="AB715" s="21"/>
      <c r="AC715" s="21"/>
      <c r="AD715" s="21"/>
      <c r="AE715" s="21"/>
      <c r="AF715" s="21"/>
      <c r="AG715" s="21"/>
      <c r="AH715" s="21"/>
    </row>
    <row r="716" spans="1:34" ht="30" customHeight="1" x14ac:dyDescent="0.2">
      <c r="A716" s="22"/>
      <c r="B716" s="46"/>
      <c r="C716" s="249"/>
      <c r="D716" s="250"/>
      <c r="E716" s="250"/>
      <c r="F716" s="46"/>
      <c r="G716" s="46"/>
      <c r="H716" s="46"/>
      <c r="I716" s="47"/>
      <c r="J716" s="46"/>
      <c r="K716" s="46"/>
      <c r="L716" s="47"/>
      <c r="M716" s="48"/>
      <c r="N716" s="48"/>
      <c r="O716" s="49"/>
      <c r="P716" s="48"/>
      <c r="Q716" s="48"/>
      <c r="R716" s="49"/>
      <c r="S716" s="52"/>
      <c r="T716" s="21"/>
      <c r="U716" s="21"/>
      <c r="V716" s="21"/>
      <c r="W716" s="21"/>
      <c r="X716" s="21"/>
      <c r="Y716" s="21"/>
      <c r="Z716" s="21"/>
      <c r="AA716" s="21"/>
      <c r="AB716" s="21"/>
      <c r="AC716" s="21"/>
      <c r="AD716" s="21"/>
      <c r="AE716" s="21"/>
      <c r="AF716" s="21"/>
      <c r="AG716" s="21"/>
      <c r="AH716" s="21"/>
    </row>
    <row r="717" spans="1:34" ht="30" customHeight="1" x14ac:dyDescent="0.2">
      <c r="A717" s="22"/>
      <c r="B717" s="46"/>
      <c r="C717" s="249"/>
      <c r="D717" s="250"/>
      <c r="E717" s="250"/>
      <c r="F717" s="46"/>
      <c r="G717" s="46"/>
      <c r="H717" s="46"/>
      <c r="I717" s="47"/>
      <c r="J717" s="46"/>
      <c r="K717" s="46"/>
      <c r="L717" s="47"/>
      <c r="M717" s="48"/>
      <c r="N717" s="48"/>
      <c r="O717" s="49"/>
      <c r="P717" s="48"/>
      <c r="Q717" s="48"/>
      <c r="R717" s="49"/>
      <c r="S717" s="52"/>
      <c r="T717" s="21"/>
      <c r="U717" s="21"/>
      <c r="V717" s="21"/>
      <c r="W717" s="21"/>
      <c r="X717" s="21"/>
      <c r="Y717" s="21"/>
      <c r="Z717" s="21"/>
      <c r="AA717" s="21"/>
      <c r="AB717" s="21"/>
      <c r="AC717" s="21"/>
      <c r="AD717" s="21"/>
      <c r="AE717" s="21"/>
      <c r="AF717" s="21"/>
      <c r="AG717" s="21"/>
      <c r="AH717" s="21"/>
    </row>
    <row r="718" spans="1:34" ht="30" customHeight="1" x14ac:dyDescent="0.2">
      <c r="A718" s="22"/>
      <c r="B718" s="46"/>
      <c r="C718" s="249"/>
      <c r="D718" s="250"/>
      <c r="E718" s="250"/>
      <c r="F718" s="46"/>
      <c r="G718" s="46"/>
      <c r="H718" s="46"/>
      <c r="I718" s="47"/>
      <c r="J718" s="46"/>
      <c r="K718" s="46"/>
      <c r="L718" s="47"/>
      <c r="M718" s="48"/>
      <c r="N718" s="48"/>
      <c r="O718" s="49"/>
      <c r="P718" s="48"/>
      <c r="Q718" s="48"/>
      <c r="R718" s="49"/>
      <c r="S718" s="52"/>
      <c r="T718" s="21"/>
      <c r="U718" s="21"/>
      <c r="V718" s="21"/>
      <c r="W718" s="21"/>
      <c r="X718" s="21"/>
      <c r="Y718" s="21"/>
      <c r="Z718" s="21"/>
      <c r="AA718" s="21"/>
      <c r="AB718" s="21"/>
      <c r="AC718" s="21"/>
      <c r="AD718" s="21"/>
      <c r="AE718" s="21"/>
      <c r="AF718" s="21"/>
      <c r="AG718" s="21"/>
      <c r="AH718" s="21"/>
    </row>
    <row r="719" spans="1:34" ht="30" customHeight="1" x14ac:dyDescent="0.2">
      <c r="A719" s="22"/>
      <c r="B719" s="46"/>
      <c r="C719" s="249"/>
      <c r="D719" s="250"/>
      <c r="E719" s="250"/>
      <c r="F719" s="46"/>
      <c r="G719" s="46"/>
      <c r="H719" s="46"/>
      <c r="I719" s="47"/>
      <c r="J719" s="46"/>
      <c r="K719" s="46"/>
      <c r="L719" s="47"/>
      <c r="M719" s="48"/>
      <c r="N719" s="48"/>
      <c r="O719" s="49"/>
      <c r="P719" s="48"/>
      <c r="Q719" s="48"/>
      <c r="R719" s="49"/>
      <c r="S719" s="52"/>
      <c r="T719" s="21"/>
      <c r="U719" s="21"/>
      <c r="V719" s="21"/>
      <c r="W719" s="21"/>
      <c r="X719" s="21"/>
      <c r="Y719" s="21"/>
      <c r="Z719" s="21"/>
      <c r="AA719" s="21"/>
      <c r="AB719" s="21"/>
      <c r="AC719" s="21"/>
      <c r="AD719" s="21"/>
      <c r="AE719" s="21"/>
      <c r="AF719" s="21"/>
      <c r="AG719" s="21"/>
      <c r="AH719" s="21"/>
    </row>
    <row r="720" spans="1:34" ht="30" customHeight="1" x14ac:dyDescent="0.2">
      <c r="A720" s="22"/>
      <c r="B720" s="46"/>
      <c r="C720" s="249"/>
      <c r="D720" s="250"/>
      <c r="E720" s="250"/>
      <c r="F720" s="46"/>
      <c r="G720" s="46"/>
      <c r="H720" s="46"/>
      <c r="I720" s="47"/>
      <c r="J720" s="46"/>
      <c r="K720" s="46"/>
      <c r="L720" s="47"/>
      <c r="M720" s="48"/>
      <c r="N720" s="48"/>
      <c r="O720" s="49"/>
      <c r="P720" s="48"/>
      <c r="Q720" s="48"/>
      <c r="R720" s="49"/>
      <c r="S720" s="52"/>
      <c r="T720" s="21"/>
      <c r="U720" s="21"/>
      <c r="V720" s="21"/>
      <c r="W720" s="21"/>
      <c r="X720" s="21"/>
      <c r="Y720" s="21"/>
      <c r="Z720" s="21"/>
      <c r="AA720" s="21"/>
      <c r="AB720" s="21"/>
      <c r="AC720" s="21"/>
      <c r="AD720" s="21"/>
      <c r="AE720" s="21"/>
      <c r="AF720" s="21"/>
      <c r="AG720" s="21"/>
      <c r="AH720" s="21"/>
    </row>
    <row r="721" spans="1:34" ht="30" customHeight="1" x14ac:dyDescent="0.2">
      <c r="A721" s="22"/>
      <c r="B721" s="46"/>
      <c r="C721" s="249"/>
      <c r="D721" s="250"/>
      <c r="E721" s="250"/>
      <c r="F721" s="46"/>
      <c r="G721" s="46"/>
      <c r="H721" s="46"/>
      <c r="I721" s="47"/>
      <c r="J721" s="46"/>
      <c r="K721" s="46"/>
      <c r="L721" s="47"/>
      <c r="M721" s="48"/>
      <c r="N721" s="48"/>
      <c r="O721" s="49"/>
      <c r="P721" s="48"/>
      <c r="Q721" s="48"/>
      <c r="R721" s="49"/>
      <c r="S721" s="52"/>
      <c r="T721" s="21"/>
      <c r="U721" s="21"/>
      <c r="V721" s="21"/>
      <c r="W721" s="21"/>
      <c r="X721" s="21"/>
      <c r="Y721" s="21"/>
      <c r="Z721" s="21"/>
      <c r="AA721" s="21"/>
      <c r="AB721" s="21"/>
      <c r="AC721" s="21"/>
      <c r="AD721" s="21"/>
      <c r="AE721" s="21"/>
      <c r="AF721" s="21"/>
      <c r="AG721" s="21"/>
      <c r="AH721" s="21"/>
    </row>
    <row r="722" spans="1:34" ht="30" customHeight="1" x14ac:dyDescent="0.2">
      <c r="A722" s="22"/>
      <c r="B722" s="46"/>
      <c r="C722" s="249"/>
      <c r="D722" s="250"/>
      <c r="E722" s="250"/>
      <c r="F722" s="46"/>
      <c r="G722" s="46"/>
      <c r="H722" s="46"/>
      <c r="I722" s="47"/>
      <c r="J722" s="46"/>
      <c r="K722" s="46"/>
      <c r="L722" s="47"/>
      <c r="M722" s="48"/>
      <c r="N722" s="48"/>
      <c r="O722" s="49"/>
      <c r="P722" s="48"/>
      <c r="Q722" s="48"/>
      <c r="R722" s="49"/>
      <c r="S722" s="52"/>
      <c r="T722" s="21"/>
      <c r="U722" s="21"/>
      <c r="V722" s="21"/>
      <c r="W722" s="21"/>
      <c r="X722" s="21"/>
      <c r="Y722" s="21"/>
      <c r="Z722" s="21"/>
      <c r="AA722" s="21"/>
      <c r="AB722" s="21"/>
      <c r="AC722" s="21"/>
      <c r="AD722" s="21"/>
      <c r="AE722" s="21"/>
      <c r="AF722" s="21"/>
      <c r="AG722" s="21"/>
      <c r="AH722" s="21"/>
    </row>
    <row r="723" spans="1:34" ht="30" customHeight="1" x14ac:dyDescent="0.2">
      <c r="A723" s="22"/>
      <c r="B723" s="46"/>
      <c r="C723" s="249"/>
      <c r="D723" s="250"/>
      <c r="E723" s="250"/>
      <c r="F723" s="46"/>
      <c r="G723" s="46"/>
      <c r="H723" s="46"/>
      <c r="I723" s="47"/>
      <c r="J723" s="46"/>
      <c r="K723" s="46"/>
      <c r="L723" s="47"/>
      <c r="M723" s="48"/>
      <c r="N723" s="48"/>
      <c r="O723" s="49"/>
      <c r="P723" s="48"/>
      <c r="Q723" s="48"/>
      <c r="R723" s="49"/>
      <c r="S723" s="52"/>
      <c r="T723" s="21"/>
      <c r="U723" s="21"/>
      <c r="V723" s="21"/>
      <c r="W723" s="21"/>
      <c r="X723" s="21"/>
      <c r="Y723" s="21"/>
      <c r="Z723" s="21"/>
      <c r="AA723" s="21"/>
      <c r="AB723" s="21"/>
      <c r="AC723" s="21"/>
      <c r="AD723" s="21"/>
      <c r="AE723" s="21"/>
      <c r="AF723" s="21"/>
      <c r="AG723" s="21"/>
      <c r="AH723" s="21"/>
    </row>
    <row r="724" spans="1:34" ht="30" customHeight="1" x14ac:dyDescent="0.2">
      <c r="A724" s="22"/>
      <c r="B724" s="46"/>
      <c r="C724" s="249"/>
      <c r="D724" s="250"/>
      <c r="E724" s="250"/>
      <c r="F724" s="46"/>
      <c r="G724" s="46"/>
      <c r="H724" s="46"/>
      <c r="I724" s="47"/>
      <c r="J724" s="46"/>
      <c r="K724" s="46"/>
      <c r="L724" s="47"/>
      <c r="M724" s="48"/>
      <c r="N724" s="48"/>
      <c r="O724" s="49"/>
      <c r="P724" s="48"/>
      <c r="Q724" s="48"/>
      <c r="R724" s="49"/>
      <c r="S724" s="52"/>
      <c r="T724" s="21"/>
      <c r="U724" s="21"/>
      <c r="V724" s="21"/>
      <c r="W724" s="21"/>
      <c r="X724" s="21"/>
      <c r="Y724" s="21"/>
      <c r="Z724" s="21"/>
      <c r="AA724" s="21"/>
      <c r="AB724" s="21"/>
      <c r="AC724" s="21"/>
      <c r="AD724" s="21"/>
      <c r="AE724" s="21"/>
      <c r="AF724" s="21"/>
      <c r="AG724" s="21"/>
      <c r="AH724" s="21"/>
    </row>
    <row r="725" spans="1:34" ht="30" customHeight="1" x14ac:dyDescent="0.2">
      <c r="A725" s="22"/>
      <c r="B725" s="46"/>
      <c r="C725" s="249"/>
      <c r="D725" s="250"/>
      <c r="E725" s="250"/>
      <c r="F725" s="46"/>
      <c r="G725" s="46"/>
      <c r="H725" s="46"/>
      <c r="I725" s="47"/>
      <c r="J725" s="46"/>
      <c r="K725" s="46"/>
      <c r="L725" s="47"/>
      <c r="M725" s="48"/>
      <c r="N725" s="48"/>
      <c r="O725" s="49"/>
      <c r="P725" s="48"/>
      <c r="Q725" s="48"/>
      <c r="R725" s="49"/>
      <c r="S725" s="52"/>
      <c r="T725" s="21"/>
      <c r="U725" s="21"/>
      <c r="V725" s="21"/>
      <c r="W725" s="21"/>
      <c r="X725" s="21"/>
      <c r="Y725" s="21"/>
      <c r="Z725" s="21"/>
      <c r="AA725" s="21"/>
      <c r="AB725" s="21"/>
      <c r="AC725" s="21"/>
      <c r="AD725" s="21"/>
      <c r="AE725" s="21"/>
      <c r="AF725" s="21"/>
      <c r="AG725" s="21"/>
      <c r="AH725" s="21"/>
    </row>
    <row r="726" spans="1:34" ht="30" customHeight="1" x14ac:dyDescent="0.2">
      <c r="A726" s="22"/>
      <c r="B726" s="46"/>
      <c r="C726" s="249"/>
      <c r="D726" s="250"/>
      <c r="E726" s="250"/>
      <c r="F726" s="46"/>
      <c r="G726" s="46"/>
      <c r="H726" s="46"/>
      <c r="I726" s="47"/>
      <c r="J726" s="46"/>
      <c r="K726" s="46"/>
      <c r="L726" s="47"/>
      <c r="M726" s="48"/>
      <c r="N726" s="48"/>
      <c r="O726" s="49"/>
      <c r="P726" s="48"/>
      <c r="Q726" s="48"/>
      <c r="R726" s="49"/>
      <c r="S726" s="52"/>
      <c r="T726" s="21"/>
      <c r="U726" s="21"/>
      <c r="V726" s="21"/>
      <c r="W726" s="21"/>
      <c r="X726" s="21"/>
      <c r="Y726" s="21"/>
      <c r="Z726" s="21"/>
      <c r="AA726" s="21"/>
      <c r="AB726" s="21"/>
      <c r="AC726" s="21"/>
      <c r="AD726" s="21"/>
      <c r="AE726" s="21"/>
      <c r="AF726" s="21"/>
      <c r="AG726" s="21"/>
      <c r="AH726" s="21"/>
    </row>
    <row r="727" spans="1:34" ht="30" customHeight="1" x14ac:dyDescent="0.2">
      <c r="A727" s="22"/>
      <c r="B727" s="46"/>
      <c r="C727" s="249"/>
      <c r="D727" s="250"/>
      <c r="E727" s="250"/>
      <c r="F727" s="46"/>
      <c r="G727" s="46"/>
      <c r="H727" s="46"/>
      <c r="I727" s="47"/>
      <c r="J727" s="46"/>
      <c r="K727" s="46"/>
      <c r="L727" s="47"/>
      <c r="M727" s="48"/>
      <c r="N727" s="48"/>
      <c r="O727" s="49"/>
      <c r="P727" s="48"/>
      <c r="Q727" s="48"/>
      <c r="R727" s="49"/>
      <c r="S727" s="52"/>
      <c r="T727" s="21"/>
      <c r="U727" s="21"/>
      <c r="V727" s="21"/>
      <c r="W727" s="21"/>
      <c r="X727" s="21"/>
      <c r="Y727" s="21"/>
      <c r="Z727" s="21"/>
      <c r="AA727" s="21"/>
      <c r="AB727" s="21"/>
      <c r="AC727" s="21"/>
      <c r="AD727" s="21"/>
      <c r="AE727" s="21"/>
      <c r="AF727" s="21"/>
      <c r="AG727" s="21"/>
      <c r="AH727" s="21"/>
    </row>
    <row r="728" spans="1:34" ht="30" customHeight="1" x14ac:dyDescent="0.2">
      <c r="A728" s="22"/>
      <c r="B728" s="46"/>
      <c r="C728" s="249"/>
      <c r="D728" s="250"/>
      <c r="E728" s="250"/>
      <c r="F728" s="46"/>
      <c r="G728" s="46"/>
      <c r="H728" s="46"/>
      <c r="I728" s="47"/>
      <c r="J728" s="46"/>
      <c r="K728" s="46"/>
      <c r="L728" s="47"/>
      <c r="M728" s="48"/>
      <c r="N728" s="48"/>
      <c r="O728" s="49"/>
      <c r="P728" s="48"/>
      <c r="Q728" s="48"/>
      <c r="R728" s="49"/>
      <c r="S728" s="52"/>
      <c r="T728" s="21"/>
      <c r="U728" s="21"/>
      <c r="V728" s="21"/>
      <c r="W728" s="21"/>
      <c r="X728" s="21"/>
      <c r="Y728" s="21"/>
      <c r="Z728" s="21"/>
      <c r="AA728" s="21"/>
      <c r="AB728" s="21"/>
      <c r="AC728" s="21"/>
      <c r="AD728" s="21"/>
      <c r="AE728" s="21"/>
      <c r="AF728" s="21"/>
      <c r="AG728" s="21"/>
      <c r="AH728" s="21"/>
    </row>
    <row r="729" spans="1:34" ht="30" customHeight="1" x14ac:dyDescent="0.2">
      <c r="A729" s="22"/>
      <c r="B729" s="46"/>
      <c r="C729" s="249"/>
      <c r="D729" s="250"/>
      <c r="E729" s="250"/>
      <c r="F729" s="46"/>
      <c r="G729" s="46"/>
      <c r="H729" s="46"/>
      <c r="I729" s="47"/>
      <c r="J729" s="46"/>
      <c r="K729" s="46"/>
      <c r="L729" s="47"/>
      <c r="M729" s="48"/>
      <c r="N729" s="48"/>
      <c r="O729" s="49"/>
      <c r="P729" s="48"/>
      <c r="Q729" s="48"/>
      <c r="R729" s="49"/>
      <c r="S729" s="52"/>
      <c r="T729" s="21"/>
      <c r="U729" s="21"/>
      <c r="V729" s="21"/>
      <c r="W729" s="21"/>
      <c r="X729" s="21"/>
      <c r="Y729" s="21"/>
      <c r="Z729" s="21"/>
      <c r="AA729" s="21"/>
      <c r="AB729" s="21"/>
      <c r="AC729" s="21"/>
      <c r="AD729" s="21"/>
      <c r="AE729" s="21"/>
      <c r="AF729" s="21"/>
      <c r="AG729" s="21"/>
      <c r="AH729" s="21"/>
    </row>
    <row r="730" spans="1:34" ht="30" customHeight="1" x14ac:dyDescent="0.2">
      <c r="A730" s="22"/>
      <c r="B730" s="46"/>
      <c r="C730" s="249"/>
      <c r="D730" s="250"/>
      <c r="E730" s="250"/>
      <c r="F730" s="46"/>
      <c r="G730" s="46"/>
      <c r="H730" s="46"/>
      <c r="I730" s="47"/>
      <c r="J730" s="46"/>
      <c r="K730" s="46"/>
      <c r="L730" s="47"/>
      <c r="M730" s="48"/>
      <c r="N730" s="48"/>
      <c r="O730" s="49"/>
      <c r="P730" s="48"/>
      <c r="Q730" s="48"/>
      <c r="R730" s="49"/>
      <c r="S730" s="52"/>
      <c r="T730" s="21"/>
      <c r="U730" s="21"/>
      <c r="V730" s="21"/>
      <c r="W730" s="21"/>
      <c r="X730" s="21"/>
      <c r="Y730" s="21"/>
      <c r="Z730" s="21"/>
      <c r="AA730" s="21"/>
      <c r="AB730" s="21"/>
      <c r="AC730" s="21"/>
      <c r="AD730" s="21"/>
      <c r="AE730" s="21"/>
      <c r="AF730" s="21"/>
      <c r="AG730" s="21"/>
      <c r="AH730" s="21"/>
    </row>
    <row r="731" spans="1:34" ht="30" customHeight="1" x14ac:dyDescent="0.2">
      <c r="A731" s="22"/>
      <c r="B731" s="46"/>
      <c r="C731" s="249"/>
      <c r="D731" s="250"/>
      <c r="E731" s="250"/>
      <c r="F731" s="46"/>
      <c r="G731" s="46"/>
      <c r="H731" s="46"/>
      <c r="I731" s="47"/>
      <c r="J731" s="46"/>
      <c r="K731" s="46"/>
      <c r="L731" s="47"/>
      <c r="M731" s="48"/>
      <c r="N731" s="48"/>
      <c r="O731" s="49"/>
      <c r="P731" s="48"/>
      <c r="Q731" s="48"/>
      <c r="R731" s="49"/>
      <c r="S731" s="52"/>
      <c r="T731" s="21"/>
      <c r="U731" s="21"/>
      <c r="V731" s="21"/>
      <c r="W731" s="21"/>
      <c r="X731" s="21"/>
      <c r="Y731" s="21"/>
      <c r="Z731" s="21"/>
      <c r="AA731" s="21"/>
      <c r="AB731" s="21"/>
      <c r="AC731" s="21"/>
      <c r="AD731" s="21"/>
      <c r="AE731" s="21"/>
      <c r="AF731" s="21"/>
      <c r="AG731" s="21"/>
      <c r="AH731" s="21"/>
    </row>
    <row r="732" spans="1:34" ht="30" customHeight="1" x14ac:dyDescent="0.2">
      <c r="A732" s="22"/>
      <c r="B732" s="46"/>
      <c r="C732" s="249"/>
      <c r="D732" s="250"/>
      <c r="E732" s="250"/>
      <c r="F732" s="46"/>
      <c r="G732" s="46"/>
      <c r="H732" s="46"/>
      <c r="I732" s="47"/>
      <c r="J732" s="46"/>
      <c r="K732" s="46"/>
      <c r="L732" s="47"/>
      <c r="M732" s="48"/>
      <c r="N732" s="48"/>
      <c r="O732" s="49"/>
      <c r="P732" s="48"/>
      <c r="Q732" s="48"/>
      <c r="R732" s="49"/>
      <c r="S732" s="52"/>
      <c r="T732" s="21"/>
      <c r="U732" s="21"/>
      <c r="V732" s="21"/>
      <c r="W732" s="21"/>
      <c r="X732" s="21"/>
      <c r="Y732" s="21"/>
      <c r="Z732" s="21"/>
      <c r="AA732" s="21"/>
      <c r="AB732" s="21"/>
      <c r="AC732" s="21"/>
      <c r="AD732" s="21"/>
      <c r="AE732" s="21"/>
      <c r="AF732" s="21"/>
      <c r="AG732" s="21"/>
      <c r="AH732" s="21"/>
    </row>
    <row r="733" spans="1:34" ht="30" customHeight="1" x14ac:dyDescent="0.2">
      <c r="A733" s="22"/>
      <c r="B733" s="46"/>
      <c r="C733" s="249"/>
      <c r="D733" s="250"/>
      <c r="E733" s="250"/>
      <c r="F733" s="46"/>
      <c r="G733" s="46"/>
      <c r="H733" s="46"/>
      <c r="I733" s="47"/>
      <c r="J733" s="46"/>
      <c r="K733" s="46"/>
      <c r="L733" s="47"/>
      <c r="M733" s="48"/>
      <c r="N733" s="48"/>
      <c r="O733" s="49"/>
      <c r="P733" s="48"/>
      <c r="Q733" s="48"/>
      <c r="R733" s="49"/>
      <c r="S733" s="52"/>
      <c r="T733" s="21"/>
      <c r="U733" s="21"/>
      <c r="V733" s="21"/>
      <c r="W733" s="21"/>
      <c r="X733" s="21"/>
      <c r="Y733" s="21"/>
      <c r="Z733" s="21"/>
      <c r="AA733" s="21"/>
      <c r="AB733" s="21"/>
      <c r="AC733" s="21"/>
      <c r="AD733" s="21"/>
      <c r="AE733" s="21"/>
      <c r="AF733" s="21"/>
      <c r="AG733" s="21"/>
      <c r="AH733" s="21"/>
    </row>
    <row r="734" spans="1:34" ht="30" customHeight="1" x14ac:dyDescent="0.2">
      <c r="A734" s="22"/>
      <c r="B734" s="46"/>
      <c r="C734" s="249"/>
      <c r="D734" s="250"/>
      <c r="E734" s="250"/>
      <c r="F734" s="46"/>
      <c r="G734" s="46"/>
      <c r="H734" s="46"/>
      <c r="I734" s="47"/>
      <c r="J734" s="46"/>
      <c r="K734" s="46"/>
      <c r="L734" s="47"/>
      <c r="M734" s="48"/>
      <c r="N734" s="48"/>
      <c r="O734" s="49"/>
      <c r="P734" s="48"/>
      <c r="Q734" s="48"/>
      <c r="R734" s="49"/>
      <c r="S734" s="52"/>
      <c r="T734" s="21"/>
      <c r="U734" s="21"/>
      <c r="V734" s="21"/>
      <c r="W734" s="21"/>
      <c r="X734" s="21"/>
      <c r="Y734" s="21"/>
      <c r="Z734" s="21"/>
      <c r="AA734" s="21"/>
      <c r="AB734" s="21"/>
      <c r="AC734" s="21"/>
      <c r="AD734" s="21"/>
      <c r="AE734" s="21"/>
      <c r="AF734" s="21"/>
      <c r="AG734" s="21"/>
      <c r="AH734" s="21"/>
    </row>
    <row r="735" spans="1:34" ht="30" customHeight="1" x14ac:dyDescent="0.2">
      <c r="A735" s="22"/>
      <c r="B735" s="46"/>
      <c r="C735" s="249"/>
      <c r="D735" s="250"/>
      <c r="E735" s="250"/>
      <c r="F735" s="46"/>
      <c r="G735" s="46"/>
      <c r="H735" s="46"/>
      <c r="I735" s="47"/>
      <c r="J735" s="46"/>
      <c r="K735" s="46"/>
      <c r="L735" s="47"/>
      <c r="M735" s="48"/>
      <c r="N735" s="48"/>
      <c r="O735" s="49"/>
      <c r="P735" s="48"/>
      <c r="Q735" s="48"/>
      <c r="R735" s="49"/>
      <c r="S735" s="52"/>
      <c r="T735" s="21"/>
      <c r="U735" s="21"/>
      <c r="V735" s="21"/>
      <c r="W735" s="21"/>
      <c r="X735" s="21"/>
      <c r="Y735" s="21"/>
      <c r="Z735" s="21"/>
      <c r="AA735" s="21"/>
      <c r="AB735" s="21"/>
      <c r="AC735" s="21"/>
      <c r="AD735" s="21"/>
      <c r="AE735" s="21"/>
      <c r="AF735" s="21"/>
      <c r="AG735" s="21"/>
      <c r="AH735" s="21"/>
    </row>
    <row r="736" spans="1:34" ht="30" customHeight="1" x14ac:dyDescent="0.2">
      <c r="A736" s="22"/>
      <c r="B736" s="46"/>
      <c r="C736" s="249"/>
      <c r="D736" s="250"/>
      <c r="E736" s="250"/>
      <c r="F736" s="46"/>
      <c r="G736" s="46"/>
      <c r="H736" s="46"/>
      <c r="I736" s="47"/>
      <c r="J736" s="46"/>
      <c r="K736" s="46"/>
      <c r="L736" s="47"/>
      <c r="M736" s="48"/>
      <c r="N736" s="48"/>
      <c r="O736" s="49"/>
      <c r="P736" s="48"/>
      <c r="Q736" s="48"/>
      <c r="R736" s="49"/>
      <c r="S736" s="52"/>
      <c r="T736" s="21"/>
      <c r="U736" s="21"/>
      <c r="V736" s="21"/>
      <c r="W736" s="21"/>
      <c r="X736" s="21"/>
      <c r="Y736" s="21"/>
      <c r="Z736" s="21"/>
      <c r="AA736" s="21"/>
      <c r="AB736" s="21"/>
      <c r="AC736" s="21"/>
      <c r="AD736" s="21"/>
      <c r="AE736" s="21"/>
      <c r="AF736" s="21"/>
      <c r="AG736" s="21"/>
      <c r="AH736" s="21"/>
    </row>
    <row r="737" spans="1:34" ht="30" customHeight="1" x14ac:dyDescent="0.2">
      <c r="A737" s="22"/>
      <c r="B737" s="46"/>
      <c r="C737" s="249"/>
      <c r="D737" s="250"/>
      <c r="E737" s="250"/>
      <c r="F737" s="46"/>
      <c r="G737" s="46"/>
      <c r="H737" s="46"/>
      <c r="I737" s="47"/>
      <c r="J737" s="46"/>
      <c r="K737" s="46"/>
      <c r="L737" s="47"/>
      <c r="M737" s="48"/>
      <c r="N737" s="48"/>
      <c r="O737" s="49"/>
      <c r="P737" s="48"/>
      <c r="Q737" s="48"/>
      <c r="R737" s="49"/>
      <c r="S737" s="52"/>
      <c r="T737" s="21"/>
      <c r="U737" s="21"/>
      <c r="V737" s="21"/>
      <c r="W737" s="21"/>
      <c r="X737" s="21"/>
      <c r="Y737" s="21"/>
      <c r="Z737" s="21"/>
      <c r="AA737" s="21"/>
      <c r="AB737" s="21"/>
      <c r="AC737" s="21"/>
      <c r="AD737" s="21"/>
      <c r="AE737" s="21"/>
      <c r="AF737" s="21"/>
      <c r="AG737" s="21"/>
      <c r="AH737" s="21"/>
    </row>
    <row r="738" spans="1:34" ht="30" customHeight="1" x14ac:dyDescent="0.2">
      <c r="A738" s="22"/>
      <c r="B738" s="46"/>
      <c r="C738" s="249"/>
      <c r="D738" s="250"/>
      <c r="E738" s="250"/>
      <c r="F738" s="46"/>
      <c r="G738" s="46"/>
      <c r="H738" s="46"/>
      <c r="I738" s="47"/>
      <c r="J738" s="46"/>
      <c r="K738" s="46"/>
      <c r="L738" s="47"/>
      <c r="M738" s="48"/>
      <c r="N738" s="48"/>
      <c r="O738" s="49"/>
      <c r="P738" s="48"/>
      <c r="Q738" s="48"/>
      <c r="R738" s="49"/>
      <c r="S738" s="52"/>
      <c r="T738" s="21"/>
      <c r="U738" s="21"/>
      <c r="V738" s="21"/>
      <c r="W738" s="21"/>
      <c r="X738" s="21"/>
      <c r="Y738" s="21"/>
      <c r="Z738" s="21"/>
      <c r="AA738" s="21"/>
      <c r="AB738" s="21"/>
      <c r="AC738" s="21"/>
      <c r="AD738" s="21"/>
      <c r="AE738" s="21"/>
      <c r="AF738" s="21"/>
      <c r="AG738" s="21"/>
      <c r="AH738" s="21"/>
    </row>
    <row r="739" spans="1:34" ht="30" customHeight="1" x14ac:dyDescent="0.2">
      <c r="A739" s="22"/>
      <c r="B739" s="46"/>
      <c r="C739" s="249"/>
      <c r="D739" s="250"/>
      <c r="E739" s="250"/>
      <c r="F739" s="46"/>
      <c r="G739" s="46"/>
      <c r="H739" s="46"/>
      <c r="I739" s="47"/>
      <c r="J739" s="46"/>
      <c r="K739" s="46"/>
      <c r="L739" s="47"/>
      <c r="M739" s="48"/>
      <c r="N739" s="48"/>
      <c r="O739" s="49"/>
      <c r="P739" s="48"/>
      <c r="Q739" s="48"/>
      <c r="R739" s="49"/>
      <c r="S739" s="52"/>
      <c r="T739" s="21"/>
      <c r="U739" s="21"/>
      <c r="V739" s="21"/>
      <c r="W739" s="21"/>
      <c r="X739" s="21"/>
      <c r="Y739" s="21"/>
      <c r="Z739" s="21"/>
      <c r="AA739" s="21"/>
      <c r="AB739" s="21"/>
      <c r="AC739" s="21"/>
      <c r="AD739" s="21"/>
      <c r="AE739" s="21"/>
      <c r="AF739" s="21"/>
      <c r="AG739" s="21"/>
      <c r="AH739" s="21"/>
    </row>
    <row r="740" spans="1:34" ht="30" customHeight="1" x14ac:dyDescent="0.2">
      <c r="A740" s="22"/>
      <c r="B740" s="46"/>
      <c r="C740" s="249"/>
      <c r="D740" s="250"/>
      <c r="E740" s="250"/>
      <c r="F740" s="46"/>
      <c r="G740" s="46"/>
      <c r="H740" s="46"/>
      <c r="I740" s="47"/>
      <c r="J740" s="46"/>
      <c r="K740" s="46"/>
      <c r="L740" s="47"/>
      <c r="M740" s="48"/>
      <c r="N740" s="48"/>
      <c r="O740" s="49"/>
      <c r="P740" s="48"/>
      <c r="Q740" s="48"/>
      <c r="R740" s="49"/>
      <c r="S740" s="52"/>
      <c r="T740" s="21"/>
      <c r="U740" s="21"/>
      <c r="V740" s="21"/>
      <c r="W740" s="21"/>
      <c r="X740" s="21"/>
      <c r="Y740" s="21"/>
      <c r="Z740" s="21"/>
      <c r="AA740" s="21"/>
      <c r="AB740" s="21"/>
      <c r="AC740" s="21"/>
      <c r="AD740" s="21"/>
      <c r="AE740" s="21"/>
      <c r="AF740" s="21"/>
      <c r="AG740" s="21"/>
      <c r="AH740" s="21"/>
    </row>
    <row r="741" spans="1:34" ht="30" customHeight="1" x14ac:dyDescent="0.2">
      <c r="A741" s="22"/>
      <c r="B741" s="46"/>
      <c r="C741" s="249"/>
      <c r="D741" s="250"/>
      <c r="E741" s="250"/>
      <c r="F741" s="46"/>
      <c r="G741" s="46"/>
      <c r="H741" s="46"/>
      <c r="I741" s="47"/>
      <c r="J741" s="46"/>
      <c r="K741" s="46"/>
      <c r="L741" s="47"/>
      <c r="M741" s="48"/>
      <c r="N741" s="48"/>
      <c r="O741" s="49"/>
      <c r="P741" s="48"/>
      <c r="Q741" s="48"/>
      <c r="R741" s="49"/>
      <c r="S741" s="52"/>
      <c r="T741" s="21"/>
      <c r="U741" s="21"/>
      <c r="V741" s="21"/>
      <c r="W741" s="21"/>
      <c r="X741" s="21"/>
      <c r="Y741" s="21"/>
      <c r="Z741" s="21"/>
      <c r="AA741" s="21"/>
      <c r="AB741" s="21"/>
      <c r="AC741" s="21"/>
      <c r="AD741" s="21"/>
      <c r="AE741" s="21"/>
      <c r="AF741" s="21"/>
      <c r="AG741" s="21"/>
      <c r="AH741" s="21"/>
    </row>
    <row r="742" spans="1:34" ht="30" customHeight="1" x14ac:dyDescent="0.2">
      <c r="A742" s="22"/>
      <c r="B742" s="46"/>
      <c r="C742" s="249"/>
      <c r="D742" s="250"/>
      <c r="E742" s="250"/>
      <c r="F742" s="46"/>
      <c r="G742" s="46"/>
      <c r="H742" s="46"/>
      <c r="I742" s="47"/>
      <c r="J742" s="46"/>
      <c r="K742" s="46"/>
      <c r="L742" s="47"/>
      <c r="M742" s="48"/>
      <c r="N742" s="48"/>
      <c r="O742" s="49"/>
      <c r="P742" s="48"/>
      <c r="Q742" s="48"/>
      <c r="R742" s="49"/>
      <c r="S742" s="52"/>
      <c r="T742" s="21"/>
      <c r="U742" s="21"/>
      <c r="V742" s="21"/>
      <c r="W742" s="21"/>
      <c r="X742" s="21"/>
      <c r="Y742" s="21"/>
      <c r="Z742" s="21"/>
      <c r="AA742" s="21"/>
      <c r="AB742" s="21"/>
      <c r="AC742" s="21"/>
      <c r="AD742" s="21"/>
      <c r="AE742" s="21"/>
      <c r="AF742" s="21"/>
      <c r="AG742" s="21"/>
      <c r="AH742" s="21"/>
    </row>
    <row r="743" spans="1:34" ht="30" customHeight="1" x14ac:dyDescent="0.2">
      <c r="A743" s="22"/>
      <c r="B743" s="46"/>
      <c r="C743" s="249"/>
      <c r="D743" s="250"/>
      <c r="E743" s="250"/>
      <c r="F743" s="46"/>
      <c r="G743" s="46"/>
      <c r="H743" s="46"/>
      <c r="I743" s="47"/>
      <c r="J743" s="46"/>
      <c r="K743" s="46"/>
      <c r="L743" s="47"/>
      <c r="M743" s="48"/>
      <c r="N743" s="48"/>
      <c r="O743" s="49"/>
      <c r="P743" s="48"/>
      <c r="Q743" s="48"/>
      <c r="R743" s="49"/>
      <c r="S743" s="52"/>
      <c r="T743" s="21"/>
      <c r="U743" s="21"/>
      <c r="V743" s="21"/>
      <c r="W743" s="21"/>
      <c r="X743" s="21"/>
      <c r="Y743" s="21"/>
      <c r="Z743" s="21"/>
      <c r="AA743" s="21"/>
      <c r="AB743" s="21"/>
      <c r="AC743" s="21"/>
      <c r="AD743" s="21"/>
      <c r="AE743" s="21"/>
      <c r="AF743" s="21"/>
      <c r="AG743" s="21"/>
      <c r="AH743" s="21"/>
    </row>
    <row r="744" spans="1:34" ht="30" customHeight="1" x14ac:dyDescent="0.2">
      <c r="A744" s="22"/>
      <c r="B744" s="46"/>
      <c r="C744" s="249"/>
      <c r="D744" s="250"/>
      <c r="E744" s="250"/>
      <c r="F744" s="46"/>
      <c r="G744" s="46"/>
      <c r="H744" s="46"/>
      <c r="I744" s="47"/>
      <c r="J744" s="46"/>
      <c r="K744" s="46"/>
      <c r="L744" s="47"/>
      <c r="M744" s="48"/>
      <c r="N744" s="48"/>
      <c r="O744" s="49"/>
      <c r="P744" s="48"/>
      <c r="Q744" s="48"/>
      <c r="R744" s="49"/>
      <c r="S744" s="52"/>
      <c r="T744" s="21"/>
      <c r="U744" s="21"/>
      <c r="V744" s="21"/>
      <c r="W744" s="21"/>
      <c r="X744" s="21"/>
      <c r="Y744" s="21"/>
      <c r="Z744" s="21"/>
      <c r="AA744" s="21"/>
      <c r="AB744" s="21"/>
      <c r="AC744" s="21"/>
      <c r="AD744" s="21"/>
      <c r="AE744" s="21"/>
      <c r="AF744" s="21"/>
      <c r="AG744" s="21"/>
      <c r="AH744" s="21"/>
    </row>
    <row r="745" spans="1:34" ht="30" customHeight="1" x14ac:dyDescent="0.2">
      <c r="A745" s="22"/>
      <c r="B745" s="46"/>
      <c r="C745" s="249"/>
      <c r="D745" s="250"/>
      <c r="E745" s="250"/>
      <c r="F745" s="46"/>
      <c r="G745" s="46"/>
      <c r="H745" s="46"/>
      <c r="I745" s="47"/>
      <c r="J745" s="46"/>
      <c r="K745" s="46"/>
      <c r="L745" s="47"/>
      <c r="M745" s="48"/>
      <c r="N745" s="48"/>
      <c r="O745" s="49"/>
      <c r="P745" s="48"/>
      <c r="Q745" s="48"/>
      <c r="R745" s="49"/>
      <c r="S745" s="52"/>
      <c r="T745" s="21"/>
      <c r="U745" s="21"/>
      <c r="V745" s="21"/>
      <c r="W745" s="21"/>
      <c r="X745" s="21"/>
      <c r="Y745" s="21"/>
      <c r="Z745" s="21"/>
      <c r="AA745" s="21"/>
      <c r="AB745" s="21"/>
      <c r="AC745" s="21"/>
      <c r="AD745" s="21"/>
      <c r="AE745" s="21"/>
      <c r="AF745" s="21"/>
      <c r="AG745" s="21"/>
      <c r="AH745" s="21"/>
    </row>
    <row r="746" spans="1:34" ht="30" customHeight="1" x14ac:dyDescent="0.2">
      <c r="A746" s="22"/>
      <c r="B746" s="46"/>
      <c r="C746" s="249"/>
      <c r="D746" s="250"/>
      <c r="E746" s="250"/>
      <c r="F746" s="46"/>
      <c r="G746" s="46"/>
      <c r="H746" s="46"/>
      <c r="I746" s="47"/>
      <c r="J746" s="46"/>
      <c r="K746" s="46"/>
      <c r="L746" s="47"/>
      <c r="M746" s="48"/>
      <c r="N746" s="48"/>
      <c r="O746" s="49"/>
      <c r="P746" s="48"/>
      <c r="Q746" s="48"/>
      <c r="R746" s="49"/>
      <c r="S746" s="52"/>
      <c r="T746" s="21"/>
      <c r="U746" s="21"/>
      <c r="V746" s="21"/>
      <c r="W746" s="21"/>
      <c r="X746" s="21"/>
      <c r="Y746" s="21"/>
      <c r="Z746" s="21"/>
      <c r="AA746" s="21"/>
      <c r="AB746" s="21"/>
      <c r="AC746" s="21"/>
      <c r="AD746" s="21"/>
      <c r="AE746" s="21"/>
      <c r="AF746" s="21"/>
      <c r="AG746" s="21"/>
      <c r="AH746" s="21"/>
    </row>
    <row r="747" spans="1:34" ht="30" customHeight="1" x14ac:dyDescent="0.2">
      <c r="A747" s="22"/>
      <c r="B747" s="46"/>
      <c r="C747" s="249"/>
      <c r="D747" s="250"/>
      <c r="E747" s="250"/>
      <c r="F747" s="46"/>
      <c r="G747" s="46"/>
      <c r="H747" s="46"/>
      <c r="I747" s="47"/>
      <c r="J747" s="46"/>
      <c r="K747" s="46"/>
      <c r="L747" s="47"/>
      <c r="M747" s="48"/>
      <c r="N747" s="48"/>
      <c r="O747" s="49"/>
      <c r="P747" s="48"/>
      <c r="Q747" s="48"/>
      <c r="R747" s="49"/>
      <c r="S747" s="52"/>
      <c r="T747" s="21"/>
      <c r="U747" s="21"/>
      <c r="V747" s="21"/>
      <c r="W747" s="21"/>
      <c r="X747" s="21"/>
      <c r="Y747" s="21"/>
      <c r="Z747" s="21"/>
      <c r="AA747" s="21"/>
      <c r="AB747" s="21"/>
      <c r="AC747" s="21"/>
      <c r="AD747" s="21"/>
      <c r="AE747" s="21"/>
      <c r="AF747" s="21"/>
      <c r="AG747" s="21"/>
      <c r="AH747" s="21"/>
    </row>
    <row r="748" spans="1:34" ht="30" customHeight="1" x14ac:dyDescent="0.2">
      <c r="A748" s="22"/>
      <c r="B748" s="46"/>
      <c r="C748" s="249"/>
      <c r="D748" s="250"/>
      <c r="E748" s="250"/>
      <c r="F748" s="46"/>
      <c r="G748" s="46"/>
      <c r="H748" s="46"/>
      <c r="I748" s="47"/>
      <c r="J748" s="46"/>
      <c r="K748" s="46"/>
      <c r="L748" s="47"/>
      <c r="M748" s="48"/>
      <c r="N748" s="48"/>
      <c r="O748" s="49"/>
      <c r="P748" s="48"/>
      <c r="Q748" s="48"/>
      <c r="R748" s="49"/>
      <c r="S748" s="52"/>
      <c r="T748" s="21"/>
      <c r="U748" s="21"/>
      <c r="V748" s="21"/>
      <c r="W748" s="21"/>
      <c r="X748" s="21"/>
      <c r="Y748" s="21"/>
      <c r="Z748" s="21"/>
      <c r="AA748" s="21"/>
      <c r="AB748" s="21"/>
      <c r="AC748" s="21"/>
      <c r="AD748" s="21"/>
      <c r="AE748" s="21"/>
      <c r="AF748" s="21"/>
      <c r="AG748" s="21"/>
      <c r="AH748" s="21"/>
    </row>
    <row r="749" spans="1:34" ht="30" customHeight="1" x14ac:dyDescent="0.2">
      <c r="A749" s="22"/>
      <c r="B749" s="46"/>
      <c r="C749" s="249"/>
      <c r="D749" s="250"/>
      <c r="E749" s="250"/>
      <c r="F749" s="46"/>
      <c r="G749" s="46"/>
      <c r="H749" s="46"/>
      <c r="I749" s="47"/>
      <c r="J749" s="46"/>
      <c r="K749" s="46"/>
      <c r="L749" s="47"/>
      <c r="M749" s="48"/>
      <c r="N749" s="48"/>
      <c r="O749" s="49"/>
      <c r="P749" s="48"/>
      <c r="Q749" s="48"/>
      <c r="R749" s="49"/>
      <c r="S749" s="52"/>
      <c r="T749" s="21"/>
      <c r="U749" s="21"/>
      <c r="V749" s="21"/>
      <c r="W749" s="21"/>
      <c r="X749" s="21"/>
      <c r="Y749" s="21"/>
      <c r="Z749" s="21"/>
      <c r="AA749" s="21"/>
      <c r="AB749" s="21"/>
      <c r="AC749" s="21"/>
      <c r="AD749" s="21"/>
      <c r="AE749" s="21"/>
      <c r="AF749" s="21"/>
      <c r="AG749" s="21"/>
      <c r="AH749" s="21"/>
    </row>
    <row r="750" spans="1:34" ht="30" customHeight="1" x14ac:dyDescent="0.2">
      <c r="A750" s="22"/>
      <c r="B750" s="46"/>
      <c r="C750" s="249"/>
      <c r="D750" s="250"/>
      <c r="E750" s="250"/>
      <c r="F750" s="46"/>
      <c r="G750" s="46"/>
      <c r="H750" s="46"/>
      <c r="I750" s="47"/>
      <c r="J750" s="46"/>
      <c r="K750" s="46"/>
      <c r="L750" s="47"/>
      <c r="M750" s="48"/>
      <c r="N750" s="48"/>
      <c r="O750" s="49"/>
      <c r="P750" s="48"/>
      <c r="Q750" s="48"/>
      <c r="R750" s="49"/>
      <c r="S750" s="52"/>
      <c r="T750" s="21"/>
      <c r="U750" s="21"/>
      <c r="V750" s="21"/>
      <c r="W750" s="21"/>
      <c r="X750" s="21"/>
      <c r="Y750" s="21"/>
      <c r="Z750" s="21"/>
      <c r="AA750" s="21"/>
      <c r="AB750" s="21"/>
      <c r="AC750" s="21"/>
      <c r="AD750" s="21"/>
      <c r="AE750" s="21"/>
      <c r="AF750" s="21"/>
      <c r="AG750" s="21"/>
      <c r="AH750" s="21"/>
    </row>
    <row r="751" spans="1:34" ht="30" customHeight="1" x14ac:dyDescent="0.2">
      <c r="A751" s="22"/>
      <c r="B751" s="46"/>
      <c r="C751" s="249"/>
      <c r="D751" s="250"/>
      <c r="E751" s="250"/>
      <c r="F751" s="46"/>
      <c r="G751" s="46"/>
      <c r="H751" s="46"/>
      <c r="I751" s="47"/>
      <c r="J751" s="46"/>
      <c r="K751" s="46"/>
      <c r="L751" s="47"/>
      <c r="M751" s="48"/>
      <c r="N751" s="48"/>
      <c r="O751" s="49"/>
      <c r="P751" s="48"/>
      <c r="Q751" s="48"/>
      <c r="R751" s="49"/>
      <c r="S751" s="52"/>
      <c r="T751" s="21"/>
      <c r="U751" s="21"/>
      <c r="V751" s="21"/>
      <c r="W751" s="21"/>
      <c r="X751" s="21"/>
      <c r="Y751" s="21"/>
      <c r="Z751" s="21"/>
      <c r="AA751" s="21"/>
      <c r="AB751" s="21"/>
      <c r="AC751" s="21"/>
      <c r="AD751" s="21"/>
      <c r="AE751" s="21"/>
      <c r="AF751" s="21"/>
      <c r="AG751" s="21"/>
      <c r="AH751" s="21"/>
    </row>
    <row r="752" spans="1:34" ht="30" customHeight="1" x14ac:dyDescent="0.2">
      <c r="A752" s="22"/>
      <c r="B752" s="46"/>
      <c r="C752" s="249"/>
      <c r="D752" s="250"/>
      <c r="E752" s="250"/>
      <c r="F752" s="46"/>
      <c r="G752" s="46"/>
      <c r="H752" s="46"/>
      <c r="I752" s="47"/>
      <c r="J752" s="46"/>
      <c r="K752" s="46"/>
      <c r="L752" s="47"/>
      <c r="M752" s="48"/>
      <c r="N752" s="48"/>
      <c r="O752" s="49"/>
      <c r="P752" s="48"/>
      <c r="Q752" s="48"/>
      <c r="R752" s="49"/>
      <c r="S752" s="52"/>
      <c r="T752" s="21"/>
      <c r="U752" s="21"/>
      <c r="V752" s="21"/>
      <c r="W752" s="21"/>
      <c r="X752" s="21"/>
      <c r="Y752" s="21"/>
      <c r="Z752" s="21"/>
      <c r="AA752" s="21"/>
      <c r="AB752" s="21"/>
      <c r="AC752" s="21"/>
      <c r="AD752" s="21"/>
      <c r="AE752" s="21"/>
      <c r="AF752" s="21"/>
      <c r="AG752" s="21"/>
      <c r="AH752" s="21"/>
    </row>
    <row r="753" spans="1:34" ht="30" customHeight="1" x14ac:dyDescent="0.2">
      <c r="A753" s="22"/>
      <c r="B753" s="46"/>
      <c r="C753" s="249"/>
      <c r="D753" s="250"/>
      <c r="E753" s="250"/>
      <c r="F753" s="46"/>
      <c r="G753" s="46"/>
      <c r="H753" s="46"/>
      <c r="I753" s="47"/>
      <c r="J753" s="46"/>
      <c r="K753" s="46"/>
      <c r="L753" s="47"/>
      <c r="M753" s="48"/>
      <c r="N753" s="48"/>
      <c r="O753" s="49"/>
      <c r="P753" s="48"/>
      <c r="Q753" s="48"/>
      <c r="R753" s="49"/>
      <c r="S753" s="52"/>
      <c r="T753" s="21"/>
      <c r="U753" s="21"/>
      <c r="V753" s="21"/>
      <c r="W753" s="21"/>
      <c r="X753" s="21"/>
      <c r="Y753" s="21"/>
      <c r="Z753" s="21"/>
      <c r="AA753" s="21"/>
      <c r="AB753" s="21"/>
      <c r="AC753" s="21"/>
      <c r="AD753" s="21"/>
      <c r="AE753" s="21"/>
      <c r="AF753" s="21"/>
      <c r="AG753" s="21"/>
      <c r="AH753" s="21"/>
    </row>
    <row r="754" spans="1:34" ht="30" customHeight="1" x14ac:dyDescent="0.2">
      <c r="A754" s="22"/>
      <c r="B754" s="46"/>
      <c r="C754" s="249"/>
      <c r="D754" s="250"/>
      <c r="E754" s="250"/>
      <c r="F754" s="46"/>
      <c r="G754" s="46"/>
      <c r="H754" s="46"/>
      <c r="I754" s="47"/>
      <c r="J754" s="46"/>
      <c r="K754" s="46"/>
      <c r="L754" s="47"/>
      <c r="M754" s="48"/>
      <c r="N754" s="48"/>
      <c r="O754" s="49"/>
      <c r="P754" s="48"/>
      <c r="Q754" s="48"/>
      <c r="R754" s="49"/>
      <c r="S754" s="52"/>
      <c r="T754" s="21"/>
      <c r="U754" s="21"/>
      <c r="V754" s="21"/>
      <c r="W754" s="21"/>
      <c r="X754" s="21"/>
      <c r="Y754" s="21"/>
      <c r="Z754" s="21"/>
      <c r="AA754" s="21"/>
      <c r="AB754" s="21"/>
      <c r="AC754" s="21"/>
      <c r="AD754" s="21"/>
      <c r="AE754" s="21"/>
      <c r="AF754" s="21"/>
      <c r="AG754" s="21"/>
      <c r="AH754" s="21"/>
    </row>
    <row r="755" spans="1:34" ht="30" customHeight="1" x14ac:dyDescent="0.2">
      <c r="A755" s="22"/>
      <c r="B755" s="46"/>
      <c r="C755" s="249"/>
      <c r="D755" s="250"/>
      <c r="E755" s="250"/>
      <c r="F755" s="46"/>
      <c r="G755" s="46"/>
      <c r="H755" s="46"/>
      <c r="I755" s="47"/>
      <c r="J755" s="46"/>
      <c r="K755" s="46"/>
      <c r="L755" s="47"/>
      <c r="M755" s="48"/>
      <c r="N755" s="48"/>
      <c r="O755" s="49"/>
      <c r="P755" s="48"/>
      <c r="Q755" s="48"/>
      <c r="R755" s="49"/>
      <c r="S755" s="52"/>
      <c r="T755" s="21"/>
      <c r="U755" s="21"/>
      <c r="V755" s="21"/>
      <c r="W755" s="21"/>
      <c r="X755" s="21"/>
      <c r="Y755" s="21"/>
      <c r="Z755" s="21"/>
      <c r="AA755" s="21"/>
      <c r="AB755" s="21"/>
      <c r="AC755" s="21"/>
      <c r="AD755" s="21"/>
      <c r="AE755" s="21"/>
      <c r="AF755" s="21"/>
      <c r="AG755" s="21"/>
      <c r="AH755" s="21"/>
    </row>
    <row r="756" spans="1:34" ht="30" customHeight="1" x14ac:dyDescent="0.2">
      <c r="A756" s="22"/>
      <c r="B756" s="46"/>
      <c r="C756" s="249"/>
      <c r="D756" s="250"/>
      <c r="E756" s="250"/>
      <c r="F756" s="46"/>
      <c r="G756" s="46"/>
      <c r="H756" s="46"/>
      <c r="I756" s="47"/>
      <c r="J756" s="46"/>
      <c r="K756" s="46"/>
      <c r="L756" s="47"/>
      <c r="M756" s="48"/>
      <c r="N756" s="48"/>
      <c r="O756" s="49"/>
      <c r="P756" s="48"/>
      <c r="Q756" s="48"/>
      <c r="R756" s="49"/>
      <c r="S756" s="52"/>
      <c r="T756" s="21"/>
      <c r="U756" s="21"/>
      <c r="V756" s="21"/>
      <c r="W756" s="21"/>
      <c r="X756" s="21"/>
      <c r="Y756" s="21"/>
      <c r="Z756" s="21"/>
      <c r="AA756" s="21"/>
      <c r="AB756" s="21"/>
      <c r="AC756" s="21"/>
      <c r="AD756" s="21"/>
      <c r="AE756" s="21"/>
      <c r="AF756" s="21"/>
      <c r="AG756" s="21"/>
      <c r="AH756" s="21"/>
    </row>
    <row r="757" spans="1:34" ht="30" customHeight="1" x14ac:dyDescent="0.2">
      <c r="A757" s="22"/>
      <c r="B757" s="46"/>
      <c r="C757" s="249"/>
      <c r="D757" s="250"/>
      <c r="E757" s="250"/>
      <c r="F757" s="46"/>
      <c r="G757" s="46"/>
      <c r="H757" s="46"/>
      <c r="I757" s="47"/>
      <c r="J757" s="46"/>
      <c r="K757" s="46"/>
      <c r="L757" s="47"/>
      <c r="M757" s="48"/>
      <c r="N757" s="48"/>
      <c r="O757" s="49"/>
      <c r="P757" s="48"/>
      <c r="Q757" s="48"/>
      <c r="R757" s="49"/>
      <c r="S757" s="52"/>
      <c r="T757" s="21"/>
      <c r="U757" s="21"/>
      <c r="V757" s="21"/>
      <c r="W757" s="21"/>
      <c r="X757" s="21"/>
      <c r="Y757" s="21"/>
      <c r="Z757" s="21"/>
      <c r="AA757" s="21"/>
      <c r="AB757" s="21"/>
      <c r="AC757" s="21"/>
      <c r="AD757" s="21"/>
      <c r="AE757" s="21"/>
      <c r="AF757" s="21"/>
      <c r="AG757" s="21"/>
      <c r="AH757" s="21"/>
    </row>
    <row r="758" spans="1:34" ht="30" customHeight="1" x14ac:dyDescent="0.2">
      <c r="A758" s="22"/>
      <c r="B758" s="46"/>
      <c r="C758" s="249"/>
      <c r="D758" s="250"/>
      <c r="E758" s="250"/>
      <c r="F758" s="46"/>
      <c r="G758" s="46"/>
      <c r="H758" s="46"/>
      <c r="I758" s="47"/>
      <c r="J758" s="46"/>
      <c r="K758" s="46"/>
      <c r="L758" s="47"/>
      <c r="M758" s="48"/>
      <c r="N758" s="48"/>
      <c r="O758" s="49"/>
      <c r="P758" s="48"/>
      <c r="Q758" s="48"/>
      <c r="R758" s="49"/>
      <c r="S758" s="52"/>
      <c r="T758" s="21"/>
      <c r="U758" s="21"/>
      <c r="V758" s="21"/>
      <c r="W758" s="21"/>
      <c r="X758" s="21"/>
      <c r="Y758" s="21"/>
      <c r="Z758" s="21"/>
      <c r="AA758" s="21"/>
      <c r="AB758" s="21"/>
      <c r="AC758" s="21"/>
      <c r="AD758" s="21"/>
      <c r="AE758" s="21"/>
      <c r="AF758" s="21"/>
      <c r="AG758" s="21"/>
      <c r="AH758" s="21"/>
    </row>
    <row r="759" spans="1:34" ht="30" customHeight="1" x14ac:dyDescent="0.2">
      <c r="A759" s="22"/>
      <c r="B759" s="46"/>
      <c r="C759" s="249"/>
      <c r="D759" s="250"/>
      <c r="E759" s="250"/>
      <c r="F759" s="46"/>
      <c r="G759" s="46"/>
      <c r="H759" s="46"/>
      <c r="I759" s="47"/>
      <c r="J759" s="46"/>
      <c r="K759" s="46"/>
      <c r="L759" s="47"/>
      <c r="M759" s="48"/>
      <c r="N759" s="48"/>
      <c r="O759" s="49"/>
      <c r="P759" s="48"/>
      <c r="Q759" s="48"/>
      <c r="R759" s="49"/>
      <c r="S759" s="52"/>
      <c r="T759" s="21"/>
      <c r="U759" s="21"/>
      <c r="V759" s="21"/>
      <c r="W759" s="21"/>
      <c r="X759" s="21"/>
      <c r="Y759" s="21"/>
      <c r="Z759" s="21"/>
      <c r="AA759" s="21"/>
      <c r="AB759" s="21"/>
      <c r="AC759" s="21"/>
      <c r="AD759" s="21"/>
      <c r="AE759" s="21"/>
      <c r="AF759" s="21"/>
      <c r="AG759" s="21"/>
      <c r="AH759" s="21"/>
    </row>
    <row r="760" spans="1:34" ht="30" customHeight="1" x14ac:dyDescent="0.2">
      <c r="A760" s="22"/>
      <c r="B760" s="46"/>
      <c r="C760" s="249"/>
      <c r="D760" s="250"/>
      <c r="E760" s="250"/>
      <c r="F760" s="46"/>
      <c r="G760" s="46"/>
      <c r="H760" s="46"/>
      <c r="I760" s="47"/>
      <c r="J760" s="46"/>
      <c r="K760" s="46"/>
      <c r="L760" s="47"/>
      <c r="M760" s="48"/>
      <c r="N760" s="48"/>
      <c r="O760" s="49"/>
      <c r="P760" s="48"/>
      <c r="Q760" s="48"/>
      <c r="R760" s="49"/>
      <c r="S760" s="52"/>
      <c r="T760" s="21"/>
      <c r="U760" s="21"/>
      <c r="V760" s="21"/>
      <c r="W760" s="21"/>
      <c r="X760" s="21"/>
      <c r="Y760" s="21"/>
      <c r="Z760" s="21"/>
      <c r="AA760" s="21"/>
      <c r="AB760" s="21"/>
      <c r="AC760" s="21"/>
      <c r="AD760" s="21"/>
      <c r="AE760" s="21"/>
      <c r="AF760" s="21"/>
      <c r="AG760" s="21"/>
      <c r="AH760" s="21"/>
    </row>
    <row r="761" spans="1:34" ht="30" customHeight="1" x14ac:dyDescent="0.2">
      <c r="A761" s="22"/>
      <c r="B761" s="46"/>
      <c r="C761" s="249"/>
      <c r="D761" s="250"/>
      <c r="E761" s="250"/>
      <c r="F761" s="46"/>
      <c r="G761" s="46"/>
      <c r="H761" s="46"/>
      <c r="I761" s="47"/>
      <c r="J761" s="46"/>
      <c r="K761" s="46"/>
      <c r="L761" s="47"/>
      <c r="M761" s="48"/>
      <c r="N761" s="48"/>
      <c r="O761" s="49"/>
      <c r="P761" s="48"/>
      <c r="Q761" s="48"/>
      <c r="R761" s="49"/>
      <c r="S761" s="52"/>
      <c r="T761" s="21"/>
      <c r="U761" s="21"/>
      <c r="V761" s="21"/>
      <c r="W761" s="21"/>
      <c r="X761" s="21"/>
      <c r="Y761" s="21"/>
      <c r="Z761" s="21"/>
      <c r="AA761" s="21"/>
      <c r="AB761" s="21"/>
      <c r="AC761" s="21"/>
      <c r="AD761" s="21"/>
      <c r="AE761" s="21"/>
      <c r="AF761" s="21"/>
      <c r="AG761" s="21"/>
      <c r="AH761" s="21"/>
    </row>
    <row r="762" spans="1:34" ht="30" customHeight="1" x14ac:dyDescent="0.2">
      <c r="A762" s="22"/>
      <c r="B762" s="46"/>
      <c r="C762" s="249"/>
      <c r="D762" s="250"/>
      <c r="E762" s="250"/>
      <c r="F762" s="46"/>
      <c r="G762" s="46"/>
      <c r="H762" s="46"/>
      <c r="I762" s="47"/>
      <c r="J762" s="46"/>
      <c r="K762" s="46"/>
      <c r="L762" s="47"/>
      <c r="M762" s="48"/>
      <c r="N762" s="48"/>
      <c r="O762" s="49"/>
      <c r="P762" s="48"/>
      <c r="Q762" s="48"/>
      <c r="R762" s="49"/>
      <c r="S762" s="52"/>
      <c r="T762" s="21"/>
      <c r="U762" s="21"/>
      <c r="V762" s="21"/>
      <c r="W762" s="21"/>
      <c r="X762" s="21"/>
      <c r="Y762" s="21"/>
      <c r="Z762" s="21"/>
      <c r="AA762" s="21"/>
      <c r="AB762" s="21"/>
      <c r="AC762" s="21"/>
      <c r="AD762" s="21"/>
      <c r="AE762" s="21"/>
      <c r="AF762" s="21"/>
      <c r="AG762" s="21"/>
      <c r="AH762" s="21"/>
    </row>
    <row r="763" spans="1:34" ht="30" customHeight="1" x14ac:dyDescent="0.2">
      <c r="A763" s="22"/>
      <c r="B763" s="46"/>
      <c r="C763" s="249"/>
      <c r="D763" s="250"/>
      <c r="E763" s="250"/>
      <c r="F763" s="46"/>
      <c r="G763" s="46"/>
      <c r="H763" s="46"/>
      <c r="I763" s="47"/>
      <c r="J763" s="46"/>
      <c r="K763" s="46"/>
      <c r="L763" s="47"/>
      <c r="M763" s="48"/>
      <c r="N763" s="48"/>
      <c r="O763" s="49"/>
      <c r="P763" s="48"/>
      <c r="Q763" s="48"/>
      <c r="R763" s="49"/>
      <c r="S763" s="52"/>
      <c r="T763" s="21"/>
      <c r="U763" s="21"/>
      <c r="V763" s="21"/>
      <c r="W763" s="21"/>
      <c r="X763" s="21"/>
      <c r="Y763" s="21"/>
      <c r="Z763" s="21"/>
      <c r="AA763" s="21"/>
      <c r="AB763" s="21"/>
      <c r="AC763" s="21"/>
      <c r="AD763" s="21"/>
      <c r="AE763" s="21"/>
      <c r="AF763" s="21"/>
      <c r="AG763" s="21"/>
      <c r="AH763" s="21"/>
    </row>
    <row r="764" spans="1:34" ht="30" customHeight="1" x14ac:dyDescent="0.2">
      <c r="A764" s="22"/>
      <c r="B764" s="46"/>
      <c r="C764" s="249"/>
      <c r="D764" s="250"/>
      <c r="E764" s="250"/>
      <c r="F764" s="46"/>
      <c r="G764" s="46"/>
      <c r="H764" s="46"/>
      <c r="I764" s="47"/>
      <c r="J764" s="46"/>
      <c r="K764" s="46"/>
      <c r="L764" s="47"/>
      <c r="M764" s="48"/>
      <c r="N764" s="48"/>
      <c r="O764" s="49"/>
      <c r="P764" s="48"/>
      <c r="Q764" s="48"/>
      <c r="R764" s="49"/>
      <c r="S764" s="52"/>
      <c r="T764" s="21"/>
      <c r="U764" s="21"/>
      <c r="V764" s="21"/>
      <c r="W764" s="21"/>
      <c r="X764" s="21"/>
      <c r="Y764" s="21"/>
      <c r="Z764" s="21"/>
      <c r="AA764" s="21"/>
      <c r="AB764" s="21"/>
      <c r="AC764" s="21"/>
      <c r="AD764" s="21"/>
      <c r="AE764" s="21"/>
      <c r="AF764" s="21"/>
      <c r="AG764" s="21"/>
      <c r="AH764" s="21"/>
    </row>
    <row r="765" spans="1:34" ht="30" customHeight="1" x14ac:dyDescent="0.2">
      <c r="A765" s="22"/>
      <c r="B765" s="46"/>
      <c r="C765" s="249"/>
      <c r="D765" s="250"/>
      <c r="E765" s="250"/>
      <c r="F765" s="46"/>
      <c r="G765" s="46"/>
      <c r="H765" s="46"/>
      <c r="I765" s="47"/>
      <c r="J765" s="46"/>
      <c r="K765" s="46"/>
      <c r="L765" s="47"/>
      <c r="M765" s="48"/>
      <c r="N765" s="48"/>
      <c r="O765" s="49"/>
      <c r="P765" s="48"/>
      <c r="Q765" s="48"/>
      <c r="R765" s="49"/>
      <c r="S765" s="52"/>
      <c r="T765" s="21"/>
      <c r="U765" s="21"/>
      <c r="V765" s="21"/>
      <c r="W765" s="21"/>
      <c r="X765" s="21"/>
      <c r="Y765" s="21"/>
      <c r="Z765" s="21"/>
      <c r="AA765" s="21"/>
      <c r="AB765" s="21"/>
      <c r="AC765" s="21"/>
      <c r="AD765" s="21"/>
      <c r="AE765" s="21"/>
      <c r="AF765" s="21"/>
      <c r="AG765" s="21"/>
      <c r="AH765" s="21"/>
    </row>
    <row r="766" spans="1:34" ht="30" customHeight="1" x14ac:dyDescent="0.2">
      <c r="A766" s="22"/>
      <c r="B766" s="46"/>
      <c r="C766" s="249"/>
      <c r="D766" s="250"/>
      <c r="E766" s="250"/>
      <c r="F766" s="46"/>
      <c r="G766" s="46"/>
      <c r="H766" s="46"/>
      <c r="I766" s="47"/>
      <c r="J766" s="46"/>
      <c r="K766" s="46"/>
      <c r="L766" s="47"/>
      <c r="M766" s="48"/>
      <c r="N766" s="48"/>
      <c r="O766" s="49"/>
      <c r="P766" s="48"/>
      <c r="Q766" s="48"/>
      <c r="R766" s="49"/>
      <c r="S766" s="52"/>
      <c r="T766" s="21"/>
      <c r="U766" s="21"/>
      <c r="V766" s="21"/>
      <c r="W766" s="21"/>
      <c r="X766" s="21"/>
      <c r="Y766" s="21"/>
      <c r="Z766" s="21"/>
      <c r="AA766" s="21"/>
      <c r="AB766" s="21"/>
      <c r="AC766" s="21"/>
      <c r="AD766" s="21"/>
      <c r="AE766" s="21"/>
      <c r="AF766" s="21"/>
      <c r="AG766" s="21"/>
      <c r="AH766" s="21"/>
    </row>
    <row r="767" spans="1:34" ht="30" customHeight="1" x14ac:dyDescent="0.2">
      <c r="A767" s="22"/>
      <c r="B767" s="46"/>
      <c r="C767" s="249"/>
      <c r="D767" s="250"/>
      <c r="E767" s="250"/>
      <c r="F767" s="46"/>
      <c r="G767" s="46"/>
      <c r="H767" s="46"/>
      <c r="I767" s="47"/>
      <c r="J767" s="46"/>
      <c r="K767" s="46"/>
      <c r="L767" s="47"/>
      <c r="M767" s="48"/>
      <c r="N767" s="48"/>
      <c r="O767" s="49"/>
      <c r="P767" s="48"/>
      <c r="Q767" s="48"/>
      <c r="R767" s="49"/>
      <c r="S767" s="52"/>
      <c r="T767" s="21"/>
      <c r="U767" s="21"/>
      <c r="V767" s="21"/>
      <c r="W767" s="21"/>
      <c r="X767" s="21"/>
      <c r="Y767" s="21"/>
      <c r="Z767" s="21"/>
      <c r="AA767" s="21"/>
      <c r="AB767" s="21"/>
      <c r="AC767" s="21"/>
      <c r="AD767" s="21"/>
      <c r="AE767" s="21"/>
      <c r="AF767" s="21"/>
      <c r="AG767" s="21"/>
      <c r="AH767" s="21"/>
    </row>
    <row r="768" spans="1:34" ht="30" customHeight="1" x14ac:dyDescent="0.2">
      <c r="A768" s="22"/>
      <c r="B768" s="46"/>
      <c r="C768" s="249"/>
      <c r="D768" s="250"/>
      <c r="E768" s="250"/>
      <c r="F768" s="46"/>
      <c r="G768" s="46"/>
      <c r="H768" s="46"/>
      <c r="I768" s="47"/>
      <c r="J768" s="46"/>
      <c r="K768" s="46"/>
      <c r="L768" s="47"/>
      <c r="M768" s="48"/>
      <c r="N768" s="48"/>
      <c r="O768" s="49"/>
      <c r="P768" s="48"/>
      <c r="Q768" s="48"/>
      <c r="R768" s="49"/>
      <c r="S768" s="52"/>
      <c r="T768" s="21"/>
      <c r="U768" s="21"/>
      <c r="V768" s="21"/>
      <c r="W768" s="21"/>
      <c r="X768" s="21"/>
      <c r="Y768" s="21"/>
      <c r="Z768" s="21"/>
      <c r="AA768" s="21"/>
      <c r="AB768" s="21"/>
      <c r="AC768" s="21"/>
      <c r="AD768" s="21"/>
      <c r="AE768" s="21"/>
      <c r="AF768" s="21"/>
      <c r="AG768" s="21"/>
      <c r="AH768" s="21"/>
    </row>
    <row r="769" spans="1:34" ht="30" customHeight="1" x14ac:dyDescent="0.2">
      <c r="A769" s="22"/>
      <c r="B769" s="46"/>
      <c r="C769" s="249"/>
      <c r="D769" s="250"/>
      <c r="E769" s="250"/>
      <c r="F769" s="46"/>
      <c r="G769" s="46"/>
      <c r="H769" s="46"/>
      <c r="I769" s="47"/>
      <c r="J769" s="46"/>
      <c r="K769" s="46"/>
      <c r="L769" s="47"/>
      <c r="M769" s="48"/>
      <c r="N769" s="48"/>
      <c r="O769" s="49"/>
      <c r="P769" s="48"/>
      <c r="Q769" s="48"/>
      <c r="R769" s="49"/>
      <c r="S769" s="52"/>
      <c r="T769" s="21"/>
      <c r="U769" s="21"/>
      <c r="V769" s="21"/>
      <c r="W769" s="21"/>
      <c r="X769" s="21"/>
      <c r="Y769" s="21"/>
      <c r="Z769" s="21"/>
      <c r="AA769" s="21"/>
      <c r="AB769" s="21"/>
      <c r="AC769" s="21"/>
      <c r="AD769" s="21"/>
      <c r="AE769" s="21"/>
      <c r="AF769" s="21"/>
      <c r="AG769" s="21"/>
      <c r="AH769" s="21"/>
    </row>
    <row r="770" spans="1:34" ht="30" customHeight="1" x14ac:dyDescent="0.2">
      <c r="A770" s="22"/>
      <c r="B770" s="46"/>
      <c r="C770" s="249"/>
      <c r="D770" s="250"/>
      <c r="E770" s="250"/>
      <c r="F770" s="46"/>
      <c r="G770" s="46"/>
      <c r="H770" s="46"/>
      <c r="I770" s="47"/>
      <c r="J770" s="46"/>
      <c r="K770" s="46"/>
      <c r="L770" s="47"/>
      <c r="M770" s="48"/>
      <c r="N770" s="48"/>
      <c r="O770" s="49"/>
      <c r="P770" s="48"/>
      <c r="Q770" s="48"/>
      <c r="R770" s="49"/>
      <c r="S770" s="52"/>
      <c r="T770" s="21"/>
      <c r="U770" s="21"/>
      <c r="V770" s="21"/>
      <c r="W770" s="21"/>
      <c r="X770" s="21"/>
      <c r="Y770" s="21"/>
      <c r="Z770" s="21"/>
      <c r="AA770" s="21"/>
      <c r="AB770" s="21"/>
      <c r="AC770" s="21"/>
      <c r="AD770" s="21"/>
      <c r="AE770" s="21"/>
      <c r="AF770" s="21"/>
      <c r="AG770" s="21"/>
      <c r="AH770" s="21"/>
    </row>
    <row r="771" spans="1:34" ht="30" customHeight="1" x14ac:dyDescent="0.2">
      <c r="A771" s="22"/>
      <c r="B771" s="46"/>
      <c r="C771" s="249"/>
      <c r="D771" s="250"/>
      <c r="E771" s="250"/>
      <c r="F771" s="46"/>
      <c r="G771" s="46"/>
      <c r="H771" s="46"/>
      <c r="I771" s="47"/>
      <c r="J771" s="46"/>
      <c r="K771" s="46"/>
      <c r="L771" s="47"/>
      <c r="M771" s="48"/>
      <c r="N771" s="48"/>
      <c r="O771" s="49"/>
      <c r="P771" s="48"/>
      <c r="Q771" s="48"/>
      <c r="R771" s="49"/>
      <c r="S771" s="52"/>
      <c r="T771" s="21"/>
      <c r="U771" s="21"/>
      <c r="V771" s="21"/>
      <c r="W771" s="21"/>
      <c r="X771" s="21"/>
      <c r="Y771" s="21"/>
      <c r="Z771" s="21"/>
      <c r="AA771" s="21"/>
      <c r="AB771" s="21"/>
      <c r="AC771" s="21"/>
      <c r="AD771" s="21"/>
      <c r="AE771" s="21"/>
      <c r="AF771" s="21"/>
      <c r="AG771" s="21"/>
      <c r="AH771" s="21"/>
    </row>
    <row r="772" spans="1:34" ht="30" customHeight="1" x14ac:dyDescent="0.2">
      <c r="A772" s="22"/>
      <c r="B772" s="46"/>
      <c r="C772" s="249"/>
      <c r="D772" s="250"/>
      <c r="E772" s="250"/>
      <c r="F772" s="46"/>
      <c r="G772" s="46"/>
      <c r="H772" s="46"/>
      <c r="I772" s="47"/>
      <c r="J772" s="46"/>
      <c r="K772" s="46"/>
      <c r="L772" s="47"/>
      <c r="M772" s="48"/>
      <c r="N772" s="48"/>
      <c r="O772" s="49"/>
      <c r="P772" s="48"/>
      <c r="Q772" s="48"/>
      <c r="R772" s="49"/>
      <c r="S772" s="52"/>
      <c r="T772" s="21"/>
      <c r="U772" s="21"/>
      <c r="V772" s="21"/>
      <c r="W772" s="21"/>
      <c r="X772" s="21"/>
      <c r="Y772" s="21"/>
      <c r="Z772" s="21"/>
      <c r="AA772" s="21"/>
      <c r="AB772" s="21"/>
      <c r="AC772" s="21"/>
      <c r="AD772" s="21"/>
      <c r="AE772" s="21"/>
      <c r="AF772" s="21"/>
      <c r="AG772" s="21"/>
      <c r="AH772" s="21"/>
    </row>
    <row r="773" spans="1:34" ht="30" customHeight="1" x14ac:dyDescent="0.2">
      <c r="A773" s="22"/>
      <c r="B773" s="46"/>
      <c r="C773" s="249"/>
      <c r="D773" s="250"/>
      <c r="E773" s="250"/>
      <c r="F773" s="46"/>
      <c r="G773" s="46"/>
      <c r="H773" s="46"/>
      <c r="I773" s="47"/>
      <c r="J773" s="46"/>
      <c r="K773" s="46"/>
      <c r="L773" s="47"/>
      <c r="M773" s="48"/>
      <c r="N773" s="48"/>
      <c r="O773" s="49"/>
      <c r="P773" s="48"/>
      <c r="Q773" s="48"/>
      <c r="R773" s="49"/>
      <c r="S773" s="52"/>
      <c r="T773" s="21"/>
      <c r="U773" s="21"/>
      <c r="V773" s="21"/>
      <c r="W773" s="21"/>
      <c r="X773" s="21"/>
      <c r="Y773" s="21"/>
      <c r="Z773" s="21"/>
      <c r="AA773" s="21"/>
      <c r="AB773" s="21"/>
      <c r="AC773" s="21"/>
      <c r="AD773" s="21"/>
      <c r="AE773" s="21"/>
      <c r="AF773" s="21"/>
      <c r="AG773" s="21"/>
      <c r="AH773" s="21"/>
    </row>
    <row r="774" spans="1:34" ht="30" customHeight="1" x14ac:dyDescent="0.2">
      <c r="A774" s="22"/>
      <c r="B774" s="46"/>
      <c r="C774" s="249"/>
      <c r="D774" s="250"/>
      <c r="E774" s="250"/>
      <c r="F774" s="46"/>
      <c r="G774" s="46"/>
      <c r="H774" s="46"/>
      <c r="I774" s="47"/>
      <c r="J774" s="46"/>
      <c r="K774" s="46"/>
      <c r="L774" s="47"/>
      <c r="M774" s="48"/>
      <c r="N774" s="48"/>
      <c r="O774" s="49"/>
      <c r="P774" s="48"/>
      <c r="Q774" s="48"/>
      <c r="R774" s="49"/>
      <c r="S774" s="52"/>
      <c r="T774" s="21"/>
      <c r="U774" s="21"/>
      <c r="V774" s="21"/>
      <c r="W774" s="21"/>
      <c r="X774" s="21"/>
      <c r="Y774" s="21"/>
      <c r="Z774" s="21"/>
      <c r="AA774" s="21"/>
      <c r="AB774" s="21"/>
      <c r="AC774" s="21"/>
      <c r="AD774" s="21"/>
      <c r="AE774" s="21"/>
      <c r="AF774" s="21"/>
      <c r="AG774" s="21"/>
      <c r="AH774" s="21"/>
    </row>
    <row r="775" spans="1:34" ht="30" customHeight="1" x14ac:dyDescent="0.2">
      <c r="A775" s="22"/>
      <c r="B775" s="46"/>
      <c r="C775" s="249"/>
      <c r="D775" s="250"/>
      <c r="E775" s="250"/>
      <c r="F775" s="46"/>
      <c r="G775" s="46"/>
      <c r="H775" s="46"/>
      <c r="I775" s="47"/>
      <c r="J775" s="46"/>
      <c r="K775" s="46"/>
      <c r="L775" s="47"/>
      <c r="M775" s="48"/>
      <c r="N775" s="48"/>
      <c r="O775" s="49"/>
      <c r="P775" s="48"/>
      <c r="Q775" s="48"/>
      <c r="R775" s="49"/>
      <c r="S775" s="52"/>
      <c r="T775" s="21"/>
      <c r="U775" s="21"/>
      <c r="V775" s="21"/>
      <c r="W775" s="21"/>
      <c r="X775" s="21"/>
      <c r="Y775" s="21"/>
      <c r="Z775" s="21"/>
      <c r="AA775" s="21"/>
      <c r="AB775" s="21"/>
      <c r="AC775" s="21"/>
      <c r="AD775" s="21"/>
      <c r="AE775" s="21"/>
      <c r="AF775" s="21"/>
      <c r="AG775" s="21"/>
      <c r="AH775" s="21"/>
    </row>
    <row r="776" spans="1:34" ht="30" customHeight="1" x14ac:dyDescent="0.2">
      <c r="A776" s="22"/>
      <c r="B776" s="46"/>
      <c r="C776" s="249"/>
      <c r="D776" s="250"/>
      <c r="E776" s="250"/>
      <c r="F776" s="46"/>
      <c r="G776" s="46"/>
      <c r="H776" s="46"/>
      <c r="I776" s="47"/>
      <c r="J776" s="46"/>
      <c r="K776" s="46"/>
      <c r="L776" s="47"/>
      <c r="M776" s="48"/>
      <c r="N776" s="48"/>
      <c r="O776" s="49"/>
      <c r="P776" s="48"/>
      <c r="Q776" s="48"/>
      <c r="R776" s="49"/>
      <c r="S776" s="52"/>
      <c r="T776" s="21"/>
      <c r="U776" s="21"/>
      <c r="V776" s="21"/>
      <c r="W776" s="21"/>
      <c r="X776" s="21"/>
      <c r="Y776" s="21"/>
      <c r="Z776" s="21"/>
      <c r="AA776" s="21"/>
      <c r="AB776" s="21"/>
      <c r="AC776" s="21"/>
      <c r="AD776" s="21"/>
      <c r="AE776" s="21"/>
      <c r="AF776" s="21"/>
      <c r="AG776" s="21"/>
      <c r="AH776" s="21"/>
    </row>
    <row r="777" spans="1:34" ht="30" customHeight="1" x14ac:dyDescent="0.2">
      <c r="A777" s="22"/>
      <c r="B777" s="46"/>
      <c r="C777" s="249"/>
      <c r="D777" s="250"/>
      <c r="E777" s="250"/>
      <c r="F777" s="46"/>
      <c r="G777" s="46"/>
      <c r="H777" s="46"/>
      <c r="I777" s="47"/>
      <c r="J777" s="46"/>
      <c r="K777" s="46"/>
      <c r="L777" s="47"/>
      <c r="M777" s="48"/>
      <c r="N777" s="48"/>
      <c r="O777" s="49"/>
      <c r="P777" s="48"/>
      <c r="Q777" s="48"/>
      <c r="R777" s="49"/>
      <c r="S777" s="52"/>
      <c r="T777" s="21"/>
      <c r="U777" s="21"/>
      <c r="V777" s="21"/>
      <c r="W777" s="21"/>
      <c r="X777" s="21"/>
      <c r="Y777" s="21"/>
      <c r="Z777" s="21"/>
      <c r="AA777" s="21"/>
      <c r="AB777" s="21"/>
      <c r="AC777" s="21"/>
      <c r="AD777" s="21"/>
      <c r="AE777" s="21"/>
      <c r="AF777" s="21"/>
      <c r="AG777" s="21"/>
      <c r="AH777" s="21"/>
    </row>
    <row r="778" spans="1:34" ht="30" customHeight="1" x14ac:dyDescent="0.2">
      <c r="A778" s="22"/>
      <c r="B778" s="46"/>
      <c r="C778" s="249"/>
      <c r="D778" s="250"/>
      <c r="E778" s="250"/>
      <c r="F778" s="46"/>
      <c r="G778" s="46"/>
      <c r="H778" s="46"/>
      <c r="I778" s="47"/>
      <c r="J778" s="46"/>
      <c r="K778" s="46"/>
      <c r="L778" s="47"/>
      <c r="M778" s="48"/>
      <c r="N778" s="48"/>
      <c r="O778" s="49"/>
      <c r="P778" s="48"/>
      <c r="Q778" s="48"/>
      <c r="R778" s="49"/>
      <c r="S778" s="52"/>
      <c r="T778" s="21"/>
      <c r="U778" s="21"/>
      <c r="V778" s="21"/>
      <c r="W778" s="21"/>
      <c r="X778" s="21"/>
      <c r="Y778" s="21"/>
      <c r="Z778" s="21"/>
      <c r="AA778" s="21"/>
      <c r="AB778" s="21"/>
      <c r="AC778" s="21"/>
      <c r="AD778" s="21"/>
      <c r="AE778" s="21"/>
      <c r="AF778" s="21"/>
      <c r="AG778" s="21"/>
      <c r="AH778" s="21"/>
    </row>
    <row r="779" spans="1:34" ht="30" customHeight="1" x14ac:dyDescent="0.2">
      <c r="A779" s="22"/>
      <c r="B779" s="46"/>
      <c r="C779" s="249"/>
      <c r="D779" s="250"/>
      <c r="E779" s="250"/>
      <c r="F779" s="46"/>
      <c r="G779" s="46"/>
      <c r="H779" s="46"/>
      <c r="I779" s="47"/>
      <c r="J779" s="46"/>
      <c r="K779" s="46"/>
      <c r="L779" s="47"/>
      <c r="M779" s="48"/>
      <c r="N779" s="48"/>
      <c r="O779" s="49"/>
      <c r="P779" s="48"/>
      <c r="Q779" s="48"/>
      <c r="R779" s="49"/>
      <c r="S779" s="52"/>
      <c r="T779" s="21"/>
      <c r="U779" s="21"/>
      <c r="V779" s="21"/>
      <c r="W779" s="21"/>
      <c r="X779" s="21"/>
      <c r="Y779" s="21"/>
      <c r="Z779" s="21"/>
      <c r="AA779" s="21"/>
      <c r="AB779" s="21"/>
      <c r="AC779" s="21"/>
      <c r="AD779" s="21"/>
      <c r="AE779" s="21"/>
      <c r="AF779" s="21"/>
      <c r="AG779" s="21"/>
      <c r="AH779" s="21"/>
    </row>
    <row r="780" spans="1:34" ht="30" customHeight="1" x14ac:dyDescent="0.2">
      <c r="A780" s="22"/>
      <c r="B780" s="46"/>
      <c r="C780" s="249"/>
      <c r="D780" s="250"/>
      <c r="E780" s="250"/>
      <c r="F780" s="46"/>
      <c r="G780" s="46"/>
      <c r="H780" s="46"/>
      <c r="I780" s="47"/>
      <c r="J780" s="46"/>
      <c r="K780" s="46"/>
      <c r="L780" s="47"/>
      <c r="M780" s="48"/>
      <c r="N780" s="48"/>
      <c r="O780" s="49"/>
      <c r="P780" s="48"/>
      <c r="Q780" s="48"/>
      <c r="R780" s="49"/>
      <c r="S780" s="52"/>
      <c r="T780" s="21"/>
      <c r="U780" s="21"/>
      <c r="V780" s="21"/>
      <c r="W780" s="21"/>
      <c r="X780" s="21"/>
      <c r="Y780" s="21"/>
      <c r="Z780" s="21"/>
      <c r="AA780" s="21"/>
      <c r="AB780" s="21"/>
      <c r="AC780" s="21"/>
      <c r="AD780" s="21"/>
      <c r="AE780" s="21"/>
      <c r="AF780" s="21"/>
      <c r="AG780" s="21"/>
      <c r="AH780" s="21"/>
    </row>
    <row r="781" spans="1:34" ht="30" customHeight="1" x14ac:dyDescent="0.2">
      <c r="A781" s="22"/>
      <c r="B781" s="46"/>
      <c r="C781" s="249"/>
      <c r="D781" s="250"/>
      <c r="E781" s="250"/>
      <c r="F781" s="46"/>
      <c r="G781" s="46"/>
      <c r="H781" s="46"/>
      <c r="I781" s="47"/>
      <c r="J781" s="46"/>
      <c r="K781" s="46"/>
      <c r="L781" s="47"/>
      <c r="M781" s="48"/>
      <c r="N781" s="48"/>
      <c r="O781" s="49"/>
      <c r="P781" s="48"/>
      <c r="Q781" s="48"/>
      <c r="R781" s="49"/>
      <c r="S781" s="52"/>
      <c r="T781" s="21"/>
      <c r="U781" s="21"/>
      <c r="V781" s="21"/>
      <c r="W781" s="21"/>
      <c r="X781" s="21"/>
      <c r="Y781" s="21"/>
      <c r="Z781" s="21"/>
      <c r="AA781" s="21"/>
      <c r="AB781" s="21"/>
      <c r="AC781" s="21"/>
      <c r="AD781" s="21"/>
      <c r="AE781" s="21"/>
      <c r="AF781" s="21"/>
      <c r="AG781" s="21"/>
      <c r="AH781" s="21"/>
    </row>
    <row r="782" spans="1:34" ht="30" customHeight="1" x14ac:dyDescent="0.2">
      <c r="A782" s="22"/>
      <c r="B782" s="46"/>
      <c r="C782" s="249"/>
      <c r="D782" s="250"/>
      <c r="E782" s="250"/>
      <c r="F782" s="46"/>
      <c r="G782" s="46"/>
      <c r="H782" s="46"/>
      <c r="I782" s="47"/>
      <c r="J782" s="46"/>
      <c r="K782" s="46"/>
      <c r="L782" s="47"/>
      <c r="M782" s="48"/>
      <c r="N782" s="48"/>
      <c r="O782" s="49"/>
      <c r="P782" s="48"/>
      <c r="Q782" s="48"/>
      <c r="R782" s="49"/>
      <c r="S782" s="52"/>
      <c r="T782" s="21"/>
      <c r="U782" s="21"/>
      <c r="V782" s="21"/>
      <c r="W782" s="21"/>
      <c r="X782" s="21"/>
      <c r="Y782" s="21"/>
      <c r="Z782" s="21"/>
      <c r="AA782" s="21"/>
      <c r="AB782" s="21"/>
      <c r="AC782" s="21"/>
      <c r="AD782" s="21"/>
      <c r="AE782" s="21"/>
      <c r="AF782" s="21"/>
      <c r="AG782" s="21"/>
      <c r="AH782" s="21"/>
    </row>
    <row r="783" spans="1:34" ht="30" customHeight="1" x14ac:dyDescent="0.2">
      <c r="A783" s="22"/>
      <c r="B783" s="46"/>
      <c r="C783" s="249"/>
      <c r="D783" s="250"/>
      <c r="E783" s="250"/>
      <c r="F783" s="46"/>
      <c r="G783" s="46"/>
      <c r="H783" s="46"/>
      <c r="I783" s="47"/>
      <c r="J783" s="46"/>
      <c r="K783" s="46"/>
      <c r="L783" s="47"/>
      <c r="M783" s="48"/>
      <c r="N783" s="48"/>
      <c r="O783" s="49"/>
      <c r="P783" s="48"/>
      <c r="Q783" s="48"/>
      <c r="R783" s="49"/>
      <c r="S783" s="52"/>
      <c r="T783" s="21"/>
      <c r="U783" s="21"/>
      <c r="V783" s="21"/>
      <c r="W783" s="21"/>
      <c r="X783" s="21"/>
      <c r="Y783" s="21"/>
      <c r="Z783" s="21"/>
      <c r="AA783" s="21"/>
      <c r="AB783" s="21"/>
      <c r="AC783" s="21"/>
      <c r="AD783" s="21"/>
      <c r="AE783" s="21"/>
      <c r="AF783" s="21"/>
      <c r="AG783" s="21"/>
      <c r="AH783" s="21"/>
    </row>
    <row r="784" spans="1:34" ht="30" customHeight="1" x14ac:dyDescent="0.2">
      <c r="A784" s="22"/>
      <c r="B784" s="46"/>
      <c r="C784" s="249"/>
      <c r="D784" s="250"/>
      <c r="E784" s="250"/>
      <c r="F784" s="46"/>
      <c r="G784" s="46"/>
      <c r="H784" s="46"/>
      <c r="I784" s="47"/>
      <c r="J784" s="46"/>
      <c r="K784" s="46"/>
      <c r="L784" s="47"/>
      <c r="M784" s="48"/>
      <c r="N784" s="48"/>
      <c r="O784" s="49"/>
      <c r="P784" s="48"/>
      <c r="Q784" s="48"/>
      <c r="R784" s="49"/>
      <c r="S784" s="52"/>
      <c r="T784" s="21"/>
      <c r="U784" s="21"/>
      <c r="V784" s="21"/>
      <c r="W784" s="21"/>
      <c r="X784" s="21"/>
      <c r="Y784" s="21"/>
      <c r="Z784" s="21"/>
      <c r="AA784" s="21"/>
      <c r="AB784" s="21"/>
      <c r="AC784" s="21"/>
      <c r="AD784" s="21"/>
      <c r="AE784" s="21"/>
      <c r="AF784" s="21"/>
      <c r="AG784" s="21"/>
      <c r="AH784" s="21"/>
    </row>
    <row r="785" spans="1:34" ht="30" customHeight="1" x14ac:dyDescent="0.2">
      <c r="A785" s="22"/>
      <c r="B785" s="46"/>
      <c r="C785" s="249"/>
      <c r="D785" s="250"/>
      <c r="E785" s="250"/>
      <c r="F785" s="46"/>
      <c r="G785" s="46"/>
      <c r="H785" s="46"/>
      <c r="I785" s="47"/>
      <c r="J785" s="46"/>
      <c r="K785" s="46"/>
      <c r="L785" s="47"/>
      <c r="M785" s="48"/>
      <c r="N785" s="48"/>
      <c r="O785" s="49"/>
      <c r="P785" s="48"/>
      <c r="Q785" s="48"/>
      <c r="R785" s="49"/>
      <c r="S785" s="52"/>
      <c r="T785" s="21"/>
      <c r="U785" s="21"/>
      <c r="V785" s="21"/>
      <c r="W785" s="21"/>
      <c r="X785" s="21"/>
      <c r="Y785" s="21"/>
      <c r="Z785" s="21"/>
      <c r="AA785" s="21"/>
      <c r="AB785" s="21"/>
      <c r="AC785" s="21"/>
      <c r="AD785" s="21"/>
      <c r="AE785" s="21"/>
      <c r="AF785" s="21"/>
      <c r="AG785" s="21"/>
      <c r="AH785" s="21"/>
    </row>
    <row r="786" spans="1:34" ht="30" customHeight="1" x14ac:dyDescent="0.2">
      <c r="A786" s="22"/>
      <c r="B786" s="46"/>
      <c r="C786" s="249"/>
      <c r="D786" s="250"/>
      <c r="E786" s="250"/>
      <c r="F786" s="46"/>
      <c r="G786" s="46"/>
      <c r="H786" s="46"/>
      <c r="I786" s="47"/>
      <c r="J786" s="46"/>
      <c r="K786" s="46"/>
      <c r="L786" s="47"/>
      <c r="M786" s="48"/>
      <c r="N786" s="48"/>
      <c r="O786" s="49"/>
      <c r="P786" s="48"/>
      <c r="Q786" s="48"/>
      <c r="R786" s="49"/>
      <c r="S786" s="52"/>
      <c r="T786" s="21"/>
      <c r="U786" s="21"/>
      <c r="V786" s="21"/>
      <c r="W786" s="21"/>
      <c r="X786" s="21"/>
      <c r="Y786" s="21"/>
      <c r="Z786" s="21"/>
      <c r="AA786" s="21"/>
      <c r="AB786" s="21"/>
      <c r="AC786" s="21"/>
      <c r="AD786" s="21"/>
      <c r="AE786" s="21"/>
      <c r="AF786" s="21"/>
      <c r="AG786" s="21"/>
      <c r="AH786" s="21"/>
    </row>
    <row r="787" spans="1:34" ht="30" customHeight="1" x14ac:dyDescent="0.2">
      <c r="A787" s="22"/>
      <c r="B787" s="46"/>
      <c r="C787" s="249"/>
      <c r="D787" s="250"/>
      <c r="E787" s="250"/>
      <c r="F787" s="46"/>
      <c r="G787" s="46"/>
      <c r="H787" s="46"/>
      <c r="I787" s="47"/>
      <c r="J787" s="46"/>
      <c r="K787" s="46"/>
      <c r="L787" s="47"/>
      <c r="M787" s="48"/>
      <c r="N787" s="48"/>
      <c r="O787" s="49"/>
      <c r="P787" s="48"/>
      <c r="Q787" s="48"/>
      <c r="R787" s="49"/>
      <c r="S787" s="52"/>
      <c r="T787" s="21"/>
      <c r="U787" s="21"/>
      <c r="V787" s="21"/>
      <c r="W787" s="21"/>
      <c r="X787" s="21"/>
      <c r="Y787" s="21"/>
      <c r="Z787" s="21"/>
      <c r="AA787" s="21"/>
      <c r="AB787" s="21"/>
      <c r="AC787" s="21"/>
      <c r="AD787" s="21"/>
      <c r="AE787" s="21"/>
      <c r="AF787" s="21"/>
      <c r="AG787" s="21"/>
      <c r="AH787" s="21"/>
    </row>
    <row r="788" spans="1:34" ht="30" customHeight="1" x14ac:dyDescent="0.2">
      <c r="A788" s="22"/>
      <c r="B788" s="46"/>
      <c r="C788" s="249"/>
      <c r="D788" s="250"/>
      <c r="E788" s="250"/>
      <c r="F788" s="46"/>
      <c r="G788" s="46"/>
      <c r="H788" s="46"/>
      <c r="I788" s="47"/>
      <c r="J788" s="46"/>
      <c r="K788" s="46"/>
      <c r="L788" s="47"/>
      <c r="M788" s="48"/>
      <c r="N788" s="48"/>
      <c r="O788" s="49"/>
      <c r="P788" s="48"/>
      <c r="Q788" s="48"/>
      <c r="R788" s="49"/>
      <c r="S788" s="52"/>
      <c r="T788" s="21"/>
      <c r="U788" s="21"/>
      <c r="V788" s="21"/>
      <c r="W788" s="21"/>
      <c r="X788" s="21"/>
      <c r="Y788" s="21"/>
      <c r="Z788" s="21"/>
      <c r="AA788" s="21"/>
      <c r="AB788" s="21"/>
      <c r="AC788" s="21"/>
      <c r="AD788" s="21"/>
      <c r="AE788" s="21"/>
      <c r="AF788" s="21"/>
      <c r="AG788" s="21"/>
      <c r="AH788" s="21"/>
    </row>
    <row r="789" spans="1:34" ht="30" customHeight="1" x14ac:dyDescent="0.2">
      <c r="A789" s="22"/>
      <c r="B789" s="46"/>
      <c r="C789" s="249"/>
      <c r="D789" s="250"/>
      <c r="E789" s="250"/>
      <c r="F789" s="46"/>
      <c r="G789" s="46"/>
      <c r="H789" s="46"/>
      <c r="I789" s="47"/>
      <c r="J789" s="46"/>
      <c r="K789" s="46"/>
      <c r="L789" s="47"/>
      <c r="M789" s="48"/>
      <c r="N789" s="48"/>
      <c r="O789" s="49"/>
      <c r="P789" s="48"/>
      <c r="Q789" s="48"/>
      <c r="R789" s="49"/>
      <c r="S789" s="52"/>
      <c r="T789" s="21"/>
      <c r="U789" s="21"/>
      <c r="V789" s="21"/>
      <c r="W789" s="21"/>
      <c r="X789" s="21"/>
      <c r="Y789" s="21"/>
      <c r="Z789" s="21"/>
      <c r="AA789" s="21"/>
      <c r="AB789" s="21"/>
      <c r="AC789" s="21"/>
      <c r="AD789" s="21"/>
      <c r="AE789" s="21"/>
      <c r="AF789" s="21"/>
      <c r="AG789" s="21"/>
      <c r="AH789" s="21"/>
    </row>
    <row r="790" spans="1:34" ht="30" customHeight="1" x14ac:dyDescent="0.2">
      <c r="A790" s="22"/>
      <c r="B790" s="46"/>
      <c r="C790" s="249"/>
      <c r="D790" s="250"/>
      <c r="E790" s="250"/>
      <c r="F790" s="46"/>
      <c r="G790" s="46"/>
      <c r="H790" s="46"/>
      <c r="I790" s="47"/>
      <c r="J790" s="46"/>
      <c r="K790" s="46"/>
      <c r="L790" s="47"/>
      <c r="M790" s="48"/>
      <c r="N790" s="48"/>
      <c r="O790" s="49"/>
      <c r="P790" s="48"/>
      <c r="Q790" s="48"/>
      <c r="R790" s="49"/>
      <c r="S790" s="52"/>
      <c r="T790" s="21"/>
      <c r="U790" s="21"/>
      <c r="V790" s="21"/>
      <c r="W790" s="21"/>
      <c r="X790" s="21"/>
      <c r="Y790" s="21"/>
      <c r="Z790" s="21"/>
      <c r="AA790" s="21"/>
      <c r="AB790" s="21"/>
      <c r="AC790" s="21"/>
      <c r="AD790" s="21"/>
      <c r="AE790" s="21"/>
      <c r="AF790" s="21"/>
      <c r="AG790" s="21"/>
      <c r="AH790" s="21"/>
    </row>
    <row r="791" spans="1:34" ht="30" customHeight="1" x14ac:dyDescent="0.2">
      <c r="A791" s="22"/>
      <c r="B791" s="46"/>
      <c r="C791" s="249"/>
      <c r="D791" s="250"/>
      <c r="E791" s="250"/>
      <c r="F791" s="46"/>
      <c r="G791" s="46"/>
      <c r="H791" s="46"/>
      <c r="I791" s="47"/>
      <c r="J791" s="46"/>
      <c r="K791" s="46"/>
      <c r="L791" s="47"/>
      <c r="M791" s="48"/>
      <c r="N791" s="48"/>
      <c r="O791" s="49"/>
      <c r="P791" s="48"/>
      <c r="Q791" s="48"/>
      <c r="R791" s="49"/>
      <c r="S791" s="52"/>
      <c r="T791" s="21"/>
      <c r="U791" s="21"/>
      <c r="V791" s="21"/>
      <c r="W791" s="21"/>
      <c r="X791" s="21"/>
      <c r="Y791" s="21"/>
      <c r="Z791" s="21"/>
      <c r="AA791" s="21"/>
      <c r="AB791" s="21"/>
      <c r="AC791" s="21"/>
      <c r="AD791" s="21"/>
      <c r="AE791" s="21"/>
      <c r="AF791" s="21"/>
      <c r="AG791" s="21"/>
      <c r="AH791" s="21"/>
    </row>
    <row r="792" spans="1:34" ht="30" customHeight="1" x14ac:dyDescent="0.2">
      <c r="A792" s="22"/>
      <c r="B792" s="46"/>
      <c r="C792" s="249"/>
      <c r="D792" s="250"/>
      <c r="E792" s="250"/>
      <c r="F792" s="46"/>
      <c r="G792" s="46"/>
      <c r="H792" s="46"/>
      <c r="I792" s="47"/>
      <c r="J792" s="46"/>
      <c r="K792" s="46"/>
      <c r="L792" s="47"/>
      <c r="M792" s="48"/>
      <c r="N792" s="48"/>
      <c r="O792" s="49"/>
      <c r="P792" s="48"/>
      <c r="Q792" s="48"/>
      <c r="R792" s="49"/>
      <c r="S792" s="52"/>
      <c r="T792" s="21"/>
      <c r="U792" s="21"/>
      <c r="V792" s="21"/>
      <c r="W792" s="21"/>
      <c r="X792" s="21"/>
      <c r="Y792" s="21"/>
      <c r="Z792" s="21"/>
      <c r="AA792" s="21"/>
      <c r="AB792" s="21"/>
      <c r="AC792" s="21"/>
      <c r="AD792" s="21"/>
      <c r="AE792" s="21"/>
      <c r="AF792" s="21"/>
      <c r="AG792" s="21"/>
      <c r="AH792" s="21"/>
    </row>
    <row r="793" spans="1:34" ht="30" customHeight="1" x14ac:dyDescent="0.2">
      <c r="A793" s="22"/>
      <c r="B793" s="46"/>
      <c r="C793" s="249"/>
      <c r="D793" s="250"/>
      <c r="E793" s="250"/>
      <c r="F793" s="46"/>
      <c r="G793" s="46"/>
      <c r="H793" s="46"/>
      <c r="I793" s="47"/>
      <c r="J793" s="46"/>
      <c r="K793" s="46"/>
      <c r="L793" s="47"/>
      <c r="M793" s="48"/>
      <c r="N793" s="48"/>
      <c r="O793" s="49"/>
      <c r="P793" s="48"/>
      <c r="Q793" s="48"/>
      <c r="R793" s="49"/>
      <c r="S793" s="52"/>
      <c r="T793" s="21"/>
      <c r="U793" s="21"/>
      <c r="V793" s="21"/>
      <c r="W793" s="21"/>
      <c r="X793" s="21"/>
      <c r="Y793" s="21"/>
      <c r="Z793" s="21"/>
      <c r="AA793" s="21"/>
      <c r="AB793" s="21"/>
      <c r="AC793" s="21"/>
      <c r="AD793" s="21"/>
      <c r="AE793" s="21"/>
      <c r="AF793" s="21"/>
      <c r="AG793" s="21"/>
      <c r="AH793" s="21"/>
    </row>
    <row r="794" spans="1:34" ht="30" customHeight="1" x14ac:dyDescent="0.2">
      <c r="A794" s="22"/>
      <c r="B794" s="46"/>
      <c r="C794" s="249"/>
      <c r="D794" s="250"/>
      <c r="E794" s="250"/>
      <c r="F794" s="46"/>
      <c r="G794" s="46"/>
      <c r="H794" s="46"/>
      <c r="I794" s="47"/>
      <c r="J794" s="46"/>
      <c r="K794" s="46"/>
      <c r="L794" s="47"/>
      <c r="M794" s="48"/>
      <c r="N794" s="48"/>
      <c r="O794" s="49"/>
      <c r="P794" s="48"/>
      <c r="Q794" s="48"/>
      <c r="R794" s="49"/>
      <c r="S794" s="52"/>
      <c r="T794" s="21"/>
      <c r="U794" s="21"/>
      <c r="V794" s="21"/>
      <c r="W794" s="21"/>
      <c r="X794" s="21"/>
      <c r="Y794" s="21"/>
      <c r="Z794" s="21"/>
      <c r="AA794" s="21"/>
      <c r="AB794" s="21"/>
      <c r="AC794" s="21"/>
      <c r="AD794" s="21"/>
      <c r="AE794" s="21"/>
      <c r="AF794" s="21"/>
      <c r="AG794" s="21"/>
      <c r="AH794" s="21"/>
    </row>
    <row r="795" spans="1:34" ht="30" customHeight="1" x14ac:dyDescent="0.2">
      <c r="A795" s="22"/>
      <c r="B795" s="46"/>
      <c r="C795" s="249"/>
      <c r="D795" s="250"/>
      <c r="E795" s="250"/>
      <c r="F795" s="46"/>
      <c r="G795" s="46"/>
      <c r="H795" s="46"/>
      <c r="I795" s="47"/>
      <c r="J795" s="46"/>
      <c r="K795" s="46"/>
      <c r="L795" s="47"/>
      <c r="M795" s="48"/>
      <c r="N795" s="48"/>
      <c r="O795" s="49"/>
      <c r="P795" s="48"/>
      <c r="Q795" s="48"/>
      <c r="R795" s="49"/>
      <c r="S795" s="52"/>
      <c r="T795" s="21"/>
      <c r="U795" s="21"/>
      <c r="V795" s="21"/>
      <c r="W795" s="21"/>
      <c r="X795" s="21"/>
      <c r="Y795" s="21"/>
      <c r="Z795" s="21"/>
      <c r="AA795" s="21"/>
      <c r="AB795" s="21"/>
      <c r="AC795" s="21"/>
      <c r="AD795" s="21"/>
      <c r="AE795" s="21"/>
      <c r="AF795" s="21"/>
      <c r="AG795" s="21"/>
      <c r="AH795" s="21"/>
    </row>
    <row r="796" spans="1:34" ht="30" customHeight="1" x14ac:dyDescent="0.2">
      <c r="A796" s="22"/>
      <c r="B796" s="46"/>
      <c r="C796" s="249"/>
      <c r="D796" s="250"/>
      <c r="E796" s="250"/>
      <c r="F796" s="46"/>
      <c r="G796" s="46"/>
      <c r="H796" s="46"/>
      <c r="I796" s="47"/>
      <c r="J796" s="46"/>
      <c r="K796" s="46"/>
      <c r="L796" s="47"/>
      <c r="M796" s="48"/>
      <c r="N796" s="48"/>
      <c r="O796" s="49"/>
      <c r="P796" s="48"/>
      <c r="Q796" s="48"/>
      <c r="R796" s="49"/>
      <c r="S796" s="52"/>
      <c r="T796" s="21"/>
      <c r="U796" s="21"/>
      <c r="V796" s="21"/>
      <c r="W796" s="21"/>
      <c r="X796" s="21"/>
      <c r="Y796" s="21"/>
      <c r="Z796" s="21"/>
      <c r="AA796" s="21"/>
      <c r="AB796" s="21"/>
      <c r="AC796" s="21"/>
      <c r="AD796" s="21"/>
      <c r="AE796" s="21"/>
      <c r="AF796" s="21"/>
      <c r="AG796" s="21"/>
      <c r="AH796" s="21"/>
    </row>
    <row r="797" spans="1:34" ht="30" customHeight="1" x14ac:dyDescent="0.2">
      <c r="A797" s="22"/>
      <c r="B797" s="46"/>
      <c r="C797" s="249"/>
      <c r="D797" s="250"/>
      <c r="E797" s="250"/>
      <c r="F797" s="46"/>
      <c r="G797" s="46"/>
      <c r="H797" s="46"/>
      <c r="I797" s="47"/>
      <c r="J797" s="46"/>
      <c r="K797" s="46"/>
      <c r="L797" s="47"/>
      <c r="M797" s="48"/>
      <c r="N797" s="48"/>
      <c r="O797" s="49"/>
      <c r="P797" s="48"/>
      <c r="Q797" s="48"/>
      <c r="R797" s="49"/>
      <c r="S797" s="52"/>
      <c r="T797" s="21"/>
      <c r="U797" s="21"/>
      <c r="V797" s="21"/>
      <c r="W797" s="21"/>
      <c r="X797" s="21"/>
      <c r="Y797" s="21"/>
      <c r="Z797" s="21"/>
      <c r="AA797" s="21"/>
      <c r="AB797" s="21"/>
      <c r="AC797" s="21"/>
      <c r="AD797" s="21"/>
      <c r="AE797" s="21"/>
      <c r="AF797" s="21"/>
      <c r="AG797" s="21"/>
      <c r="AH797" s="21"/>
    </row>
    <row r="798" spans="1:34" ht="30" customHeight="1" x14ac:dyDescent="0.2">
      <c r="A798" s="22"/>
      <c r="B798" s="46"/>
      <c r="C798" s="249"/>
      <c r="D798" s="250"/>
      <c r="E798" s="250"/>
      <c r="F798" s="46"/>
      <c r="G798" s="46"/>
      <c r="H798" s="46"/>
      <c r="I798" s="47"/>
      <c r="J798" s="46"/>
      <c r="K798" s="46"/>
      <c r="L798" s="47"/>
      <c r="M798" s="48"/>
      <c r="N798" s="48"/>
      <c r="O798" s="49"/>
      <c r="P798" s="48"/>
      <c r="Q798" s="48"/>
      <c r="R798" s="49"/>
      <c r="S798" s="52"/>
      <c r="T798" s="21"/>
      <c r="U798" s="21"/>
      <c r="V798" s="21"/>
      <c r="W798" s="21"/>
      <c r="X798" s="21"/>
      <c r="Y798" s="21"/>
      <c r="Z798" s="21"/>
      <c r="AA798" s="21"/>
      <c r="AB798" s="21"/>
      <c r="AC798" s="21"/>
      <c r="AD798" s="21"/>
      <c r="AE798" s="21"/>
      <c r="AF798" s="21"/>
      <c r="AG798" s="21"/>
      <c r="AH798" s="21"/>
    </row>
    <row r="799" spans="1:34" ht="30" customHeight="1" x14ac:dyDescent="0.2">
      <c r="A799" s="22"/>
      <c r="B799" s="46"/>
      <c r="C799" s="249"/>
      <c r="D799" s="250"/>
      <c r="E799" s="250"/>
      <c r="F799" s="46"/>
      <c r="G799" s="46"/>
      <c r="H799" s="46"/>
      <c r="I799" s="47"/>
      <c r="J799" s="46"/>
      <c r="K799" s="46"/>
      <c r="L799" s="47"/>
      <c r="M799" s="48"/>
      <c r="N799" s="48"/>
      <c r="O799" s="49"/>
      <c r="P799" s="48"/>
      <c r="Q799" s="48"/>
      <c r="R799" s="49"/>
      <c r="S799" s="52"/>
      <c r="T799" s="21"/>
      <c r="U799" s="21"/>
      <c r="V799" s="21"/>
      <c r="W799" s="21"/>
      <c r="X799" s="21"/>
      <c r="Y799" s="21"/>
      <c r="Z799" s="21"/>
      <c r="AA799" s="21"/>
      <c r="AB799" s="21"/>
      <c r="AC799" s="21"/>
      <c r="AD799" s="21"/>
      <c r="AE799" s="21"/>
      <c r="AF799" s="21"/>
      <c r="AG799" s="21"/>
      <c r="AH799" s="21"/>
    </row>
    <row r="800" spans="1:34" ht="30" customHeight="1" x14ac:dyDescent="0.2">
      <c r="A800" s="22"/>
      <c r="B800" s="46"/>
      <c r="C800" s="249"/>
      <c r="D800" s="250"/>
      <c r="E800" s="250"/>
      <c r="F800" s="46"/>
      <c r="G800" s="46"/>
      <c r="H800" s="46"/>
      <c r="I800" s="47"/>
      <c r="J800" s="46"/>
      <c r="K800" s="46"/>
      <c r="L800" s="47"/>
      <c r="M800" s="48"/>
      <c r="N800" s="48"/>
      <c r="O800" s="49"/>
      <c r="P800" s="48"/>
      <c r="Q800" s="48"/>
      <c r="R800" s="49"/>
      <c r="S800" s="52"/>
      <c r="T800" s="21"/>
      <c r="U800" s="21"/>
      <c r="V800" s="21"/>
      <c r="W800" s="21"/>
      <c r="X800" s="21"/>
      <c r="Y800" s="21"/>
      <c r="Z800" s="21"/>
      <c r="AA800" s="21"/>
      <c r="AB800" s="21"/>
      <c r="AC800" s="21"/>
      <c r="AD800" s="21"/>
      <c r="AE800" s="21"/>
      <c r="AF800" s="21"/>
      <c r="AG800" s="21"/>
      <c r="AH800" s="21"/>
    </row>
    <row r="801" spans="1:34" ht="30" customHeight="1" x14ac:dyDescent="0.2">
      <c r="A801" s="22"/>
      <c r="B801" s="46"/>
      <c r="C801" s="249"/>
      <c r="D801" s="250"/>
      <c r="E801" s="250"/>
      <c r="F801" s="46"/>
      <c r="G801" s="46"/>
      <c r="H801" s="46"/>
      <c r="I801" s="47"/>
      <c r="J801" s="46"/>
      <c r="K801" s="46"/>
      <c r="L801" s="47"/>
      <c r="M801" s="48"/>
      <c r="N801" s="48"/>
      <c r="O801" s="49"/>
      <c r="P801" s="48"/>
      <c r="Q801" s="48"/>
      <c r="R801" s="49"/>
      <c r="S801" s="52"/>
      <c r="T801" s="21"/>
      <c r="U801" s="21"/>
      <c r="V801" s="21"/>
      <c r="W801" s="21"/>
      <c r="X801" s="21"/>
      <c r="Y801" s="21"/>
      <c r="Z801" s="21"/>
      <c r="AA801" s="21"/>
      <c r="AB801" s="21"/>
      <c r="AC801" s="21"/>
      <c r="AD801" s="21"/>
      <c r="AE801" s="21"/>
      <c r="AF801" s="21"/>
      <c r="AG801" s="21"/>
      <c r="AH801" s="21"/>
    </row>
    <row r="802" spans="1:34" ht="30" customHeight="1" x14ac:dyDescent="0.2">
      <c r="A802" s="22"/>
      <c r="B802" s="46"/>
      <c r="C802" s="249"/>
      <c r="D802" s="250"/>
      <c r="E802" s="250"/>
      <c r="F802" s="46"/>
      <c r="G802" s="46"/>
      <c r="H802" s="46"/>
      <c r="I802" s="47"/>
      <c r="J802" s="46"/>
      <c r="K802" s="46"/>
      <c r="L802" s="47"/>
      <c r="M802" s="48"/>
      <c r="N802" s="48"/>
      <c r="O802" s="49"/>
      <c r="P802" s="48"/>
      <c r="Q802" s="48"/>
      <c r="R802" s="49"/>
      <c r="S802" s="52"/>
      <c r="T802" s="21"/>
      <c r="U802" s="21"/>
      <c r="V802" s="21"/>
      <c r="W802" s="21"/>
      <c r="X802" s="21"/>
      <c r="Y802" s="21"/>
      <c r="Z802" s="21"/>
      <c r="AA802" s="21"/>
      <c r="AB802" s="21"/>
      <c r="AC802" s="21"/>
      <c r="AD802" s="21"/>
      <c r="AE802" s="21"/>
      <c r="AF802" s="21"/>
      <c r="AG802" s="21"/>
      <c r="AH802" s="21"/>
    </row>
    <row r="803" spans="1:34" ht="30" customHeight="1" x14ac:dyDescent="0.2">
      <c r="A803" s="22"/>
      <c r="B803" s="46"/>
      <c r="C803" s="249"/>
      <c r="D803" s="250"/>
      <c r="E803" s="250"/>
      <c r="F803" s="46"/>
      <c r="G803" s="46"/>
      <c r="H803" s="46"/>
      <c r="I803" s="47"/>
      <c r="J803" s="46"/>
      <c r="K803" s="46"/>
      <c r="L803" s="47"/>
      <c r="M803" s="48"/>
      <c r="N803" s="48"/>
      <c r="O803" s="49"/>
      <c r="P803" s="48"/>
      <c r="Q803" s="48"/>
      <c r="R803" s="49"/>
      <c r="S803" s="52"/>
      <c r="T803" s="21"/>
      <c r="U803" s="21"/>
      <c r="V803" s="21"/>
      <c r="W803" s="21"/>
      <c r="X803" s="21"/>
      <c r="Y803" s="21"/>
      <c r="Z803" s="21"/>
      <c r="AA803" s="21"/>
      <c r="AB803" s="21"/>
      <c r="AC803" s="21"/>
      <c r="AD803" s="21"/>
      <c r="AE803" s="21"/>
      <c r="AF803" s="21"/>
      <c r="AG803" s="21"/>
      <c r="AH803" s="21"/>
    </row>
    <row r="804" spans="1:34" ht="30" customHeight="1" x14ac:dyDescent="0.2">
      <c r="A804" s="22"/>
      <c r="B804" s="46"/>
      <c r="C804" s="249"/>
      <c r="D804" s="250"/>
      <c r="E804" s="250"/>
      <c r="F804" s="46"/>
      <c r="G804" s="46"/>
      <c r="H804" s="46"/>
      <c r="I804" s="47"/>
      <c r="J804" s="46"/>
      <c r="K804" s="46"/>
      <c r="L804" s="47"/>
      <c r="M804" s="48"/>
      <c r="N804" s="48"/>
      <c r="O804" s="49"/>
      <c r="P804" s="48"/>
      <c r="Q804" s="48"/>
      <c r="R804" s="49"/>
      <c r="S804" s="52"/>
      <c r="T804" s="21"/>
      <c r="U804" s="21"/>
      <c r="V804" s="21"/>
      <c r="W804" s="21"/>
      <c r="X804" s="21"/>
      <c r="Y804" s="21"/>
      <c r="Z804" s="21"/>
      <c r="AA804" s="21"/>
      <c r="AB804" s="21"/>
      <c r="AC804" s="21"/>
      <c r="AD804" s="21"/>
      <c r="AE804" s="21"/>
      <c r="AF804" s="21"/>
      <c r="AG804" s="21"/>
      <c r="AH804" s="21"/>
    </row>
    <row r="805" spans="1:34" ht="30" customHeight="1" x14ac:dyDescent="0.2">
      <c r="A805" s="22"/>
      <c r="B805" s="46"/>
      <c r="C805" s="249"/>
      <c r="D805" s="250"/>
      <c r="E805" s="250"/>
      <c r="F805" s="46"/>
      <c r="G805" s="46"/>
      <c r="H805" s="46"/>
      <c r="I805" s="47"/>
      <c r="J805" s="46"/>
      <c r="K805" s="46"/>
      <c r="L805" s="47"/>
      <c r="M805" s="48"/>
      <c r="N805" s="48"/>
      <c r="O805" s="49"/>
      <c r="P805" s="48"/>
      <c r="Q805" s="48"/>
      <c r="R805" s="49"/>
      <c r="S805" s="52"/>
      <c r="T805" s="21"/>
      <c r="U805" s="21"/>
      <c r="V805" s="21"/>
      <c r="W805" s="21"/>
      <c r="X805" s="21"/>
      <c r="Y805" s="21"/>
      <c r="Z805" s="21"/>
      <c r="AA805" s="21"/>
      <c r="AB805" s="21"/>
      <c r="AC805" s="21"/>
      <c r="AD805" s="21"/>
      <c r="AE805" s="21"/>
      <c r="AF805" s="21"/>
      <c r="AG805" s="21"/>
      <c r="AH805" s="21"/>
    </row>
    <row r="806" spans="1:34" ht="30" customHeight="1" x14ac:dyDescent="0.2">
      <c r="A806" s="22"/>
      <c r="B806" s="46"/>
      <c r="C806" s="249"/>
      <c r="D806" s="250"/>
      <c r="E806" s="250"/>
      <c r="F806" s="46"/>
      <c r="G806" s="46"/>
      <c r="H806" s="46"/>
      <c r="I806" s="47"/>
      <c r="J806" s="46"/>
      <c r="K806" s="46"/>
      <c r="L806" s="47"/>
      <c r="M806" s="48"/>
      <c r="N806" s="48"/>
      <c r="O806" s="49"/>
      <c r="P806" s="48"/>
      <c r="Q806" s="48"/>
      <c r="R806" s="49"/>
      <c r="S806" s="52"/>
      <c r="T806" s="21"/>
      <c r="U806" s="21"/>
      <c r="V806" s="21"/>
      <c r="W806" s="21"/>
      <c r="X806" s="21"/>
      <c r="Y806" s="21"/>
      <c r="Z806" s="21"/>
      <c r="AA806" s="21"/>
      <c r="AB806" s="21"/>
      <c r="AC806" s="21"/>
      <c r="AD806" s="21"/>
      <c r="AE806" s="21"/>
      <c r="AF806" s="21"/>
      <c r="AG806" s="21"/>
      <c r="AH806" s="21"/>
    </row>
    <row r="807" spans="1:34" ht="30" customHeight="1" x14ac:dyDescent="0.2">
      <c r="A807" s="22"/>
      <c r="B807" s="46"/>
      <c r="C807" s="249"/>
      <c r="D807" s="250"/>
      <c r="E807" s="250"/>
      <c r="F807" s="46"/>
      <c r="G807" s="46"/>
      <c r="H807" s="46"/>
      <c r="I807" s="47"/>
      <c r="J807" s="46"/>
      <c r="K807" s="46"/>
      <c r="L807" s="47"/>
      <c r="M807" s="48"/>
      <c r="N807" s="48"/>
      <c r="O807" s="49"/>
      <c r="P807" s="48"/>
      <c r="Q807" s="48"/>
      <c r="R807" s="49"/>
      <c r="S807" s="52"/>
      <c r="T807" s="21"/>
      <c r="U807" s="21"/>
      <c r="V807" s="21"/>
      <c r="W807" s="21"/>
      <c r="X807" s="21"/>
      <c r="Y807" s="21"/>
      <c r="Z807" s="21"/>
      <c r="AA807" s="21"/>
      <c r="AB807" s="21"/>
      <c r="AC807" s="21"/>
      <c r="AD807" s="21"/>
      <c r="AE807" s="21"/>
      <c r="AF807" s="21"/>
      <c r="AG807" s="21"/>
      <c r="AH807" s="21"/>
    </row>
    <row r="808" spans="1:34" ht="30" customHeight="1" x14ac:dyDescent="0.2">
      <c r="A808" s="22"/>
      <c r="B808" s="46"/>
      <c r="C808" s="249"/>
      <c r="D808" s="250"/>
      <c r="E808" s="250"/>
      <c r="F808" s="46"/>
      <c r="G808" s="46"/>
      <c r="H808" s="46"/>
      <c r="I808" s="47"/>
      <c r="J808" s="46"/>
      <c r="K808" s="46"/>
      <c r="L808" s="47"/>
      <c r="M808" s="48"/>
      <c r="N808" s="48"/>
      <c r="O808" s="49"/>
      <c r="P808" s="48"/>
      <c r="Q808" s="48"/>
      <c r="R808" s="49"/>
      <c r="S808" s="52"/>
      <c r="T808" s="21"/>
      <c r="U808" s="21"/>
      <c r="V808" s="21"/>
      <c r="W808" s="21"/>
      <c r="X808" s="21"/>
      <c r="Y808" s="21"/>
      <c r="Z808" s="21"/>
      <c r="AA808" s="21"/>
      <c r="AB808" s="21"/>
      <c r="AC808" s="21"/>
      <c r="AD808" s="21"/>
      <c r="AE808" s="21"/>
      <c r="AF808" s="21"/>
      <c r="AG808" s="21"/>
      <c r="AH808" s="21"/>
    </row>
    <row r="809" spans="1:34" ht="30" customHeight="1" x14ac:dyDescent="0.2">
      <c r="A809" s="22"/>
      <c r="B809" s="46"/>
      <c r="C809" s="249"/>
      <c r="D809" s="250"/>
      <c r="E809" s="250"/>
      <c r="F809" s="46"/>
      <c r="G809" s="46"/>
      <c r="H809" s="46"/>
      <c r="I809" s="47"/>
      <c r="J809" s="46"/>
      <c r="K809" s="46"/>
      <c r="L809" s="47"/>
      <c r="M809" s="48"/>
      <c r="N809" s="48"/>
      <c r="O809" s="49"/>
      <c r="P809" s="48"/>
      <c r="Q809" s="48"/>
      <c r="R809" s="49"/>
      <c r="S809" s="52"/>
      <c r="T809" s="21"/>
      <c r="U809" s="21"/>
      <c r="V809" s="21"/>
      <c r="W809" s="21"/>
      <c r="X809" s="21"/>
      <c r="Y809" s="21"/>
      <c r="Z809" s="21"/>
      <c r="AA809" s="21"/>
      <c r="AB809" s="21"/>
      <c r="AC809" s="21"/>
      <c r="AD809" s="21"/>
      <c r="AE809" s="21"/>
      <c r="AF809" s="21"/>
      <c r="AG809" s="21"/>
      <c r="AH809" s="21"/>
    </row>
    <row r="810" spans="1:34" ht="30" customHeight="1" x14ac:dyDescent="0.2">
      <c r="A810" s="22"/>
      <c r="B810" s="46"/>
      <c r="C810" s="249"/>
      <c r="D810" s="250"/>
      <c r="E810" s="250"/>
      <c r="F810" s="46"/>
      <c r="G810" s="46"/>
      <c r="H810" s="46"/>
      <c r="I810" s="47"/>
      <c r="J810" s="46"/>
      <c r="K810" s="46"/>
      <c r="L810" s="47"/>
      <c r="M810" s="48"/>
      <c r="N810" s="48"/>
      <c r="O810" s="49"/>
      <c r="P810" s="48"/>
      <c r="Q810" s="48"/>
      <c r="R810" s="49"/>
      <c r="S810" s="52"/>
      <c r="T810" s="21"/>
      <c r="U810" s="21"/>
      <c r="V810" s="21"/>
      <c r="W810" s="21"/>
      <c r="X810" s="21"/>
      <c r="Y810" s="21"/>
      <c r="Z810" s="21"/>
      <c r="AA810" s="21"/>
      <c r="AB810" s="21"/>
      <c r="AC810" s="21"/>
      <c r="AD810" s="21"/>
      <c r="AE810" s="21"/>
      <c r="AF810" s="21"/>
      <c r="AG810" s="21"/>
      <c r="AH810" s="21"/>
    </row>
    <row r="811" spans="1:34" ht="30" customHeight="1" x14ac:dyDescent="0.2">
      <c r="A811" s="22"/>
      <c r="B811" s="46"/>
      <c r="C811" s="249"/>
      <c r="D811" s="250"/>
      <c r="E811" s="250"/>
      <c r="F811" s="46"/>
      <c r="G811" s="46"/>
      <c r="H811" s="46"/>
      <c r="I811" s="47"/>
      <c r="J811" s="46"/>
      <c r="K811" s="46"/>
      <c r="L811" s="47"/>
      <c r="M811" s="48"/>
      <c r="N811" s="48"/>
      <c r="O811" s="49"/>
      <c r="P811" s="48"/>
      <c r="Q811" s="48"/>
      <c r="R811" s="49"/>
      <c r="S811" s="52"/>
      <c r="T811" s="21"/>
      <c r="U811" s="21"/>
      <c r="V811" s="21"/>
      <c r="W811" s="21"/>
      <c r="X811" s="21"/>
      <c r="Y811" s="21"/>
      <c r="Z811" s="21"/>
      <c r="AA811" s="21"/>
      <c r="AB811" s="21"/>
      <c r="AC811" s="21"/>
      <c r="AD811" s="21"/>
      <c r="AE811" s="21"/>
      <c r="AF811" s="21"/>
      <c r="AG811" s="21"/>
      <c r="AH811" s="21"/>
    </row>
    <row r="812" spans="1:34" ht="30" customHeight="1" x14ac:dyDescent="0.2">
      <c r="A812" s="22"/>
      <c r="B812" s="46"/>
      <c r="C812" s="249"/>
      <c r="D812" s="250"/>
      <c r="E812" s="250"/>
      <c r="F812" s="46"/>
      <c r="G812" s="46"/>
      <c r="H812" s="46"/>
      <c r="I812" s="47"/>
      <c r="J812" s="46"/>
      <c r="K812" s="46"/>
      <c r="L812" s="47"/>
      <c r="M812" s="48"/>
      <c r="N812" s="48"/>
      <c r="O812" s="49"/>
      <c r="P812" s="48"/>
      <c r="Q812" s="48"/>
      <c r="R812" s="49"/>
      <c r="S812" s="52"/>
      <c r="T812" s="21"/>
      <c r="U812" s="21"/>
      <c r="V812" s="21"/>
      <c r="W812" s="21"/>
      <c r="X812" s="21"/>
      <c r="Y812" s="21"/>
      <c r="Z812" s="21"/>
      <c r="AA812" s="21"/>
      <c r="AB812" s="21"/>
      <c r="AC812" s="21"/>
      <c r="AD812" s="21"/>
      <c r="AE812" s="21"/>
      <c r="AF812" s="21"/>
      <c r="AG812" s="21"/>
      <c r="AH812" s="21"/>
    </row>
    <row r="813" spans="1:34" ht="30" customHeight="1" x14ac:dyDescent="0.2">
      <c r="A813" s="22"/>
      <c r="B813" s="46"/>
      <c r="C813" s="249"/>
      <c r="D813" s="250"/>
      <c r="E813" s="250"/>
      <c r="F813" s="46"/>
      <c r="G813" s="46"/>
      <c r="H813" s="46"/>
      <c r="I813" s="47"/>
      <c r="J813" s="46"/>
      <c r="K813" s="46"/>
      <c r="L813" s="47"/>
      <c r="M813" s="48"/>
      <c r="N813" s="48"/>
      <c r="O813" s="49"/>
      <c r="P813" s="48"/>
      <c r="Q813" s="48"/>
      <c r="R813" s="49"/>
      <c r="S813" s="52"/>
      <c r="T813" s="21"/>
      <c r="U813" s="21"/>
      <c r="V813" s="21"/>
      <c r="W813" s="21"/>
      <c r="X813" s="21"/>
      <c r="Y813" s="21"/>
      <c r="Z813" s="21"/>
      <c r="AA813" s="21"/>
      <c r="AB813" s="21"/>
      <c r="AC813" s="21"/>
      <c r="AD813" s="21"/>
      <c r="AE813" s="21"/>
      <c r="AF813" s="21"/>
      <c r="AG813" s="21"/>
      <c r="AH813" s="21"/>
    </row>
    <row r="814" spans="1:34" ht="30" customHeight="1" x14ac:dyDescent="0.2">
      <c r="A814" s="22"/>
      <c r="B814" s="46"/>
      <c r="C814" s="249"/>
      <c r="D814" s="250"/>
      <c r="E814" s="250"/>
      <c r="F814" s="46"/>
      <c r="G814" s="46"/>
      <c r="H814" s="46"/>
      <c r="I814" s="47"/>
      <c r="J814" s="46"/>
      <c r="K814" s="46"/>
      <c r="L814" s="47"/>
      <c r="M814" s="48"/>
      <c r="N814" s="48"/>
      <c r="O814" s="49"/>
      <c r="P814" s="48"/>
      <c r="Q814" s="48"/>
      <c r="R814" s="49"/>
      <c r="S814" s="52"/>
      <c r="T814" s="21"/>
      <c r="U814" s="21"/>
      <c r="V814" s="21"/>
      <c r="W814" s="21"/>
      <c r="X814" s="21"/>
      <c r="Y814" s="21"/>
      <c r="Z814" s="21"/>
      <c r="AA814" s="21"/>
      <c r="AB814" s="21"/>
      <c r="AC814" s="21"/>
      <c r="AD814" s="21"/>
      <c r="AE814" s="21"/>
      <c r="AF814" s="21"/>
      <c r="AG814" s="21"/>
      <c r="AH814" s="21"/>
    </row>
    <row r="815" spans="1:34" ht="30" customHeight="1" x14ac:dyDescent="0.2">
      <c r="A815" s="22"/>
      <c r="B815" s="46"/>
      <c r="C815" s="249"/>
      <c r="D815" s="250"/>
      <c r="E815" s="250"/>
      <c r="F815" s="46"/>
      <c r="G815" s="46"/>
      <c r="H815" s="46"/>
      <c r="I815" s="47"/>
      <c r="J815" s="46"/>
      <c r="K815" s="46"/>
      <c r="L815" s="47"/>
      <c r="M815" s="48"/>
      <c r="N815" s="48"/>
      <c r="O815" s="49"/>
      <c r="P815" s="48"/>
      <c r="Q815" s="48"/>
      <c r="R815" s="49"/>
      <c r="S815" s="52"/>
      <c r="T815" s="21"/>
      <c r="U815" s="21"/>
      <c r="V815" s="21"/>
      <c r="W815" s="21"/>
      <c r="X815" s="21"/>
      <c r="Y815" s="21"/>
      <c r="Z815" s="21"/>
      <c r="AA815" s="21"/>
      <c r="AB815" s="21"/>
      <c r="AC815" s="21"/>
      <c r="AD815" s="21"/>
      <c r="AE815" s="21"/>
      <c r="AF815" s="21"/>
      <c r="AG815" s="21"/>
      <c r="AH815" s="21"/>
    </row>
    <row r="816" spans="1:34" ht="30" customHeight="1" x14ac:dyDescent="0.2">
      <c r="A816" s="22"/>
      <c r="B816" s="46"/>
      <c r="C816" s="249"/>
      <c r="D816" s="250"/>
      <c r="E816" s="250"/>
      <c r="F816" s="46"/>
      <c r="G816" s="46"/>
      <c r="H816" s="46"/>
      <c r="I816" s="47"/>
      <c r="J816" s="46"/>
      <c r="K816" s="46"/>
      <c r="L816" s="47"/>
      <c r="M816" s="48"/>
      <c r="N816" s="48"/>
      <c r="O816" s="49"/>
      <c r="P816" s="48"/>
      <c r="Q816" s="48"/>
      <c r="R816" s="49"/>
      <c r="S816" s="52"/>
      <c r="T816" s="21"/>
      <c r="U816" s="21"/>
      <c r="V816" s="21"/>
      <c r="W816" s="21"/>
      <c r="X816" s="21"/>
      <c r="Y816" s="21"/>
      <c r="Z816" s="21"/>
      <c r="AA816" s="21"/>
      <c r="AB816" s="21"/>
      <c r="AC816" s="21"/>
      <c r="AD816" s="21"/>
      <c r="AE816" s="21"/>
      <c r="AF816" s="21"/>
      <c r="AG816" s="21"/>
      <c r="AH816" s="21"/>
    </row>
    <row r="817" spans="1:34" ht="30" customHeight="1" x14ac:dyDescent="0.2">
      <c r="A817" s="22"/>
      <c r="B817" s="46"/>
      <c r="C817" s="249"/>
      <c r="D817" s="250"/>
      <c r="E817" s="250"/>
      <c r="F817" s="46"/>
      <c r="G817" s="46"/>
      <c r="H817" s="46"/>
      <c r="I817" s="47"/>
      <c r="J817" s="46"/>
      <c r="K817" s="46"/>
      <c r="L817" s="47"/>
      <c r="M817" s="48"/>
      <c r="N817" s="48"/>
      <c r="O817" s="49"/>
      <c r="P817" s="48"/>
      <c r="Q817" s="48"/>
      <c r="R817" s="49"/>
      <c r="S817" s="52"/>
      <c r="T817" s="21"/>
      <c r="U817" s="21"/>
      <c r="V817" s="21"/>
      <c r="W817" s="21"/>
      <c r="X817" s="21"/>
      <c r="Y817" s="21"/>
      <c r="Z817" s="21"/>
      <c r="AA817" s="21"/>
      <c r="AB817" s="21"/>
      <c r="AC817" s="21"/>
      <c r="AD817" s="21"/>
      <c r="AE817" s="21"/>
      <c r="AF817" s="21"/>
      <c r="AG817" s="21"/>
      <c r="AH817" s="21"/>
    </row>
    <row r="818" spans="1:34" ht="30" customHeight="1" x14ac:dyDescent="0.2">
      <c r="A818" s="22"/>
      <c r="B818" s="46"/>
      <c r="C818" s="249"/>
      <c r="D818" s="250"/>
      <c r="E818" s="250"/>
      <c r="F818" s="46"/>
      <c r="G818" s="46"/>
      <c r="H818" s="46"/>
      <c r="I818" s="47"/>
      <c r="J818" s="46"/>
      <c r="K818" s="46"/>
      <c r="L818" s="47"/>
      <c r="M818" s="48"/>
      <c r="N818" s="48"/>
      <c r="O818" s="49"/>
      <c r="P818" s="48"/>
      <c r="Q818" s="48"/>
      <c r="R818" s="49"/>
      <c r="S818" s="52"/>
      <c r="T818" s="21"/>
      <c r="U818" s="21"/>
      <c r="V818" s="21"/>
      <c r="W818" s="21"/>
      <c r="X818" s="21"/>
      <c r="Y818" s="21"/>
      <c r="Z818" s="21"/>
      <c r="AA818" s="21"/>
      <c r="AB818" s="21"/>
      <c r="AC818" s="21"/>
      <c r="AD818" s="21"/>
      <c r="AE818" s="21"/>
      <c r="AF818" s="21"/>
      <c r="AG818" s="21"/>
      <c r="AH818" s="21"/>
    </row>
    <row r="819" spans="1:34" ht="30" customHeight="1" x14ac:dyDescent="0.2">
      <c r="A819" s="22"/>
      <c r="B819" s="46"/>
      <c r="C819" s="249"/>
      <c r="D819" s="250"/>
      <c r="E819" s="250"/>
      <c r="F819" s="46"/>
      <c r="G819" s="46"/>
      <c r="H819" s="46"/>
      <c r="I819" s="47"/>
      <c r="J819" s="46"/>
      <c r="K819" s="46"/>
      <c r="L819" s="47"/>
      <c r="M819" s="48"/>
      <c r="N819" s="48"/>
      <c r="O819" s="49"/>
      <c r="P819" s="48"/>
      <c r="Q819" s="48"/>
      <c r="R819" s="49"/>
      <c r="S819" s="52"/>
      <c r="T819" s="21"/>
      <c r="U819" s="21"/>
      <c r="V819" s="21"/>
      <c r="W819" s="21"/>
      <c r="X819" s="21"/>
      <c r="Y819" s="21"/>
      <c r="Z819" s="21"/>
      <c r="AA819" s="21"/>
      <c r="AB819" s="21"/>
      <c r="AC819" s="21"/>
      <c r="AD819" s="21"/>
      <c r="AE819" s="21"/>
      <c r="AF819" s="21"/>
      <c r="AG819" s="21"/>
      <c r="AH819" s="21"/>
    </row>
    <row r="820" spans="1:34" ht="30" customHeight="1" x14ac:dyDescent="0.2">
      <c r="A820" s="22"/>
      <c r="B820" s="46"/>
      <c r="C820" s="249"/>
      <c r="D820" s="250"/>
      <c r="E820" s="250"/>
      <c r="F820" s="46"/>
      <c r="G820" s="46"/>
      <c r="H820" s="46"/>
      <c r="I820" s="47"/>
      <c r="J820" s="46"/>
      <c r="K820" s="46"/>
      <c r="L820" s="47"/>
      <c r="M820" s="48"/>
      <c r="N820" s="48"/>
      <c r="O820" s="49"/>
      <c r="P820" s="48"/>
      <c r="Q820" s="48"/>
      <c r="R820" s="49"/>
      <c r="S820" s="52"/>
      <c r="T820" s="21"/>
      <c r="U820" s="21"/>
      <c r="V820" s="21"/>
      <c r="W820" s="21"/>
      <c r="X820" s="21"/>
      <c r="Y820" s="21"/>
      <c r="Z820" s="21"/>
      <c r="AA820" s="21"/>
      <c r="AB820" s="21"/>
      <c r="AC820" s="21"/>
      <c r="AD820" s="21"/>
      <c r="AE820" s="21"/>
      <c r="AF820" s="21"/>
      <c r="AG820" s="21"/>
      <c r="AH820" s="21"/>
    </row>
    <row r="821" spans="1:34" ht="30" customHeight="1" x14ac:dyDescent="0.2">
      <c r="A821" s="22"/>
      <c r="B821" s="46"/>
      <c r="C821" s="249"/>
      <c r="D821" s="250"/>
      <c r="E821" s="250"/>
      <c r="F821" s="46"/>
      <c r="G821" s="46"/>
      <c r="H821" s="46"/>
      <c r="I821" s="47"/>
      <c r="J821" s="46"/>
      <c r="K821" s="46"/>
      <c r="L821" s="47"/>
      <c r="M821" s="48"/>
      <c r="N821" s="48"/>
      <c r="O821" s="49"/>
      <c r="P821" s="48"/>
      <c r="Q821" s="48"/>
      <c r="R821" s="49"/>
      <c r="S821" s="52"/>
      <c r="T821" s="21"/>
      <c r="U821" s="21"/>
      <c r="V821" s="21"/>
      <c r="W821" s="21"/>
      <c r="X821" s="21"/>
      <c r="Y821" s="21"/>
      <c r="Z821" s="21"/>
      <c r="AA821" s="21"/>
      <c r="AB821" s="21"/>
      <c r="AC821" s="21"/>
      <c r="AD821" s="21"/>
      <c r="AE821" s="21"/>
      <c r="AF821" s="21"/>
      <c r="AG821" s="21"/>
      <c r="AH821" s="21"/>
    </row>
    <row r="822" spans="1:34" ht="30" customHeight="1" x14ac:dyDescent="0.2">
      <c r="A822" s="22"/>
      <c r="B822" s="46"/>
      <c r="C822" s="249"/>
      <c r="D822" s="250"/>
      <c r="E822" s="250"/>
      <c r="F822" s="46"/>
      <c r="G822" s="46"/>
      <c r="H822" s="46"/>
      <c r="I822" s="47"/>
      <c r="J822" s="46"/>
      <c r="K822" s="46"/>
      <c r="L822" s="47"/>
      <c r="M822" s="48"/>
      <c r="N822" s="48"/>
      <c r="O822" s="49"/>
      <c r="P822" s="48"/>
      <c r="Q822" s="48"/>
      <c r="R822" s="49"/>
      <c r="S822" s="52"/>
      <c r="T822" s="21"/>
      <c r="U822" s="21"/>
      <c r="V822" s="21"/>
      <c r="W822" s="21"/>
      <c r="X822" s="21"/>
      <c r="Y822" s="21"/>
      <c r="Z822" s="21"/>
      <c r="AA822" s="21"/>
      <c r="AB822" s="21"/>
      <c r="AC822" s="21"/>
      <c r="AD822" s="21"/>
      <c r="AE822" s="21"/>
      <c r="AF822" s="21"/>
      <c r="AG822" s="21"/>
      <c r="AH822" s="21"/>
    </row>
    <row r="823" spans="1:34" ht="30" customHeight="1" x14ac:dyDescent="0.2">
      <c r="A823" s="22"/>
      <c r="B823" s="46"/>
      <c r="C823" s="249"/>
      <c r="D823" s="250"/>
      <c r="E823" s="250"/>
      <c r="F823" s="46"/>
      <c r="G823" s="46"/>
      <c r="H823" s="46"/>
      <c r="I823" s="47"/>
      <c r="J823" s="46"/>
      <c r="K823" s="46"/>
      <c r="L823" s="47"/>
      <c r="M823" s="48"/>
      <c r="N823" s="48"/>
      <c r="O823" s="49"/>
      <c r="P823" s="48"/>
      <c r="Q823" s="48"/>
      <c r="R823" s="49"/>
      <c r="S823" s="52"/>
      <c r="T823" s="21"/>
      <c r="U823" s="21"/>
      <c r="V823" s="21"/>
      <c r="W823" s="21"/>
      <c r="X823" s="21"/>
      <c r="Y823" s="21"/>
      <c r="Z823" s="21"/>
      <c r="AA823" s="21"/>
      <c r="AB823" s="21"/>
      <c r="AC823" s="21"/>
      <c r="AD823" s="21"/>
      <c r="AE823" s="21"/>
      <c r="AF823" s="21"/>
      <c r="AG823" s="21"/>
      <c r="AH823" s="21"/>
    </row>
    <row r="824" spans="1:34" ht="30" customHeight="1" x14ac:dyDescent="0.2">
      <c r="A824" s="22"/>
      <c r="B824" s="46"/>
      <c r="C824" s="249"/>
      <c r="D824" s="250"/>
      <c r="E824" s="250"/>
      <c r="F824" s="46"/>
      <c r="G824" s="46"/>
      <c r="H824" s="46"/>
      <c r="I824" s="47"/>
      <c r="J824" s="46"/>
      <c r="K824" s="46"/>
      <c r="L824" s="47"/>
      <c r="M824" s="48"/>
      <c r="N824" s="48"/>
      <c r="O824" s="49"/>
      <c r="P824" s="48"/>
      <c r="Q824" s="48"/>
      <c r="R824" s="49"/>
      <c r="S824" s="52"/>
      <c r="T824" s="21"/>
      <c r="U824" s="21"/>
      <c r="V824" s="21"/>
      <c r="W824" s="21"/>
      <c r="X824" s="21"/>
      <c r="Y824" s="21"/>
      <c r="Z824" s="21"/>
      <c r="AA824" s="21"/>
      <c r="AB824" s="21"/>
      <c r="AC824" s="21"/>
      <c r="AD824" s="21"/>
      <c r="AE824" s="21"/>
      <c r="AF824" s="21"/>
      <c r="AG824" s="21"/>
      <c r="AH824" s="21"/>
    </row>
    <row r="825" spans="1:34" ht="30" customHeight="1" x14ac:dyDescent="0.2">
      <c r="A825" s="22"/>
      <c r="B825" s="46"/>
      <c r="C825" s="249"/>
      <c r="D825" s="250"/>
      <c r="E825" s="250"/>
      <c r="F825" s="46"/>
      <c r="G825" s="46"/>
      <c r="H825" s="46"/>
      <c r="I825" s="47"/>
      <c r="J825" s="46"/>
      <c r="K825" s="46"/>
      <c r="L825" s="47"/>
      <c r="M825" s="48"/>
      <c r="N825" s="48"/>
      <c r="O825" s="49"/>
      <c r="P825" s="48"/>
      <c r="Q825" s="48"/>
      <c r="R825" s="49"/>
      <c r="S825" s="52"/>
      <c r="T825" s="21"/>
      <c r="U825" s="21"/>
      <c r="V825" s="21"/>
      <c r="W825" s="21"/>
      <c r="X825" s="21"/>
      <c r="Y825" s="21"/>
      <c r="Z825" s="21"/>
      <c r="AA825" s="21"/>
      <c r="AB825" s="21"/>
      <c r="AC825" s="21"/>
      <c r="AD825" s="21"/>
      <c r="AE825" s="21"/>
      <c r="AF825" s="21"/>
      <c r="AG825" s="21"/>
      <c r="AH825" s="21"/>
    </row>
    <row r="826" spans="1:34" ht="30" customHeight="1" x14ac:dyDescent="0.2">
      <c r="A826" s="22"/>
      <c r="B826" s="46"/>
      <c r="C826" s="249"/>
      <c r="D826" s="250"/>
      <c r="E826" s="250"/>
      <c r="F826" s="46"/>
      <c r="G826" s="46"/>
      <c r="H826" s="46"/>
      <c r="I826" s="47"/>
      <c r="J826" s="46"/>
      <c r="K826" s="46"/>
      <c r="L826" s="47"/>
      <c r="M826" s="48"/>
      <c r="N826" s="48"/>
      <c r="O826" s="49"/>
      <c r="P826" s="48"/>
      <c r="Q826" s="48"/>
      <c r="R826" s="49"/>
      <c r="S826" s="52"/>
      <c r="T826" s="21"/>
      <c r="U826" s="21"/>
      <c r="V826" s="21"/>
      <c r="W826" s="21"/>
      <c r="X826" s="21"/>
      <c r="Y826" s="21"/>
      <c r="Z826" s="21"/>
      <c r="AA826" s="21"/>
      <c r="AB826" s="21"/>
      <c r="AC826" s="21"/>
      <c r="AD826" s="21"/>
      <c r="AE826" s="21"/>
      <c r="AF826" s="21"/>
      <c r="AG826" s="21"/>
      <c r="AH826" s="21"/>
    </row>
    <row r="827" spans="1:34" ht="30" customHeight="1" x14ac:dyDescent="0.2">
      <c r="A827" s="22"/>
      <c r="B827" s="46"/>
      <c r="C827" s="249"/>
      <c r="D827" s="250"/>
      <c r="E827" s="250"/>
      <c r="F827" s="46"/>
      <c r="G827" s="46"/>
      <c r="H827" s="46"/>
      <c r="I827" s="47"/>
      <c r="J827" s="46"/>
      <c r="K827" s="46"/>
      <c r="L827" s="47"/>
      <c r="M827" s="48"/>
      <c r="N827" s="48"/>
      <c r="O827" s="49"/>
      <c r="P827" s="48"/>
      <c r="Q827" s="48"/>
      <c r="R827" s="49"/>
      <c r="S827" s="52"/>
      <c r="T827" s="21"/>
      <c r="U827" s="21"/>
      <c r="V827" s="21"/>
      <c r="W827" s="21"/>
      <c r="X827" s="21"/>
      <c r="Y827" s="21"/>
      <c r="Z827" s="21"/>
      <c r="AA827" s="21"/>
      <c r="AB827" s="21"/>
      <c r="AC827" s="21"/>
      <c r="AD827" s="21"/>
      <c r="AE827" s="21"/>
      <c r="AF827" s="21"/>
      <c r="AG827" s="21"/>
      <c r="AH827" s="21"/>
    </row>
    <row r="828" spans="1:34" ht="30" customHeight="1" x14ac:dyDescent="0.2">
      <c r="A828" s="22"/>
      <c r="B828" s="46"/>
      <c r="C828" s="249"/>
      <c r="D828" s="250"/>
      <c r="E828" s="250"/>
      <c r="F828" s="46"/>
      <c r="G828" s="46"/>
      <c r="H828" s="46"/>
      <c r="I828" s="47"/>
      <c r="J828" s="46"/>
      <c r="K828" s="46"/>
      <c r="L828" s="47"/>
      <c r="M828" s="48"/>
      <c r="N828" s="48"/>
      <c r="O828" s="49"/>
      <c r="P828" s="48"/>
      <c r="Q828" s="48"/>
      <c r="R828" s="49"/>
      <c r="S828" s="52"/>
      <c r="T828" s="21"/>
      <c r="U828" s="21"/>
      <c r="V828" s="21"/>
      <c r="W828" s="21"/>
      <c r="X828" s="21"/>
      <c r="Y828" s="21"/>
      <c r="Z828" s="21"/>
      <c r="AA828" s="21"/>
      <c r="AB828" s="21"/>
      <c r="AC828" s="21"/>
      <c r="AD828" s="21"/>
      <c r="AE828" s="21"/>
      <c r="AF828" s="21"/>
      <c r="AG828" s="21"/>
      <c r="AH828" s="21"/>
    </row>
    <row r="829" spans="1:34" ht="30" customHeight="1" x14ac:dyDescent="0.2">
      <c r="A829" s="22"/>
      <c r="B829" s="46"/>
      <c r="C829" s="249"/>
      <c r="D829" s="250"/>
      <c r="E829" s="250"/>
      <c r="F829" s="46"/>
      <c r="G829" s="46"/>
      <c r="H829" s="46"/>
      <c r="I829" s="47"/>
      <c r="J829" s="46"/>
      <c r="K829" s="46"/>
      <c r="L829" s="47"/>
      <c r="M829" s="48"/>
      <c r="N829" s="48"/>
      <c r="O829" s="49"/>
      <c r="P829" s="48"/>
      <c r="Q829" s="48"/>
      <c r="R829" s="49"/>
      <c r="S829" s="52"/>
      <c r="T829" s="21"/>
      <c r="U829" s="21"/>
      <c r="V829" s="21"/>
      <c r="W829" s="21"/>
      <c r="X829" s="21"/>
      <c r="Y829" s="21"/>
      <c r="Z829" s="21"/>
      <c r="AA829" s="21"/>
      <c r="AB829" s="21"/>
      <c r="AC829" s="21"/>
      <c r="AD829" s="21"/>
      <c r="AE829" s="21"/>
      <c r="AF829" s="21"/>
      <c r="AG829" s="21"/>
      <c r="AH829" s="21"/>
    </row>
    <row r="830" spans="1:34" ht="30" customHeight="1" x14ac:dyDescent="0.2">
      <c r="A830" s="22"/>
      <c r="B830" s="46"/>
      <c r="C830" s="249"/>
      <c r="D830" s="250"/>
      <c r="E830" s="250"/>
      <c r="F830" s="46"/>
      <c r="G830" s="46"/>
      <c r="H830" s="46"/>
      <c r="I830" s="47"/>
      <c r="J830" s="46"/>
      <c r="K830" s="46"/>
      <c r="L830" s="47"/>
      <c r="M830" s="48"/>
      <c r="N830" s="48"/>
      <c r="O830" s="49"/>
      <c r="P830" s="48"/>
      <c r="Q830" s="48"/>
      <c r="R830" s="49"/>
      <c r="S830" s="52"/>
      <c r="T830" s="21"/>
      <c r="U830" s="21"/>
      <c r="V830" s="21"/>
      <c r="W830" s="21"/>
      <c r="X830" s="21"/>
      <c r="Y830" s="21"/>
      <c r="Z830" s="21"/>
      <c r="AA830" s="21"/>
      <c r="AB830" s="21"/>
      <c r="AC830" s="21"/>
      <c r="AD830" s="21"/>
      <c r="AE830" s="21"/>
      <c r="AF830" s="21"/>
      <c r="AG830" s="21"/>
      <c r="AH830" s="21"/>
    </row>
    <row r="831" spans="1:34" ht="30" customHeight="1" x14ac:dyDescent="0.2">
      <c r="A831" s="22"/>
      <c r="B831" s="46"/>
      <c r="C831" s="249"/>
      <c r="D831" s="250"/>
      <c r="E831" s="250"/>
      <c r="F831" s="46"/>
      <c r="G831" s="46"/>
      <c r="H831" s="46"/>
      <c r="I831" s="47"/>
      <c r="J831" s="46"/>
      <c r="K831" s="46"/>
      <c r="L831" s="47"/>
      <c r="M831" s="48"/>
      <c r="N831" s="48"/>
      <c r="O831" s="49"/>
      <c r="P831" s="48"/>
      <c r="Q831" s="48"/>
      <c r="R831" s="49"/>
      <c r="S831" s="52"/>
      <c r="T831" s="21"/>
      <c r="U831" s="21"/>
      <c r="V831" s="21"/>
      <c r="W831" s="21"/>
      <c r="X831" s="21"/>
      <c r="Y831" s="21"/>
      <c r="Z831" s="21"/>
      <c r="AA831" s="21"/>
      <c r="AB831" s="21"/>
      <c r="AC831" s="21"/>
      <c r="AD831" s="21"/>
      <c r="AE831" s="21"/>
      <c r="AF831" s="21"/>
      <c r="AG831" s="21"/>
      <c r="AH831" s="21"/>
    </row>
    <row r="832" spans="1:34" ht="30" customHeight="1" x14ac:dyDescent="0.2">
      <c r="A832" s="22"/>
      <c r="B832" s="46"/>
      <c r="C832" s="249"/>
      <c r="D832" s="250"/>
      <c r="E832" s="250"/>
      <c r="F832" s="46"/>
      <c r="G832" s="46"/>
      <c r="H832" s="46"/>
      <c r="I832" s="47"/>
      <c r="J832" s="46"/>
      <c r="K832" s="46"/>
      <c r="L832" s="47"/>
      <c r="M832" s="48"/>
      <c r="N832" s="48"/>
      <c r="O832" s="49"/>
      <c r="P832" s="48"/>
      <c r="Q832" s="48"/>
      <c r="R832" s="49"/>
      <c r="S832" s="52"/>
      <c r="T832" s="21"/>
      <c r="U832" s="21"/>
      <c r="V832" s="21"/>
      <c r="W832" s="21"/>
      <c r="X832" s="21"/>
      <c r="Y832" s="21"/>
      <c r="Z832" s="21"/>
      <c r="AA832" s="21"/>
      <c r="AB832" s="21"/>
      <c r="AC832" s="21"/>
      <c r="AD832" s="21"/>
      <c r="AE832" s="21"/>
      <c r="AF832" s="21"/>
      <c r="AG832" s="21"/>
      <c r="AH832" s="21"/>
    </row>
    <row r="833" spans="1:34" ht="30" customHeight="1" x14ac:dyDescent="0.2">
      <c r="A833" s="22"/>
      <c r="B833" s="46"/>
      <c r="C833" s="249"/>
      <c r="D833" s="250"/>
      <c r="E833" s="250"/>
      <c r="F833" s="46"/>
      <c r="G833" s="46"/>
      <c r="H833" s="46"/>
      <c r="I833" s="47"/>
      <c r="J833" s="46"/>
      <c r="K833" s="46"/>
      <c r="L833" s="47"/>
      <c r="M833" s="48"/>
      <c r="N833" s="48"/>
      <c r="O833" s="49"/>
      <c r="P833" s="48"/>
      <c r="Q833" s="48"/>
      <c r="R833" s="49"/>
      <c r="S833" s="52"/>
      <c r="T833" s="21"/>
      <c r="U833" s="21"/>
      <c r="V833" s="21"/>
      <c r="W833" s="21"/>
      <c r="X833" s="21"/>
      <c r="Y833" s="21"/>
      <c r="Z833" s="21"/>
      <c r="AA833" s="21"/>
      <c r="AB833" s="21"/>
      <c r="AC833" s="21"/>
      <c r="AD833" s="21"/>
      <c r="AE833" s="21"/>
      <c r="AF833" s="21"/>
      <c r="AG833" s="21"/>
      <c r="AH833" s="21"/>
    </row>
    <row r="834" spans="1:34" ht="30" customHeight="1" x14ac:dyDescent="0.2">
      <c r="A834" s="22"/>
      <c r="B834" s="46"/>
      <c r="C834" s="249"/>
      <c r="D834" s="250"/>
      <c r="E834" s="250"/>
      <c r="F834" s="46"/>
      <c r="G834" s="46"/>
      <c r="H834" s="46"/>
      <c r="I834" s="47"/>
      <c r="J834" s="46"/>
      <c r="K834" s="46"/>
      <c r="L834" s="47"/>
      <c r="M834" s="48"/>
      <c r="N834" s="48"/>
      <c r="O834" s="49"/>
      <c r="P834" s="48"/>
      <c r="Q834" s="48"/>
      <c r="R834" s="49"/>
      <c r="S834" s="52"/>
      <c r="T834" s="21"/>
      <c r="U834" s="21"/>
      <c r="V834" s="21"/>
      <c r="W834" s="21"/>
      <c r="X834" s="21"/>
      <c r="Y834" s="21"/>
      <c r="Z834" s="21"/>
      <c r="AA834" s="21"/>
      <c r="AB834" s="21"/>
      <c r="AC834" s="21"/>
      <c r="AD834" s="21"/>
      <c r="AE834" s="21"/>
      <c r="AF834" s="21"/>
      <c r="AG834" s="21"/>
      <c r="AH834" s="21"/>
    </row>
    <row r="835" spans="1:34" ht="30" customHeight="1" x14ac:dyDescent="0.2">
      <c r="A835" s="22"/>
      <c r="B835" s="46"/>
      <c r="C835" s="249"/>
      <c r="D835" s="250"/>
      <c r="E835" s="250"/>
      <c r="F835" s="46"/>
      <c r="G835" s="46"/>
      <c r="H835" s="46"/>
      <c r="I835" s="47"/>
      <c r="J835" s="46"/>
      <c r="K835" s="46"/>
      <c r="L835" s="47"/>
      <c r="M835" s="48"/>
      <c r="N835" s="48"/>
      <c r="O835" s="49"/>
      <c r="P835" s="48"/>
      <c r="Q835" s="48"/>
      <c r="R835" s="49"/>
      <c r="S835" s="52"/>
      <c r="T835" s="21"/>
      <c r="U835" s="21"/>
      <c r="V835" s="21"/>
      <c r="W835" s="21"/>
      <c r="X835" s="21"/>
      <c r="Y835" s="21"/>
      <c r="Z835" s="21"/>
      <c r="AA835" s="21"/>
      <c r="AB835" s="21"/>
      <c r="AC835" s="21"/>
      <c r="AD835" s="21"/>
      <c r="AE835" s="21"/>
      <c r="AF835" s="21"/>
      <c r="AG835" s="21"/>
      <c r="AH835" s="21"/>
    </row>
    <row r="836" spans="1:34" ht="30" customHeight="1" x14ac:dyDescent="0.2">
      <c r="A836" s="22"/>
      <c r="B836" s="46"/>
      <c r="C836" s="249"/>
      <c r="D836" s="250"/>
      <c r="E836" s="250"/>
      <c r="F836" s="46"/>
      <c r="G836" s="46"/>
      <c r="H836" s="46"/>
      <c r="I836" s="47"/>
      <c r="J836" s="46"/>
      <c r="K836" s="46"/>
      <c r="L836" s="47"/>
      <c r="M836" s="48"/>
      <c r="N836" s="48"/>
      <c r="O836" s="49"/>
      <c r="P836" s="48"/>
      <c r="Q836" s="48"/>
      <c r="R836" s="49"/>
      <c r="S836" s="52"/>
      <c r="T836" s="21"/>
      <c r="U836" s="21"/>
      <c r="V836" s="21"/>
      <c r="W836" s="21"/>
      <c r="X836" s="21"/>
      <c r="Y836" s="21"/>
      <c r="Z836" s="21"/>
      <c r="AA836" s="21"/>
      <c r="AB836" s="21"/>
      <c r="AC836" s="21"/>
      <c r="AD836" s="21"/>
      <c r="AE836" s="21"/>
      <c r="AF836" s="21"/>
      <c r="AG836" s="21"/>
      <c r="AH836" s="21"/>
    </row>
    <row r="837" spans="1:34" ht="30" customHeight="1" x14ac:dyDescent="0.2">
      <c r="A837" s="22"/>
      <c r="B837" s="46"/>
      <c r="C837" s="249"/>
      <c r="D837" s="250"/>
      <c r="E837" s="250"/>
      <c r="F837" s="46"/>
      <c r="G837" s="46"/>
      <c r="H837" s="46"/>
      <c r="I837" s="47"/>
      <c r="J837" s="46"/>
      <c r="K837" s="46"/>
      <c r="L837" s="47"/>
      <c r="M837" s="48"/>
      <c r="N837" s="48"/>
      <c r="O837" s="49"/>
      <c r="P837" s="48"/>
      <c r="Q837" s="48"/>
      <c r="R837" s="49"/>
      <c r="S837" s="52"/>
      <c r="T837" s="21"/>
      <c r="U837" s="21"/>
      <c r="V837" s="21"/>
      <c r="W837" s="21"/>
      <c r="X837" s="21"/>
      <c r="Y837" s="21"/>
      <c r="Z837" s="21"/>
      <c r="AA837" s="21"/>
      <c r="AB837" s="21"/>
      <c r="AC837" s="21"/>
      <c r="AD837" s="21"/>
      <c r="AE837" s="21"/>
      <c r="AF837" s="21"/>
      <c r="AG837" s="21"/>
      <c r="AH837" s="21"/>
    </row>
    <row r="838" spans="1:34" ht="30" customHeight="1" x14ac:dyDescent="0.2">
      <c r="A838" s="22"/>
      <c r="B838" s="46"/>
      <c r="C838" s="249"/>
      <c r="D838" s="250"/>
      <c r="E838" s="250"/>
      <c r="F838" s="46"/>
      <c r="G838" s="46"/>
      <c r="H838" s="46"/>
      <c r="I838" s="47"/>
      <c r="J838" s="46"/>
      <c r="K838" s="46"/>
      <c r="L838" s="47"/>
      <c r="M838" s="48"/>
      <c r="N838" s="48"/>
      <c r="O838" s="49"/>
      <c r="P838" s="48"/>
      <c r="Q838" s="48"/>
      <c r="R838" s="49"/>
      <c r="S838" s="52"/>
      <c r="T838" s="21"/>
      <c r="U838" s="21"/>
      <c r="V838" s="21"/>
      <c r="W838" s="21"/>
      <c r="X838" s="21"/>
      <c r="Y838" s="21"/>
      <c r="Z838" s="21"/>
      <c r="AA838" s="21"/>
      <c r="AB838" s="21"/>
      <c r="AC838" s="21"/>
      <c r="AD838" s="21"/>
      <c r="AE838" s="21"/>
      <c r="AF838" s="21"/>
      <c r="AG838" s="21"/>
      <c r="AH838" s="21"/>
    </row>
    <row r="839" spans="1:34" ht="30" customHeight="1" x14ac:dyDescent="0.2">
      <c r="A839" s="22"/>
      <c r="B839" s="46"/>
      <c r="C839" s="249"/>
      <c r="D839" s="250"/>
      <c r="E839" s="250"/>
      <c r="F839" s="46"/>
      <c r="G839" s="46"/>
      <c r="H839" s="46"/>
      <c r="I839" s="47"/>
      <c r="J839" s="46"/>
      <c r="K839" s="46"/>
      <c r="L839" s="47"/>
      <c r="M839" s="48"/>
      <c r="N839" s="48"/>
      <c r="O839" s="49"/>
      <c r="P839" s="48"/>
      <c r="Q839" s="48"/>
      <c r="R839" s="49"/>
      <c r="S839" s="52"/>
      <c r="T839" s="21"/>
      <c r="U839" s="21"/>
      <c r="V839" s="21"/>
      <c r="W839" s="21"/>
      <c r="X839" s="21"/>
      <c r="Y839" s="21"/>
      <c r="Z839" s="21"/>
      <c r="AA839" s="21"/>
      <c r="AB839" s="21"/>
      <c r="AC839" s="21"/>
      <c r="AD839" s="21"/>
      <c r="AE839" s="21"/>
      <c r="AF839" s="21"/>
      <c r="AG839" s="21"/>
      <c r="AH839" s="21"/>
    </row>
    <row r="840" spans="1:34" ht="30" customHeight="1" x14ac:dyDescent="0.2">
      <c r="A840" s="22"/>
      <c r="B840" s="46"/>
      <c r="C840" s="249"/>
      <c r="D840" s="250"/>
      <c r="E840" s="250"/>
      <c r="F840" s="46"/>
      <c r="G840" s="46"/>
      <c r="H840" s="46"/>
      <c r="I840" s="47"/>
      <c r="J840" s="46"/>
      <c r="K840" s="46"/>
      <c r="L840" s="47"/>
      <c r="M840" s="48"/>
      <c r="N840" s="48"/>
      <c r="O840" s="49"/>
      <c r="P840" s="48"/>
      <c r="Q840" s="48"/>
      <c r="R840" s="49"/>
      <c r="S840" s="52"/>
      <c r="T840" s="21"/>
      <c r="U840" s="21"/>
      <c r="V840" s="21"/>
      <c r="W840" s="21"/>
      <c r="X840" s="21"/>
      <c r="Y840" s="21"/>
      <c r="Z840" s="21"/>
      <c r="AA840" s="21"/>
      <c r="AB840" s="21"/>
      <c r="AC840" s="21"/>
      <c r="AD840" s="21"/>
      <c r="AE840" s="21"/>
      <c r="AF840" s="21"/>
      <c r="AG840" s="21"/>
      <c r="AH840" s="21"/>
    </row>
    <row r="841" spans="1:34" ht="30" customHeight="1" x14ac:dyDescent="0.2">
      <c r="A841" s="22"/>
      <c r="B841" s="46"/>
      <c r="C841" s="249"/>
      <c r="D841" s="250"/>
      <c r="E841" s="250"/>
      <c r="F841" s="46"/>
      <c r="G841" s="46"/>
      <c r="H841" s="46"/>
      <c r="I841" s="47"/>
      <c r="J841" s="46"/>
      <c r="K841" s="46"/>
      <c r="L841" s="47"/>
      <c r="M841" s="48"/>
      <c r="N841" s="48"/>
      <c r="O841" s="49"/>
      <c r="P841" s="48"/>
      <c r="Q841" s="48"/>
      <c r="R841" s="49"/>
      <c r="S841" s="52"/>
      <c r="T841" s="21"/>
      <c r="U841" s="21"/>
      <c r="V841" s="21"/>
      <c r="W841" s="21"/>
      <c r="X841" s="21"/>
      <c r="Y841" s="21"/>
      <c r="Z841" s="21"/>
      <c r="AA841" s="21"/>
      <c r="AB841" s="21"/>
      <c r="AC841" s="21"/>
      <c r="AD841" s="21"/>
      <c r="AE841" s="21"/>
      <c r="AF841" s="21"/>
      <c r="AG841" s="21"/>
      <c r="AH841" s="21"/>
    </row>
    <row r="842" spans="1:34" ht="30" customHeight="1" x14ac:dyDescent="0.2">
      <c r="A842" s="22"/>
      <c r="B842" s="46"/>
      <c r="C842" s="249"/>
      <c r="D842" s="250"/>
      <c r="E842" s="250"/>
      <c r="F842" s="46"/>
      <c r="G842" s="46"/>
      <c r="H842" s="46"/>
      <c r="I842" s="47"/>
      <c r="J842" s="46"/>
      <c r="K842" s="46"/>
      <c r="L842" s="47"/>
      <c r="M842" s="48"/>
      <c r="N842" s="48"/>
      <c r="O842" s="49"/>
      <c r="P842" s="48"/>
      <c r="Q842" s="48"/>
      <c r="R842" s="49"/>
      <c r="S842" s="52"/>
      <c r="T842" s="21"/>
      <c r="U842" s="21"/>
      <c r="V842" s="21"/>
      <c r="W842" s="21"/>
      <c r="X842" s="21"/>
      <c r="Y842" s="21"/>
      <c r="Z842" s="21"/>
      <c r="AA842" s="21"/>
      <c r="AB842" s="21"/>
      <c r="AC842" s="21"/>
      <c r="AD842" s="21"/>
      <c r="AE842" s="21"/>
      <c r="AF842" s="21"/>
      <c r="AG842" s="21"/>
      <c r="AH842" s="21"/>
    </row>
    <row r="843" spans="1:34" ht="30" customHeight="1" x14ac:dyDescent="0.2">
      <c r="A843" s="22"/>
      <c r="B843" s="46"/>
      <c r="C843" s="249"/>
      <c r="D843" s="250"/>
      <c r="E843" s="250"/>
      <c r="F843" s="46"/>
      <c r="G843" s="46"/>
      <c r="H843" s="46"/>
      <c r="I843" s="47"/>
      <c r="J843" s="46"/>
      <c r="K843" s="46"/>
      <c r="L843" s="47"/>
      <c r="M843" s="48"/>
      <c r="N843" s="48"/>
      <c r="O843" s="49"/>
      <c r="P843" s="48"/>
      <c r="Q843" s="48"/>
      <c r="R843" s="49"/>
      <c r="S843" s="52"/>
      <c r="T843" s="21"/>
      <c r="U843" s="21"/>
      <c r="V843" s="21"/>
      <c r="W843" s="21"/>
      <c r="X843" s="21"/>
      <c r="Y843" s="21"/>
      <c r="Z843" s="21"/>
      <c r="AA843" s="21"/>
      <c r="AB843" s="21"/>
      <c r="AC843" s="21"/>
      <c r="AD843" s="21"/>
      <c r="AE843" s="21"/>
      <c r="AF843" s="21"/>
      <c r="AG843" s="21"/>
      <c r="AH843" s="21"/>
    </row>
    <row r="844" spans="1:34" ht="30" customHeight="1" x14ac:dyDescent="0.2">
      <c r="A844" s="22"/>
      <c r="B844" s="46"/>
      <c r="C844" s="249"/>
      <c r="D844" s="250"/>
      <c r="E844" s="250"/>
      <c r="F844" s="46"/>
      <c r="G844" s="46"/>
      <c r="H844" s="46"/>
      <c r="I844" s="47"/>
      <c r="J844" s="46"/>
      <c r="K844" s="46"/>
      <c r="L844" s="47"/>
      <c r="M844" s="48"/>
      <c r="N844" s="48"/>
      <c r="O844" s="49"/>
      <c r="P844" s="48"/>
      <c r="Q844" s="48"/>
      <c r="R844" s="49"/>
      <c r="S844" s="52"/>
      <c r="T844" s="21"/>
      <c r="U844" s="21"/>
      <c r="V844" s="21"/>
      <c r="W844" s="21"/>
      <c r="X844" s="21"/>
      <c r="Y844" s="21"/>
      <c r="Z844" s="21"/>
      <c r="AA844" s="21"/>
      <c r="AB844" s="21"/>
      <c r="AC844" s="21"/>
      <c r="AD844" s="21"/>
      <c r="AE844" s="21"/>
      <c r="AF844" s="21"/>
      <c r="AG844" s="21"/>
      <c r="AH844" s="21"/>
    </row>
    <row r="845" spans="1:34" ht="30" customHeight="1" x14ac:dyDescent="0.2">
      <c r="A845" s="22"/>
      <c r="B845" s="46"/>
      <c r="C845" s="249"/>
      <c r="D845" s="250"/>
      <c r="E845" s="250"/>
      <c r="F845" s="46"/>
      <c r="G845" s="46"/>
      <c r="H845" s="46"/>
      <c r="I845" s="47"/>
      <c r="J845" s="46"/>
      <c r="K845" s="46"/>
      <c r="L845" s="47"/>
      <c r="M845" s="48"/>
      <c r="N845" s="48"/>
      <c r="O845" s="49"/>
      <c r="P845" s="48"/>
      <c r="Q845" s="48"/>
      <c r="R845" s="49"/>
      <c r="S845" s="52"/>
      <c r="T845" s="21"/>
      <c r="U845" s="21"/>
      <c r="V845" s="21"/>
      <c r="W845" s="21"/>
      <c r="X845" s="21"/>
      <c r="Y845" s="21"/>
      <c r="Z845" s="21"/>
      <c r="AA845" s="21"/>
      <c r="AB845" s="21"/>
      <c r="AC845" s="21"/>
      <c r="AD845" s="21"/>
      <c r="AE845" s="21"/>
      <c r="AF845" s="21"/>
      <c r="AG845" s="21"/>
      <c r="AH845" s="21"/>
    </row>
    <row r="846" spans="1:34" ht="30" customHeight="1" x14ac:dyDescent="0.2">
      <c r="A846" s="22"/>
      <c r="B846" s="46"/>
      <c r="C846" s="249"/>
      <c r="D846" s="250"/>
      <c r="E846" s="250"/>
      <c r="F846" s="46"/>
      <c r="G846" s="46"/>
      <c r="H846" s="46"/>
      <c r="I846" s="47"/>
      <c r="J846" s="46"/>
      <c r="K846" s="46"/>
      <c r="L846" s="47"/>
      <c r="M846" s="48"/>
      <c r="N846" s="48"/>
      <c r="O846" s="49"/>
      <c r="P846" s="48"/>
      <c r="Q846" s="48"/>
      <c r="R846" s="49"/>
      <c r="S846" s="52"/>
      <c r="T846" s="21"/>
      <c r="U846" s="21"/>
      <c r="V846" s="21"/>
      <c r="W846" s="21"/>
      <c r="X846" s="21"/>
      <c r="Y846" s="21"/>
      <c r="Z846" s="21"/>
      <c r="AA846" s="21"/>
      <c r="AB846" s="21"/>
      <c r="AC846" s="21"/>
      <c r="AD846" s="21"/>
      <c r="AE846" s="21"/>
      <c r="AF846" s="21"/>
      <c r="AG846" s="21"/>
      <c r="AH846" s="21"/>
    </row>
    <row r="847" spans="1:34" ht="30" customHeight="1" x14ac:dyDescent="0.2">
      <c r="A847" s="22"/>
      <c r="B847" s="46"/>
      <c r="C847" s="249"/>
      <c r="D847" s="250"/>
      <c r="E847" s="250"/>
      <c r="F847" s="46"/>
      <c r="G847" s="46"/>
      <c r="H847" s="46"/>
      <c r="I847" s="47"/>
      <c r="J847" s="46"/>
      <c r="K847" s="46"/>
      <c r="L847" s="47"/>
      <c r="M847" s="48"/>
      <c r="N847" s="48"/>
      <c r="O847" s="49"/>
      <c r="P847" s="48"/>
      <c r="Q847" s="48"/>
      <c r="R847" s="49"/>
      <c r="S847" s="52"/>
      <c r="T847" s="21"/>
      <c r="U847" s="21"/>
      <c r="V847" s="21"/>
      <c r="W847" s="21"/>
      <c r="X847" s="21"/>
      <c r="Y847" s="21"/>
      <c r="Z847" s="21"/>
      <c r="AA847" s="21"/>
      <c r="AB847" s="21"/>
      <c r="AC847" s="21"/>
      <c r="AD847" s="21"/>
      <c r="AE847" s="21"/>
      <c r="AF847" s="21"/>
      <c r="AG847" s="21"/>
      <c r="AH847" s="21"/>
    </row>
    <row r="848" spans="1:34" ht="30" customHeight="1" x14ac:dyDescent="0.2">
      <c r="A848" s="22"/>
      <c r="B848" s="46"/>
      <c r="C848" s="249"/>
      <c r="D848" s="250"/>
      <c r="E848" s="250"/>
      <c r="F848" s="46"/>
      <c r="G848" s="46"/>
      <c r="H848" s="46"/>
      <c r="I848" s="47"/>
      <c r="J848" s="46"/>
      <c r="K848" s="46"/>
      <c r="L848" s="47"/>
      <c r="M848" s="48"/>
      <c r="N848" s="48"/>
      <c r="O848" s="49"/>
      <c r="P848" s="48"/>
      <c r="Q848" s="48"/>
      <c r="R848" s="49"/>
      <c r="S848" s="52"/>
      <c r="T848" s="21"/>
      <c r="U848" s="21"/>
      <c r="V848" s="21"/>
      <c r="W848" s="21"/>
      <c r="X848" s="21"/>
      <c r="Y848" s="21"/>
      <c r="Z848" s="21"/>
      <c r="AA848" s="21"/>
      <c r="AB848" s="21"/>
      <c r="AC848" s="21"/>
      <c r="AD848" s="21"/>
      <c r="AE848" s="21"/>
      <c r="AF848" s="21"/>
      <c r="AG848" s="21"/>
      <c r="AH848" s="21"/>
    </row>
    <row r="849" spans="1:34" ht="30" customHeight="1" x14ac:dyDescent="0.2">
      <c r="A849" s="22"/>
      <c r="B849" s="46"/>
      <c r="C849" s="249"/>
      <c r="D849" s="250"/>
      <c r="E849" s="250"/>
      <c r="F849" s="46"/>
      <c r="G849" s="46"/>
      <c r="H849" s="46"/>
      <c r="I849" s="47"/>
      <c r="J849" s="46"/>
      <c r="K849" s="46"/>
      <c r="L849" s="47"/>
      <c r="M849" s="48"/>
      <c r="N849" s="48"/>
      <c r="O849" s="49"/>
      <c r="P849" s="48"/>
      <c r="Q849" s="48"/>
      <c r="R849" s="49"/>
      <c r="S849" s="52"/>
      <c r="T849" s="21"/>
      <c r="U849" s="21"/>
      <c r="V849" s="21"/>
      <c r="W849" s="21"/>
      <c r="X849" s="21"/>
      <c r="Y849" s="21"/>
      <c r="Z849" s="21"/>
      <c r="AA849" s="21"/>
      <c r="AB849" s="21"/>
      <c r="AC849" s="21"/>
      <c r="AD849" s="21"/>
      <c r="AE849" s="21"/>
      <c r="AF849" s="21"/>
      <c r="AG849" s="21"/>
      <c r="AH849" s="21"/>
    </row>
    <row r="850" spans="1:34" ht="30" customHeight="1" x14ac:dyDescent="0.2">
      <c r="A850" s="22"/>
      <c r="B850" s="46"/>
      <c r="C850" s="249"/>
      <c r="D850" s="250"/>
      <c r="E850" s="250"/>
      <c r="F850" s="46"/>
      <c r="G850" s="46"/>
      <c r="H850" s="46"/>
      <c r="I850" s="47"/>
      <c r="J850" s="46"/>
      <c r="K850" s="46"/>
      <c r="L850" s="47"/>
      <c r="M850" s="48"/>
      <c r="N850" s="48"/>
      <c r="O850" s="49"/>
      <c r="P850" s="48"/>
      <c r="Q850" s="48"/>
      <c r="R850" s="49"/>
      <c r="S850" s="52"/>
      <c r="T850" s="21"/>
      <c r="U850" s="21"/>
      <c r="V850" s="21"/>
      <c r="W850" s="21"/>
      <c r="X850" s="21"/>
      <c r="Y850" s="21"/>
      <c r="Z850" s="21"/>
      <c r="AA850" s="21"/>
      <c r="AB850" s="21"/>
      <c r="AC850" s="21"/>
      <c r="AD850" s="21"/>
      <c r="AE850" s="21"/>
      <c r="AF850" s="21"/>
      <c r="AG850" s="21"/>
      <c r="AH850" s="21"/>
    </row>
    <row r="851" spans="1:34" ht="30" customHeight="1" x14ac:dyDescent="0.2">
      <c r="A851" s="22"/>
      <c r="B851" s="46"/>
      <c r="C851" s="249"/>
      <c r="D851" s="250"/>
      <c r="E851" s="250"/>
      <c r="F851" s="46"/>
      <c r="G851" s="46"/>
      <c r="H851" s="46"/>
      <c r="I851" s="47"/>
      <c r="J851" s="46"/>
      <c r="K851" s="46"/>
      <c r="L851" s="47"/>
      <c r="M851" s="48"/>
      <c r="N851" s="48"/>
      <c r="O851" s="49"/>
      <c r="P851" s="48"/>
      <c r="Q851" s="48"/>
      <c r="R851" s="49"/>
      <c r="S851" s="52"/>
      <c r="T851" s="21"/>
      <c r="U851" s="21"/>
      <c r="V851" s="21"/>
      <c r="W851" s="21"/>
      <c r="X851" s="21"/>
      <c r="Y851" s="21"/>
      <c r="Z851" s="21"/>
      <c r="AA851" s="21"/>
      <c r="AB851" s="21"/>
      <c r="AC851" s="21"/>
      <c r="AD851" s="21"/>
      <c r="AE851" s="21"/>
      <c r="AF851" s="21"/>
      <c r="AG851" s="21"/>
      <c r="AH851" s="21"/>
    </row>
    <row r="852" spans="1:34" ht="30" customHeight="1" x14ac:dyDescent="0.2">
      <c r="A852" s="22"/>
      <c r="B852" s="46"/>
      <c r="C852" s="249"/>
      <c r="D852" s="250"/>
      <c r="E852" s="250"/>
      <c r="F852" s="46"/>
      <c r="G852" s="46"/>
      <c r="H852" s="46"/>
      <c r="I852" s="47"/>
      <c r="J852" s="46"/>
      <c r="K852" s="46"/>
      <c r="L852" s="47"/>
      <c r="M852" s="48"/>
      <c r="N852" s="48"/>
      <c r="O852" s="49"/>
      <c r="P852" s="48"/>
      <c r="Q852" s="48"/>
      <c r="R852" s="49"/>
      <c r="S852" s="52"/>
      <c r="T852" s="21"/>
      <c r="U852" s="21"/>
      <c r="V852" s="21"/>
      <c r="W852" s="21"/>
      <c r="X852" s="21"/>
      <c r="Y852" s="21"/>
      <c r="Z852" s="21"/>
      <c r="AA852" s="21"/>
      <c r="AB852" s="21"/>
      <c r="AC852" s="21"/>
      <c r="AD852" s="21"/>
      <c r="AE852" s="21"/>
      <c r="AF852" s="21"/>
      <c r="AG852" s="21"/>
      <c r="AH852" s="21"/>
    </row>
    <row r="853" spans="1:34" ht="30" customHeight="1" x14ac:dyDescent="0.2">
      <c r="A853" s="22"/>
      <c r="B853" s="46"/>
      <c r="C853" s="249"/>
      <c r="D853" s="250"/>
      <c r="E853" s="250"/>
      <c r="F853" s="46"/>
      <c r="G853" s="46"/>
      <c r="H853" s="46"/>
      <c r="I853" s="47"/>
      <c r="J853" s="46"/>
      <c r="K853" s="46"/>
      <c r="L853" s="47"/>
      <c r="M853" s="48"/>
      <c r="N853" s="48"/>
      <c r="O853" s="49"/>
      <c r="P853" s="48"/>
      <c r="Q853" s="48"/>
      <c r="R853" s="49"/>
      <c r="S853" s="52"/>
      <c r="T853" s="21"/>
      <c r="U853" s="21"/>
      <c r="V853" s="21"/>
      <c r="W853" s="21"/>
      <c r="X853" s="21"/>
      <c r="Y853" s="21"/>
      <c r="Z853" s="21"/>
      <c r="AA853" s="21"/>
      <c r="AB853" s="21"/>
      <c r="AC853" s="21"/>
      <c r="AD853" s="21"/>
      <c r="AE853" s="21"/>
      <c r="AF853" s="21"/>
      <c r="AG853" s="21"/>
      <c r="AH853" s="21"/>
    </row>
    <row r="854" spans="1:34" ht="30" customHeight="1" x14ac:dyDescent="0.2">
      <c r="A854" s="22"/>
      <c r="B854" s="46"/>
      <c r="C854" s="249"/>
      <c r="D854" s="250"/>
      <c r="E854" s="250"/>
      <c r="F854" s="46"/>
      <c r="G854" s="46"/>
      <c r="H854" s="46"/>
      <c r="I854" s="47"/>
      <c r="J854" s="46"/>
      <c r="K854" s="46"/>
      <c r="L854" s="47"/>
      <c r="M854" s="48"/>
      <c r="N854" s="48"/>
      <c r="O854" s="49"/>
      <c r="P854" s="48"/>
      <c r="Q854" s="48"/>
      <c r="R854" s="49"/>
      <c r="S854" s="52"/>
      <c r="T854" s="21"/>
      <c r="U854" s="21"/>
      <c r="V854" s="21"/>
      <c r="W854" s="21"/>
      <c r="X854" s="21"/>
      <c r="Y854" s="21"/>
      <c r="Z854" s="21"/>
      <c r="AA854" s="21"/>
      <c r="AB854" s="21"/>
      <c r="AC854" s="21"/>
      <c r="AD854" s="21"/>
      <c r="AE854" s="21"/>
      <c r="AF854" s="21"/>
      <c r="AG854" s="21"/>
      <c r="AH854" s="21"/>
    </row>
    <row r="855" spans="1:34" ht="30" customHeight="1" x14ac:dyDescent="0.2">
      <c r="A855" s="22"/>
      <c r="B855" s="46"/>
      <c r="C855" s="249"/>
      <c r="D855" s="250"/>
      <c r="E855" s="250"/>
      <c r="F855" s="46"/>
      <c r="G855" s="46"/>
      <c r="H855" s="46"/>
      <c r="I855" s="47"/>
      <c r="J855" s="46"/>
      <c r="K855" s="46"/>
      <c r="L855" s="47"/>
      <c r="M855" s="48"/>
      <c r="N855" s="48"/>
      <c r="O855" s="49"/>
      <c r="P855" s="48"/>
      <c r="Q855" s="48"/>
      <c r="R855" s="49"/>
      <c r="S855" s="52"/>
      <c r="T855" s="21"/>
      <c r="U855" s="21"/>
      <c r="V855" s="21"/>
      <c r="W855" s="21"/>
      <c r="X855" s="21"/>
      <c r="Y855" s="21"/>
      <c r="Z855" s="21"/>
      <c r="AA855" s="21"/>
      <c r="AB855" s="21"/>
      <c r="AC855" s="21"/>
      <c r="AD855" s="21"/>
      <c r="AE855" s="21"/>
      <c r="AF855" s="21"/>
      <c r="AG855" s="21"/>
      <c r="AH855" s="21"/>
    </row>
    <row r="856" spans="1:34" ht="30" customHeight="1" x14ac:dyDescent="0.2">
      <c r="A856" s="22"/>
      <c r="B856" s="46"/>
      <c r="C856" s="249"/>
      <c r="D856" s="250"/>
      <c r="E856" s="250"/>
      <c r="F856" s="46"/>
      <c r="G856" s="46"/>
      <c r="H856" s="46"/>
      <c r="I856" s="47"/>
      <c r="J856" s="46"/>
      <c r="K856" s="46"/>
      <c r="L856" s="47"/>
      <c r="M856" s="48"/>
      <c r="N856" s="48"/>
      <c r="O856" s="49"/>
      <c r="P856" s="48"/>
      <c r="Q856" s="48"/>
      <c r="R856" s="49"/>
      <c r="S856" s="52"/>
      <c r="T856" s="21"/>
      <c r="U856" s="21"/>
      <c r="V856" s="21"/>
      <c r="W856" s="21"/>
      <c r="X856" s="21"/>
      <c r="Y856" s="21"/>
      <c r="Z856" s="21"/>
      <c r="AA856" s="21"/>
      <c r="AB856" s="21"/>
      <c r="AC856" s="21"/>
      <c r="AD856" s="21"/>
      <c r="AE856" s="21"/>
      <c r="AF856" s="21"/>
      <c r="AG856" s="21"/>
      <c r="AH856" s="21"/>
    </row>
    <row r="857" spans="1:34" ht="30" customHeight="1" x14ac:dyDescent="0.2">
      <c r="A857" s="22"/>
      <c r="B857" s="46"/>
      <c r="C857" s="249"/>
      <c r="D857" s="250"/>
      <c r="E857" s="250"/>
      <c r="F857" s="46"/>
      <c r="G857" s="46"/>
      <c r="H857" s="46"/>
      <c r="I857" s="47"/>
      <c r="J857" s="46"/>
      <c r="K857" s="46"/>
      <c r="L857" s="47"/>
      <c r="M857" s="48"/>
      <c r="N857" s="48"/>
      <c r="O857" s="49"/>
      <c r="P857" s="48"/>
      <c r="Q857" s="48"/>
      <c r="R857" s="49"/>
      <c r="S857" s="52"/>
      <c r="T857" s="21"/>
      <c r="U857" s="21"/>
      <c r="V857" s="21"/>
      <c r="W857" s="21"/>
      <c r="X857" s="21"/>
      <c r="Y857" s="21"/>
      <c r="Z857" s="21"/>
      <c r="AA857" s="21"/>
      <c r="AB857" s="21"/>
      <c r="AC857" s="21"/>
      <c r="AD857" s="21"/>
      <c r="AE857" s="21"/>
      <c r="AF857" s="21"/>
      <c r="AG857" s="21"/>
      <c r="AH857" s="21"/>
    </row>
    <row r="858" spans="1:34" ht="30" customHeight="1" x14ac:dyDescent="0.2">
      <c r="A858" s="22"/>
      <c r="B858" s="46"/>
      <c r="C858" s="249"/>
      <c r="D858" s="250"/>
      <c r="E858" s="250"/>
      <c r="F858" s="46"/>
      <c r="G858" s="46"/>
      <c r="H858" s="46"/>
      <c r="I858" s="47"/>
      <c r="J858" s="46"/>
      <c r="K858" s="46"/>
      <c r="L858" s="47"/>
      <c r="M858" s="48"/>
      <c r="N858" s="48"/>
      <c r="O858" s="49"/>
      <c r="P858" s="48"/>
      <c r="Q858" s="48"/>
      <c r="R858" s="49"/>
      <c r="S858" s="52"/>
      <c r="T858" s="21"/>
      <c r="U858" s="21"/>
      <c r="V858" s="21"/>
      <c r="W858" s="21"/>
      <c r="X858" s="21"/>
      <c r="Y858" s="21"/>
      <c r="Z858" s="21"/>
      <c r="AA858" s="21"/>
      <c r="AB858" s="21"/>
      <c r="AC858" s="21"/>
      <c r="AD858" s="21"/>
      <c r="AE858" s="21"/>
      <c r="AF858" s="21"/>
      <c r="AG858" s="21"/>
      <c r="AH858" s="21"/>
    </row>
    <row r="859" spans="1:34" ht="30" customHeight="1" x14ac:dyDescent="0.2">
      <c r="A859" s="22"/>
      <c r="B859" s="46"/>
      <c r="C859" s="249"/>
      <c r="D859" s="250"/>
      <c r="E859" s="250"/>
      <c r="F859" s="46"/>
      <c r="G859" s="46"/>
      <c r="H859" s="46"/>
      <c r="I859" s="47"/>
      <c r="J859" s="46"/>
      <c r="K859" s="46"/>
      <c r="L859" s="47"/>
      <c r="M859" s="48"/>
      <c r="N859" s="48"/>
      <c r="O859" s="49"/>
      <c r="P859" s="48"/>
      <c r="Q859" s="48"/>
      <c r="R859" s="49"/>
      <c r="S859" s="52"/>
      <c r="T859" s="21"/>
      <c r="U859" s="21"/>
      <c r="V859" s="21"/>
      <c r="W859" s="21"/>
      <c r="X859" s="21"/>
      <c r="Y859" s="21"/>
      <c r="Z859" s="21"/>
      <c r="AA859" s="21"/>
      <c r="AB859" s="21"/>
      <c r="AC859" s="21"/>
      <c r="AD859" s="21"/>
      <c r="AE859" s="21"/>
      <c r="AF859" s="21"/>
      <c r="AG859" s="21"/>
      <c r="AH859" s="21"/>
    </row>
    <row r="860" spans="1:34" ht="30" customHeight="1" x14ac:dyDescent="0.2">
      <c r="A860" s="22"/>
      <c r="B860" s="46"/>
      <c r="C860" s="249"/>
      <c r="D860" s="250"/>
      <c r="E860" s="250"/>
      <c r="F860" s="46"/>
      <c r="G860" s="46"/>
      <c r="H860" s="46"/>
      <c r="I860" s="47"/>
      <c r="J860" s="46"/>
      <c r="K860" s="46"/>
      <c r="L860" s="47"/>
      <c r="M860" s="48"/>
      <c r="N860" s="48"/>
      <c r="O860" s="49"/>
      <c r="P860" s="48"/>
      <c r="Q860" s="48"/>
      <c r="R860" s="49"/>
      <c r="S860" s="52"/>
      <c r="T860" s="21"/>
      <c r="U860" s="21"/>
      <c r="V860" s="21"/>
      <c r="W860" s="21"/>
      <c r="X860" s="21"/>
      <c r="Y860" s="21"/>
      <c r="Z860" s="21"/>
      <c r="AA860" s="21"/>
      <c r="AB860" s="21"/>
      <c r="AC860" s="21"/>
      <c r="AD860" s="21"/>
      <c r="AE860" s="21"/>
      <c r="AF860" s="21"/>
      <c r="AG860" s="21"/>
      <c r="AH860" s="21"/>
    </row>
    <row r="861" spans="1:34" ht="30" customHeight="1" x14ac:dyDescent="0.2">
      <c r="A861" s="22"/>
      <c r="B861" s="46"/>
      <c r="C861" s="249"/>
      <c r="D861" s="250"/>
      <c r="E861" s="250"/>
      <c r="F861" s="46"/>
      <c r="G861" s="46"/>
      <c r="H861" s="46"/>
      <c r="I861" s="47"/>
      <c r="J861" s="46"/>
      <c r="K861" s="46"/>
      <c r="L861" s="47"/>
      <c r="M861" s="48"/>
      <c r="N861" s="48"/>
      <c r="O861" s="49"/>
      <c r="P861" s="48"/>
      <c r="Q861" s="48"/>
      <c r="R861" s="49"/>
      <c r="S861" s="52"/>
      <c r="T861" s="21"/>
      <c r="U861" s="21"/>
      <c r="V861" s="21"/>
      <c r="W861" s="21"/>
      <c r="X861" s="21"/>
      <c r="Y861" s="21"/>
      <c r="Z861" s="21"/>
      <c r="AA861" s="21"/>
      <c r="AB861" s="21"/>
      <c r="AC861" s="21"/>
      <c r="AD861" s="21"/>
      <c r="AE861" s="21"/>
      <c r="AF861" s="21"/>
      <c r="AG861" s="21"/>
      <c r="AH861" s="21"/>
    </row>
    <row r="862" spans="1:34" ht="30" customHeight="1" x14ac:dyDescent="0.2">
      <c r="A862" s="22"/>
      <c r="B862" s="46"/>
      <c r="C862" s="249"/>
      <c r="D862" s="250"/>
      <c r="E862" s="250"/>
      <c r="F862" s="46"/>
      <c r="G862" s="46"/>
      <c r="H862" s="46"/>
      <c r="I862" s="47"/>
      <c r="J862" s="46"/>
      <c r="K862" s="46"/>
      <c r="L862" s="47"/>
      <c r="M862" s="48"/>
      <c r="N862" s="48"/>
      <c r="O862" s="49"/>
      <c r="P862" s="48"/>
      <c r="Q862" s="48"/>
      <c r="R862" s="49"/>
      <c r="S862" s="52"/>
      <c r="T862" s="21"/>
      <c r="U862" s="21"/>
      <c r="V862" s="21"/>
      <c r="W862" s="21"/>
      <c r="X862" s="21"/>
      <c r="Y862" s="21"/>
      <c r="Z862" s="21"/>
      <c r="AA862" s="21"/>
      <c r="AB862" s="21"/>
      <c r="AC862" s="21"/>
      <c r="AD862" s="21"/>
      <c r="AE862" s="21"/>
      <c r="AF862" s="21"/>
      <c r="AG862" s="21"/>
      <c r="AH862" s="21"/>
    </row>
    <row r="863" spans="1:34" ht="30" customHeight="1" x14ac:dyDescent="0.2">
      <c r="A863" s="22"/>
      <c r="B863" s="46"/>
      <c r="C863" s="249"/>
      <c r="D863" s="250"/>
      <c r="E863" s="250"/>
      <c r="F863" s="46"/>
      <c r="G863" s="46"/>
      <c r="H863" s="46"/>
      <c r="I863" s="47"/>
      <c r="J863" s="46"/>
      <c r="K863" s="46"/>
      <c r="L863" s="47"/>
      <c r="M863" s="48"/>
      <c r="N863" s="48"/>
      <c r="O863" s="49"/>
      <c r="P863" s="48"/>
      <c r="Q863" s="48"/>
      <c r="R863" s="49"/>
      <c r="S863" s="52"/>
      <c r="T863" s="21"/>
      <c r="U863" s="21"/>
      <c r="V863" s="21"/>
      <c r="W863" s="21"/>
      <c r="X863" s="21"/>
      <c r="Y863" s="21"/>
      <c r="Z863" s="21"/>
      <c r="AA863" s="21"/>
      <c r="AB863" s="21"/>
      <c r="AC863" s="21"/>
      <c r="AD863" s="21"/>
      <c r="AE863" s="21"/>
      <c r="AF863" s="21"/>
      <c r="AG863" s="21"/>
      <c r="AH863" s="21"/>
    </row>
    <row r="864" spans="1:34" ht="30" customHeight="1" x14ac:dyDescent="0.2">
      <c r="A864" s="22"/>
      <c r="B864" s="46"/>
      <c r="C864" s="249"/>
      <c r="D864" s="250"/>
      <c r="E864" s="250"/>
      <c r="F864" s="46"/>
      <c r="G864" s="46"/>
      <c r="H864" s="46"/>
      <c r="I864" s="47"/>
      <c r="J864" s="46"/>
      <c r="K864" s="46"/>
      <c r="L864" s="47"/>
      <c r="M864" s="48"/>
      <c r="N864" s="48"/>
      <c r="O864" s="49"/>
      <c r="P864" s="48"/>
      <c r="Q864" s="48"/>
      <c r="R864" s="49"/>
      <c r="S864" s="52"/>
      <c r="T864" s="21"/>
      <c r="U864" s="21"/>
      <c r="V864" s="21"/>
      <c r="W864" s="21"/>
      <c r="X864" s="21"/>
      <c r="Y864" s="21"/>
      <c r="Z864" s="21"/>
      <c r="AA864" s="21"/>
      <c r="AB864" s="21"/>
      <c r="AC864" s="21"/>
      <c r="AD864" s="21"/>
      <c r="AE864" s="21"/>
      <c r="AF864" s="21"/>
      <c r="AG864" s="21"/>
      <c r="AH864" s="21"/>
    </row>
    <row r="865" spans="1:34" ht="30" customHeight="1" x14ac:dyDescent="0.2">
      <c r="A865" s="22"/>
      <c r="B865" s="46"/>
      <c r="C865" s="249"/>
      <c r="D865" s="250"/>
      <c r="E865" s="250"/>
      <c r="F865" s="46"/>
      <c r="G865" s="46"/>
      <c r="H865" s="46"/>
      <c r="I865" s="47"/>
      <c r="J865" s="46"/>
      <c r="K865" s="46"/>
      <c r="L865" s="47"/>
      <c r="M865" s="48"/>
      <c r="N865" s="48"/>
      <c r="O865" s="49"/>
      <c r="P865" s="48"/>
      <c r="Q865" s="48"/>
      <c r="R865" s="49"/>
      <c r="S865" s="52"/>
      <c r="T865" s="21"/>
      <c r="U865" s="21"/>
      <c r="V865" s="21"/>
      <c r="W865" s="21"/>
      <c r="X865" s="21"/>
      <c r="Y865" s="21"/>
      <c r="Z865" s="21"/>
      <c r="AA865" s="21"/>
      <c r="AB865" s="21"/>
      <c r="AC865" s="21"/>
      <c r="AD865" s="21"/>
      <c r="AE865" s="21"/>
      <c r="AF865" s="21"/>
      <c r="AG865" s="21"/>
      <c r="AH865" s="21"/>
    </row>
    <row r="866" spans="1:34" ht="30" customHeight="1" x14ac:dyDescent="0.2">
      <c r="A866" s="22"/>
      <c r="B866" s="46"/>
      <c r="C866" s="249"/>
      <c r="D866" s="250"/>
      <c r="E866" s="250"/>
      <c r="F866" s="46"/>
      <c r="G866" s="46"/>
      <c r="H866" s="46"/>
      <c r="I866" s="47"/>
      <c r="J866" s="46"/>
      <c r="K866" s="46"/>
      <c r="L866" s="47"/>
      <c r="M866" s="48"/>
      <c r="N866" s="48"/>
      <c r="O866" s="49"/>
      <c r="P866" s="48"/>
      <c r="Q866" s="48"/>
      <c r="R866" s="49"/>
      <c r="S866" s="52"/>
      <c r="T866" s="21"/>
      <c r="U866" s="21"/>
      <c r="V866" s="21"/>
      <c r="W866" s="21"/>
      <c r="X866" s="21"/>
      <c r="Y866" s="21"/>
      <c r="Z866" s="21"/>
      <c r="AA866" s="21"/>
      <c r="AB866" s="21"/>
      <c r="AC866" s="21"/>
      <c r="AD866" s="21"/>
      <c r="AE866" s="21"/>
      <c r="AF866" s="21"/>
      <c r="AG866" s="21"/>
      <c r="AH866" s="21"/>
    </row>
    <row r="867" spans="1:34" ht="30" customHeight="1" x14ac:dyDescent="0.2">
      <c r="A867" s="22"/>
      <c r="B867" s="46"/>
      <c r="C867" s="249"/>
      <c r="D867" s="250"/>
      <c r="E867" s="250"/>
      <c r="F867" s="46"/>
      <c r="G867" s="46"/>
      <c r="H867" s="46"/>
      <c r="I867" s="47"/>
      <c r="J867" s="46"/>
      <c r="K867" s="46"/>
      <c r="L867" s="47"/>
      <c r="M867" s="48"/>
      <c r="N867" s="48"/>
      <c r="O867" s="49"/>
      <c r="P867" s="48"/>
      <c r="Q867" s="48"/>
      <c r="R867" s="49"/>
      <c r="S867" s="52"/>
      <c r="T867" s="21"/>
      <c r="U867" s="21"/>
      <c r="V867" s="21"/>
      <c r="W867" s="21"/>
      <c r="X867" s="21"/>
      <c r="Y867" s="21"/>
      <c r="Z867" s="21"/>
      <c r="AA867" s="21"/>
      <c r="AB867" s="21"/>
      <c r="AC867" s="21"/>
      <c r="AD867" s="21"/>
      <c r="AE867" s="21"/>
      <c r="AF867" s="21"/>
      <c r="AG867" s="21"/>
      <c r="AH867" s="21"/>
    </row>
    <row r="868" spans="1:34" ht="30" customHeight="1" x14ac:dyDescent="0.2">
      <c r="A868" s="22"/>
      <c r="B868" s="46"/>
      <c r="C868" s="249"/>
      <c r="D868" s="250"/>
      <c r="E868" s="250"/>
      <c r="F868" s="46"/>
      <c r="G868" s="46"/>
      <c r="H868" s="46"/>
      <c r="I868" s="47"/>
      <c r="J868" s="46"/>
      <c r="K868" s="46"/>
      <c r="L868" s="47"/>
      <c r="M868" s="48"/>
      <c r="N868" s="48"/>
      <c r="O868" s="49"/>
      <c r="P868" s="48"/>
      <c r="Q868" s="48"/>
      <c r="R868" s="49"/>
      <c r="S868" s="52"/>
      <c r="T868" s="21"/>
      <c r="U868" s="21"/>
      <c r="V868" s="21"/>
      <c r="W868" s="21"/>
      <c r="X868" s="21"/>
      <c r="Y868" s="21"/>
      <c r="Z868" s="21"/>
      <c r="AA868" s="21"/>
      <c r="AB868" s="21"/>
      <c r="AC868" s="21"/>
      <c r="AD868" s="21"/>
      <c r="AE868" s="21"/>
      <c r="AF868" s="21"/>
      <c r="AG868" s="21"/>
      <c r="AH868" s="21"/>
    </row>
    <row r="869" spans="1:34" ht="30" customHeight="1" x14ac:dyDescent="0.2">
      <c r="A869" s="22"/>
      <c r="B869" s="46"/>
      <c r="C869" s="249"/>
      <c r="D869" s="250"/>
      <c r="E869" s="250"/>
      <c r="F869" s="46"/>
      <c r="G869" s="46"/>
      <c r="H869" s="46"/>
      <c r="I869" s="47"/>
      <c r="J869" s="46"/>
      <c r="K869" s="46"/>
      <c r="L869" s="47"/>
      <c r="M869" s="48"/>
      <c r="N869" s="48"/>
      <c r="O869" s="49"/>
      <c r="P869" s="48"/>
      <c r="Q869" s="48"/>
      <c r="R869" s="49"/>
      <c r="S869" s="52"/>
      <c r="T869" s="21"/>
      <c r="U869" s="21"/>
      <c r="V869" s="21"/>
      <c r="W869" s="21"/>
      <c r="X869" s="21"/>
      <c r="Y869" s="21"/>
      <c r="Z869" s="21"/>
      <c r="AA869" s="21"/>
      <c r="AB869" s="21"/>
      <c r="AC869" s="21"/>
      <c r="AD869" s="21"/>
      <c r="AE869" s="21"/>
      <c r="AF869" s="21"/>
      <c r="AG869" s="21"/>
      <c r="AH869" s="21"/>
    </row>
    <row r="870" spans="1:34" ht="30" customHeight="1" x14ac:dyDescent="0.2">
      <c r="A870" s="22"/>
      <c r="B870" s="46"/>
      <c r="C870" s="249"/>
      <c r="D870" s="250"/>
      <c r="E870" s="250"/>
      <c r="F870" s="46"/>
      <c r="G870" s="46"/>
      <c r="H870" s="46"/>
      <c r="I870" s="47"/>
      <c r="J870" s="46"/>
      <c r="K870" s="46"/>
      <c r="L870" s="47"/>
      <c r="M870" s="48"/>
      <c r="N870" s="48"/>
      <c r="O870" s="49"/>
      <c r="P870" s="48"/>
      <c r="Q870" s="48"/>
      <c r="R870" s="49"/>
      <c r="S870" s="52"/>
      <c r="T870" s="21"/>
      <c r="U870" s="21"/>
      <c r="V870" s="21"/>
      <c r="W870" s="21"/>
      <c r="X870" s="21"/>
      <c r="Y870" s="21"/>
      <c r="Z870" s="21"/>
      <c r="AA870" s="21"/>
      <c r="AB870" s="21"/>
      <c r="AC870" s="21"/>
      <c r="AD870" s="21"/>
      <c r="AE870" s="21"/>
      <c r="AF870" s="21"/>
      <c r="AG870" s="21"/>
      <c r="AH870" s="21"/>
    </row>
    <row r="871" spans="1:34" ht="30" customHeight="1" x14ac:dyDescent="0.2">
      <c r="A871" s="22"/>
      <c r="B871" s="46"/>
      <c r="C871" s="249"/>
      <c r="D871" s="250"/>
      <c r="E871" s="250"/>
      <c r="F871" s="46"/>
      <c r="G871" s="46"/>
      <c r="H871" s="46"/>
      <c r="I871" s="47"/>
      <c r="J871" s="46"/>
      <c r="K871" s="46"/>
      <c r="L871" s="47"/>
      <c r="M871" s="48"/>
      <c r="N871" s="48"/>
      <c r="O871" s="49"/>
      <c r="P871" s="48"/>
      <c r="Q871" s="48"/>
      <c r="R871" s="49"/>
      <c r="S871" s="52"/>
      <c r="T871" s="21"/>
      <c r="U871" s="21"/>
      <c r="V871" s="21"/>
      <c r="W871" s="21"/>
      <c r="X871" s="21"/>
      <c r="Y871" s="21"/>
      <c r="Z871" s="21"/>
      <c r="AA871" s="21"/>
      <c r="AB871" s="21"/>
      <c r="AC871" s="21"/>
      <c r="AD871" s="21"/>
      <c r="AE871" s="21"/>
      <c r="AF871" s="21"/>
      <c r="AG871" s="21"/>
      <c r="AH871" s="21"/>
    </row>
    <row r="872" spans="1:34" ht="30" customHeight="1" x14ac:dyDescent="0.2">
      <c r="A872" s="22"/>
      <c r="B872" s="46"/>
      <c r="C872" s="249"/>
      <c r="D872" s="250"/>
      <c r="E872" s="250"/>
      <c r="F872" s="46"/>
      <c r="G872" s="46"/>
      <c r="H872" s="46"/>
      <c r="I872" s="47"/>
      <c r="J872" s="46"/>
      <c r="K872" s="46"/>
      <c r="L872" s="47"/>
      <c r="M872" s="48"/>
      <c r="N872" s="48"/>
      <c r="O872" s="49"/>
      <c r="P872" s="48"/>
      <c r="Q872" s="48"/>
      <c r="R872" s="49"/>
      <c r="S872" s="52"/>
      <c r="T872" s="21"/>
      <c r="U872" s="21"/>
      <c r="V872" s="21"/>
      <c r="W872" s="21"/>
      <c r="X872" s="21"/>
      <c r="Y872" s="21"/>
      <c r="Z872" s="21"/>
      <c r="AA872" s="21"/>
      <c r="AB872" s="21"/>
      <c r="AC872" s="21"/>
      <c r="AD872" s="21"/>
      <c r="AE872" s="21"/>
      <c r="AF872" s="21"/>
      <c r="AG872" s="21"/>
      <c r="AH872" s="21"/>
    </row>
    <row r="873" spans="1:34" ht="30" customHeight="1" x14ac:dyDescent="0.2">
      <c r="A873" s="22"/>
      <c r="B873" s="46"/>
      <c r="C873" s="249"/>
      <c r="D873" s="250"/>
      <c r="E873" s="250"/>
      <c r="F873" s="46"/>
      <c r="G873" s="46"/>
      <c r="H873" s="46"/>
      <c r="I873" s="47"/>
      <c r="J873" s="46"/>
      <c r="K873" s="46"/>
      <c r="L873" s="47"/>
      <c r="M873" s="48"/>
      <c r="N873" s="48"/>
      <c r="O873" s="49"/>
      <c r="P873" s="48"/>
      <c r="Q873" s="48"/>
      <c r="R873" s="49"/>
      <c r="S873" s="52"/>
      <c r="T873" s="21"/>
      <c r="U873" s="21"/>
      <c r="V873" s="21"/>
      <c r="W873" s="21"/>
      <c r="X873" s="21"/>
      <c r="Y873" s="21"/>
      <c r="Z873" s="21"/>
      <c r="AA873" s="21"/>
      <c r="AB873" s="21"/>
      <c r="AC873" s="21"/>
      <c r="AD873" s="21"/>
      <c r="AE873" s="21"/>
      <c r="AF873" s="21"/>
      <c r="AG873" s="21"/>
      <c r="AH873" s="21"/>
    </row>
    <row r="874" spans="1:34" ht="30" customHeight="1" x14ac:dyDescent="0.2">
      <c r="A874" s="22"/>
      <c r="B874" s="46"/>
      <c r="C874" s="249"/>
      <c r="D874" s="250"/>
      <c r="E874" s="250"/>
      <c r="F874" s="46"/>
      <c r="G874" s="46"/>
      <c r="H874" s="46"/>
      <c r="I874" s="47"/>
      <c r="J874" s="46"/>
      <c r="K874" s="46"/>
      <c r="L874" s="47"/>
      <c r="M874" s="48"/>
      <c r="N874" s="48"/>
      <c r="O874" s="49"/>
      <c r="P874" s="48"/>
      <c r="Q874" s="48"/>
      <c r="R874" s="49"/>
      <c r="S874" s="52"/>
      <c r="T874" s="21"/>
      <c r="U874" s="21"/>
      <c r="V874" s="21"/>
      <c r="W874" s="21"/>
      <c r="X874" s="21"/>
      <c r="Y874" s="21"/>
      <c r="Z874" s="21"/>
      <c r="AA874" s="21"/>
      <c r="AB874" s="21"/>
      <c r="AC874" s="21"/>
      <c r="AD874" s="21"/>
      <c r="AE874" s="21"/>
      <c r="AF874" s="21"/>
      <c r="AG874" s="21"/>
      <c r="AH874" s="21"/>
    </row>
    <row r="875" spans="1:34" ht="30" customHeight="1" x14ac:dyDescent="0.2">
      <c r="A875" s="22"/>
      <c r="B875" s="46"/>
      <c r="C875" s="249"/>
      <c r="D875" s="250"/>
      <c r="E875" s="250"/>
      <c r="F875" s="46"/>
      <c r="G875" s="46"/>
      <c r="H875" s="46"/>
      <c r="I875" s="47"/>
      <c r="J875" s="46"/>
      <c r="K875" s="46"/>
      <c r="L875" s="47"/>
      <c r="M875" s="48"/>
      <c r="N875" s="48"/>
      <c r="O875" s="49"/>
      <c r="P875" s="48"/>
      <c r="Q875" s="48"/>
      <c r="R875" s="49"/>
      <c r="S875" s="52"/>
      <c r="T875" s="21"/>
      <c r="U875" s="21"/>
      <c r="V875" s="21"/>
      <c r="W875" s="21"/>
      <c r="X875" s="21"/>
      <c r="Y875" s="21"/>
      <c r="Z875" s="21"/>
      <c r="AA875" s="21"/>
      <c r="AB875" s="21"/>
      <c r="AC875" s="21"/>
      <c r="AD875" s="21"/>
      <c r="AE875" s="21"/>
      <c r="AF875" s="21"/>
      <c r="AG875" s="21"/>
      <c r="AH875" s="21"/>
    </row>
    <row r="876" spans="1:34" ht="30" customHeight="1" x14ac:dyDescent="0.2">
      <c r="A876" s="22"/>
      <c r="B876" s="46"/>
      <c r="C876" s="249"/>
      <c r="D876" s="250"/>
      <c r="E876" s="250"/>
      <c r="F876" s="46"/>
      <c r="G876" s="46"/>
      <c r="H876" s="46"/>
      <c r="I876" s="47"/>
      <c r="J876" s="46"/>
      <c r="K876" s="46"/>
      <c r="L876" s="47"/>
      <c r="M876" s="48"/>
      <c r="N876" s="48"/>
      <c r="O876" s="49"/>
      <c r="P876" s="48"/>
      <c r="Q876" s="48"/>
      <c r="R876" s="49"/>
      <c r="S876" s="52"/>
      <c r="T876" s="21"/>
      <c r="U876" s="21"/>
      <c r="V876" s="21"/>
      <c r="W876" s="21"/>
      <c r="X876" s="21"/>
      <c r="Y876" s="21"/>
      <c r="Z876" s="21"/>
      <c r="AA876" s="21"/>
      <c r="AB876" s="21"/>
      <c r="AC876" s="21"/>
      <c r="AD876" s="21"/>
      <c r="AE876" s="21"/>
      <c r="AF876" s="21"/>
      <c r="AG876" s="21"/>
      <c r="AH876" s="21"/>
    </row>
    <row r="877" spans="1:34" ht="30" customHeight="1" x14ac:dyDescent="0.2">
      <c r="A877" s="22"/>
      <c r="B877" s="46"/>
      <c r="C877" s="249"/>
      <c r="D877" s="250"/>
      <c r="E877" s="250"/>
      <c r="F877" s="46"/>
      <c r="G877" s="46"/>
      <c r="H877" s="46"/>
      <c r="I877" s="47"/>
      <c r="J877" s="46"/>
      <c r="K877" s="46"/>
      <c r="L877" s="47"/>
      <c r="M877" s="48"/>
      <c r="N877" s="48"/>
      <c r="O877" s="49"/>
      <c r="P877" s="48"/>
      <c r="Q877" s="48"/>
      <c r="R877" s="49"/>
      <c r="S877" s="52"/>
      <c r="T877" s="21"/>
      <c r="U877" s="21"/>
      <c r="V877" s="21"/>
      <c r="W877" s="21"/>
      <c r="X877" s="21"/>
      <c r="Y877" s="21"/>
      <c r="Z877" s="21"/>
      <c r="AA877" s="21"/>
      <c r="AB877" s="21"/>
      <c r="AC877" s="21"/>
      <c r="AD877" s="21"/>
      <c r="AE877" s="21"/>
      <c r="AF877" s="21"/>
      <c r="AG877" s="21"/>
      <c r="AH877" s="21"/>
    </row>
    <row r="878" spans="1:34" ht="30" customHeight="1" x14ac:dyDescent="0.2">
      <c r="A878" s="22"/>
      <c r="B878" s="46"/>
      <c r="C878" s="249"/>
      <c r="D878" s="250"/>
      <c r="E878" s="250"/>
      <c r="F878" s="46"/>
      <c r="G878" s="46"/>
      <c r="H878" s="46"/>
      <c r="I878" s="47"/>
      <c r="J878" s="46"/>
      <c r="K878" s="46"/>
      <c r="L878" s="47"/>
      <c r="M878" s="48"/>
      <c r="N878" s="48"/>
      <c r="O878" s="49"/>
      <c r="P878" s="48"/>
      <c r="Q878" s="48"/>
      <c r="R878" s="49"/>
      <c r="S878" s="52"/>
      <c r="T878" s="21"/>
      <c r="U878" s="21"/>
      <c r="V878" s="21"/>
      <c r="W878" s="21"/>
      <c r="X878" s="21"/>
      <c r="Y878" s="21"/>
      <c r="Z878" s="21"/>
      <c r="AA878" s="21"/>
      <c r="AB878" s="21"/>
      <c r="AC878" s="21"/>
      <c r="AD878" s="21"/>
      <c r="AE878" s="21"/>
      <c r="AF878" s="21"/>
      <c r="AG878" s="21"/>
      <c r="AH878" s="21"/>
    </row>
    <row r="879" spans="1:34" ht="30" customHeight="1" x14ac:dyDescent="0.2">
      <c r="A879" s="22"/>
      <c r="B879" s="46"/>
      <c r="C879" s="249"/>
      <c r="D879" s="250"/>
      <c r="E879" s="250"/>
      <c r="F879" s="46"/>
      <c r="G879" s="46"/>
      <c r="H879" s="46"/>
      <c r="I879" s="47"/>
      <c r="J879" s="46"/>
      <c r="K879" s="46"/>
      <c r="L879" s="47"/>
      <c r="M879" s="48"/>
      <c r="N879" s="48"/>
      <c r="O879" s="49"/>
      <c r="P879" s="48"/>
      <c r="Q879" s="48"/>
      <c r="R879" s="49"/>
      <c r="S879" s="52"/>
      <c r="T879" s="21"/>
      <c r="U879" s="21"/>
      <c r="V879" s="21"/>
      <c r="W879" s="21"/>
      <c r="X879" s="21"/>
      <c r="Y879" s="21"/>
      <c r="Z879" s="21"/>
      <c r="AA879" s="21"/>
      <c r="AB879" s="21"/>
      <c r="AC879" s="21"/>
      <c r="AD879" s="21"/>
      <c r="AE879" s="21"/>
      <c r="AF879" s="21"/>
      <c r="AG879" s="21"/>
      <c r="AH879" s="21"/>
    </row>
    <row r="880" spans="1:34" ht="30" customHeight="1" x14ac:dyDescent="0.2">
      <c r="A880" s="22"/>
      <c r="B880" s="46"/>
      <c r="C880" s="249"/>
      <c r="D880" s="250"/>
      <c r="E880" s="250"/>
      <c r="F880" s="46"/>
      <c r="G880" s="46"/>
      <c r="H880" s="46"/>
      <c r="I880" s="47"/>
      <c r="J880" s="46"/>
      <c r="K880" s="46"/>
      <c r="L880" s="47"/>
      <c r="M880" s="48"/>
      <c r="N880" s="48"/>
      <c r="O880" s="49"/>
      <c r="P880" s="48"/>
      <c r="Q880" s="48"/>
      <c r="R880" s="49"/>
      <c r="S880" s="52"/>
      <c r="T880" s="21"/>
      <c r="U880" s="21"/>
      <c r="V880" s="21"/>
      <c r="W880" s="21"/>
      <c r="X880" s="21"/>
      <c r="Y880" s="21"/>
      <c r="Z880" s="21"/>
      <c r="AA880" s="21"/>
      <c r="AB880" s="21"/>
      <c r="AC880" s="21"/>
      <c r="AD880" s="21"/>
      <c r="AE880" s="21"/>
      <c r="AF880" s="21"/>
      <c r="AG880" s="21"/>
      <c r="AH880" s="21"/>
    </row>
    <row r="881" spans="1:34" ht="30" customHeight="1" x14ac:dyDescent="0.2">
      <c r="A881" s="22"/>
      <c r="B881" s="46"/>
      <c r="C881" s="249"/>
      <c r="D881" s="250"/>
      <c r="E881" s="250"/>
      <c r="F881" s="46"/>
      <c r="G881" s="46"/>
      <c r="H881" s="46"/>
      <c r="I881" s="47"/>
      <c r="J881" s="46"/>
      <c r="K881" s="46"/>
      <c r="L881" s="47"/>
      <c r="M881" s="48"/>
      <c r="N881" s="48"/>
      <c r="O881" s="49"/>
      <c r="P881" s="48"/>
      <c r="Q881" s="48"/>
      <c r="R881" s="49"/>
      <c r="S881" s="52"/>
      <c r="T881" s="21"/>
      <c r="U881" s="21"/>
      <c r="V881" s="21"/>
      <c r="W881" s="21"/>
      <c r="X881" s="21"/>
      <c r="Y881" s="21"/>
      <c r="Z881" s="21"/>
      <c r="AA881" s="21"/>
      <c r="AB881" s="21"/>
      <c r="AC881" s="21"/>
      <c r="AD881" s="21"/>
      <c r="AE881" s="21"/>
      <c r="AF881" s="21"/>
      <c r="AG881" s="21"/>
      <c r="AH881" s="21"/>
    </row>
    <row r="882" spans="1:34" ht="30" customHeight="1" x14ac:dyDescent="0.2">
      <c r="A882" s="22"/>
      <c r="B882" s="46"/>
      <c r="C882" s="249"/>
      <c r="D882" s="250"/>
      <c r="E882" s="250"/>
      <c r="F882" s="46"/>
      <c r="G882" s="46"/>
      <c r="H882" s="46"/>
      <c r="I882" s="47"/>
      <c r="J882" s="46"/>
      <c r="K882" s="46"/>
      <c r="L882" s="47"/>
      <c r="M882" s="48"/>
      <c r="N882" s="48"/>
      <c r="O882" s="49"/>
      <c r="P882" s="48"/>
      <c r="Q882" s="48"/>
      <c r="R882" s="49"/>
      <c r="S882" s="52"/>
      <c r="T882" s="21"/>
      <c r="U882" s="21"/>
      <c r="V882" s="21"/>
      <c r="W882" s="21"/>
      <c r="X882" s="21"/>
      <c r="Y882" s="21"/>
      <c r="Z882" s="21"/>
      <c r="AA882" s="21"/>
      <c r="AB882" s="21"/>
      <c r="AC882" s="21"/>
      <c r="AD882" s="21"/>
      <c r="AE882" s="21"/>
      <c r="AF882" s="21"/>
      <c r="AG882" s="21"/>
      <c r="AH882" s="21"/>
    </row>
    <row r="883" spans="1:34" ht="30" customHeight="1" x14ac:dyDescent="0.2">
      <c r="A883" s="22"/>
      <c r="B883" s="46"/>
      <c r="C883" s="249"/>
      <c r="D883" s="250"/>
      <c r="E883" s="250"/>
      <c r="F883" s="46"/>
      <c r="G883" s="46"/>
      <c r="H883" s="46"/>
      <c r="I883" s="47"/>
      <c r="J883" s="46"/>
      <c r="K883" s="46"/>
      <c r="L883" s="47"/>
      <c r="M883" s="48"/>
      <c r="N883" s="48"/>
      <c r="O883" s="49"/>
      <c r="P883" s="48"/>
      <c r="Q883" s="48"/>
      <c r="R883" s="49"/>
      <c r="S883" s="52"/>
      <c r="T883" s="21"/>
      <c r="U883" s="21"/>
      <c r="V883" s="21"/>
      <c r="W883" s="21"/>
      <c r="X883" s="21"/>
      <c r="Y883" s="21"/>
      <c r="Z883" s="21"/>
      <c r="AA883" s="21"/>
      <c r="AB883" s="21"/>
      <c r="AC883" s="21"/>
      <c r="AD883" s="21"/>
      <c r="AE883" s="21"/>
      <c r="AF883" s="21"/>
      <c r="AG883" s="21"/>
      <c r="AH883" s="21"/>
    </row>
    <row r="884" spans="1:34" ht="30" customHeight="1" x14ac:dyDescent="0.2">
      <c r="A884" s="22"/>
      <c r="B884" s="46"/>
      <c r="C884" s="249"/>
      <c r="D884" s="250"/>
      <c r="E884" s="250"/>
      <c r="F884" s="46"/>
      <c r="G884" s="46"/>
      <c r="H884" s="46"/>
      <c r="I884" s="47"/>
      <c r="J884" s="46"/>
      <c r="K884" s="46"/>
      <c r="L884" s="47"/>
      <c r="M884" s="48"/>
      <c r="N884" s="48"/>
      <c r="O884" s="49"/>
      <c r="P884" s="48"/>
      <c r="Q884" s="48"/>
      <c r="R884" s="49"/>
      <c r="S884" s="52"/>
      <c r="T884" s="21"/>
      <c r="U884" s="21"/>
      <c r="V884" s="21"/>
      <c r="W884" s="21"/>
      <c r="X884" s="21"/>
      <c r="Y884" s="21"/>
      <c r="Z884" s="21"/>
      <c r="AA884" s="21"/>
      <c r="AB884" s="21"/>
      <c r="AC884" s="21"/>
      <c r="AD884" s="21"/>
      <c r="AE884" s="21"/>
      <c r="AF884" s="21"/>
      <c r="AG884" s="21"/>
      <c r="AH884" s="21"/>
    </row>
    <row r="885" spans="1:34" ht="30" customHeight="1" x14ac:dyDescent="0.2">
      <c r="A885" s="22"/>
      <c r="B885" s="46"/>
      <c r="C885" s="249"/>
      <c r="D885" s="250"/>
      <c r="E885" s="250"/>
      <c r="F885" s="46"/>
      <c r="G885" s="46"/>
      <c r="H885" s="46"/>
      <c r="I885" s="47"/>
      <c r="J885" s="46"/>
      <c r="K885" s="46"/>
      <c r="L885" s="47"/>
      <c r="M885" s="48"/>
      <c r="N885" s="48"/>
      <c r="O885" s="49"/>
      <c r="P885" s="48"/>
      <c r="Q885" s="48"/>
      <c r="R885" s="49"/>
      <c r="S885" s="52"/>
      <c r="T885" s="21"/>
      <c r="U885" s="21"/>
      <c r="V885" s="21"/>
      <c r="W885" s="21"/>
      <c r="X885" s="21"/>
      <c r="Y885" s="21"/>
      <c r="Z885" s="21"/>
      <c r="AA885" s="21"/>
      <c r="AB885" s="21"/>
      <c r="AC885" s="21"/>
      <c r="AD885" s="21"/>
      <c r="AE885" s="21"/>
      <c r="AF885" s="21"/>
      <c r="AG885" s="21"/>
      <c r="AH885" s="21"/>
    </row>
    <row r="886" spans="1:34" ht="30" customHeight="1" x14ac:dyDescent="0.2">
      <c r="A886" s="22"/>
      <c r="B886" s="46"/>
      <c r="C886" s="249"/>
      <c r="D886" s="250"/>
      <c r="E886" s="250"/>
      <c r="F886" s="46"/>
      <c r="G886" s="46"/>
      <c r="H886" s="46"/>
      <c r="I886" s="47"/>
      <c r="J886" s="46"/>
      <c r="K886" s="46"/>
      <c r="L886" s="47"/>
      <c r="M886" s="48"/>
      <c r="N886" s="48"/>
      <c r="O886" s="49"/>
      <c r="P886" s="48"/>
      <c r="Q886" s="48"/>
      <c r="R886" s="49"/>
      <c r="S886" s="52"/>
      <c r="T886" s="21"/>
      <c r="U886" s="21"/>
      <c r="V886" s="21"/>
      <c r="W886" s="21"/>
      <c r="X886" s="21"/>
      <c r="Y886" s="21"/>
      <c r="Z886" s="21"/>
      <c r="AA886" s="21"/>
      <c r="AB886" s="21"/>
      <c r="AC886" s="21"/>
      <c r="AD886" s="21"/>
      <c r="AE886" s="21"/>
      <c r="AF886" s="21"/>
      <c r="AG886" s="21"/>
      <c r="AH886" s="21"/>
    </row>
    <row r="887" spans="1:34" ht="30" customHeight="1" x14ac:dyDescent="0.2">
      <c r="A887" s="22"/>
      <c r="B887" s="46"/>
      <c r="C887" s="249"/>
      <c r="D887" s="250"/>
      <c r="E887" s="250"/>
      <c r="F887" s="46"/>
      <c r="G887" s="46"/>
      <c r="H887" s="46"/>
      <c r="I887" s="47"/>
      <c r="J887" s="46"/>
      <c r="K887" s="46"/>
      <c r="L887" s="47"/>
      <c r="M887" s="48"/>
      <c r="N887" s="48"/>
      <c r="O887" s="49"/>
      <c r="P887" s="48"/>
      <c r="Q887" s="48"/>
      <c r="R887" s="49"/>
      <c r="S887" s="52"/>
      <c r="T887" s="21"/>
      <c r="U887" s="21"/>
      <c r="V887" s="21"/>
      <c r="W887" s="21"/>
      <c r="X887" s="21"/>
      <c r="Y887" s="21"/>
      <c r="Z887" s="21"/>
      <c r="AA887" s="21"/>
      <c r="AB887" s="21"/>
      <c r="AC887" s="21"/>
      <c r="AD887" s="21"/>
      <c r="AE887" s="21"/>
      <c r="AF887" s="21"/>
      <c r="AG887" s="21"/>
      <c r="AH887" s="21"/>
    </row>
    <row r="888" spans="1:34" ht="30" customHeight="1" x14ac:dyDescent="0.2">
      <c r="A888" s="22"/>
      <c r="B888" s="46"/>
      <c r="C888" s="249"/>
      <c r="D888" s="250"/>
      <c r="E888" s="250"/>
      <c r="F888" s="46"/>
      <c r="G888" s="46"/>
      <c r="H888" s="46"/>
      <c r="I888" s="47"/>
      <c r="J888" s="46"/>
      <c r="K888" s="46"/>
      <c r="L888" s="47"/>
      <c r="M888" s="48"/>
      <c r="N888" s="48"/>
      <c r="O888" s="49"/>
      <c r="P888" s="48"/>
      <c r="Q888" s="48"/>
      <c r="R888" s="49"/>
      <c r="S888" s="52"/>
      <c r="T888" s="21"/>
      <c r="U888" s="21"/>
      <c r="V888" s="21"/>
      <c r="W888" s="21"/>
      <c r="X888" s="21"/>
      <c r="Y888" s="21"/>
      <c r="Z888" s="21"/>
      <c r="AA888" s="21"/>
      <c r="AB888" s="21"/>
      <c r="AC888" s="21"/>
      <c r="AD888" s="21"/>
      <c r="AE888" s="21"/>
      <c r="AF888" s="21"/>
      <c r="AG888" s="21"/>
      <c r="AH888" s="21"/>
    </row>
    <row r="889" spans="1:34" ht="30" customHeight="1" x14ac:dyDescent="0.2">
      <c r="A889" s="22"/>
      <c r="B889" s="46"/>
      <c r="C889" s="249"/>
      <c r="D889" s="250"/>
      <c r="E889" s="250"/>
      <c r="F889" s="46"/>
      <c r="G889" s="46"/>
      <c r="H889" s="46"/>
      <c r="I889" s="47"/>
      <c r="J889" s="46"/>
      <c r="K889" s="46"/>
      <c r="L889" s="47"/>
      <c r="M889" s="48"/>
      <c r="N889" s="48"/>
      <c r="O889" s="49"/>
      <c r="P889" s="48"/>
      <c r="Q889" s="48"/>
      <c r="R889" s="49"/>
      <c r="S889" s="52"/>
      <c r="T889" s="21"/>
      <c r="U889" s="21"/>
      <c r="V889" s="21"/>
      <c r="W889" s="21"/>
      <c r="X889" s="21"/>
      <c r="Y889" s="21"/>
      <c r="Z889" s="21"/>
      <c r="AA889" s="21"/>
      <c r="AB889" s="21"/>
      <c r="AC889" s="21"/>
      <c r="AD889" s="21"/>
      <c r="AE889" s="21"/>
      <c r="AF889" s="21"/>
      <c r="AG889" s="21"/>
      <c r="AH889" s="21"/>
    </row>
    <row r="890" spans="1:34" ht="30" customHeight="1" x14ac:dyDescent="0.2">
      <c r="A890" s="22"/>
      <c r="B890" s="46"/>
      <c r="C890" s="249"/>
      <c r="D890" s="250"/>
      <c r="E890" s="250"/>
      <c r="F890" s="46"/>
      <c r="G890" s="46"/>
      <c r="H890" s="46"/>
      <c r="I890" s="47"/>
      <c r="J890" s="46"/>
      <c r="K890" s="46"/>
      <c r="L890" s="47"/>
      <c r="M890" s="48"/>
      <c r="N890" s="48"/>
      <c r="O890" s="49"/>
      <c r="P890" s="48"/>
      <c r="Q890" s="48"/>
      <c r="R890" s="49"/>
      <c r="S890" s="52"/>
      <c r="T890" s="21"/>
      <c r="U890" s="21"/>
      <c r="V890" s="21"/>
      <c r="W890" s="21"/>
      <c r="X890" s="21"/>
      <c r="Y890" s="21"/>
      <c r="Z890" s="21"/>
      <c r="AA890" s="21"/>
      <c r="AB890" s="21"/>
      <c r="AC890" s="21"/>
      <c r="AD890" s="21"/>
      <c r="AE890" s="21"/>
      <c r="AF890" s="21"/>
      <c r="AG890" s="21"/>
      <c r="AH890" s="21"/>
    </row>
    <row r="891" spans="1:34" ht="30" customHeight="1" x14ac:dyDescent="0.2">
      <c r="A891" s="22"/>
      <c r="B891" s="46"/>
      <c r="C891" s="249"/>
      <c r="D891" s="250"/>
      <c r="E891" s="250"/>
      <c r="F891" s="46"/>
      <c r="G891" s="46"/>
      <c r="H891" s="46"/>
      <c r="I891" s="47"/>
      <c r="J891" s="46"/>
      <c r="K891" s="46"/>
      <c r="L891" s="47"/>
      <c r="M891" s="48"/>
      <c r="N891" s="48"/>
      <c r="O891" s="49"/>
      <c r="P891" s="48"/>
      <c r="Q891" s="48"/>
      <c r="R891" s="49"/>
      <c r="S891" s="52"/>
      <c r="T891" s="21"/>
      <c r="U891" s="21"/>
      <c r="V891" s="21"/>
      <c r="W891" s="21"/>
      <c r="X891" s="21"/>
      <c r="Y891" s="21"/>
      <c r="Z891" s="21"/>
      <c r="AA891" s="21"/>
      <c r="AB891" s="21"/>
      <c r="AC891" s="21"/>
      <c r="AD891" s="21"/>
      <c r="AE891" s="21"/>
      <c r="AF891" s="21"/>
      <c r="AG891" s="21"/>
      <c r="AH891" s="21"/>
    </row>
    <row r="892" spans="1:34" ht="30" customHeight="1" x14ac:dyDescent="0.2">
      <c r="A892" s="22"/>
      <c r="B892" s="46"/>
      <c r="C892" s="249"/>
      <c r="D892" s="250"/>
      <c r="E892" s="250"/>
      <c r="F892" s="46"/>
      <c r="G892" s="46"/>
      <c r="H892" s="46"/>
      <c r="I892" s="47"/>
      <c r="J892" s="46"/>
      <c r="K892" s="46"/>
      <c r="L892" s="47"/>
      <c r="M892" s="48"/>
      <c r="N892" s="48"/>
      <c r="O892" s="49"/>
      <c r="P892" s="48"/>
      <c r="Q892" s="48"/>
      <c r="R892" s="49"/>
      <c r="S892" s="52"/>
      <c r="T892" s="21"/>
      <c r="U892" s="21"/>
      <c r="V892" s="21"/>
      <c r="W892" s="21"/>
      <c r="X892" s="21"/>
      <c r="Y892" s="21"/>
      <c r="Z892" s="21"/>
      <c r="AA892" s="21"/>
      <c r="AB892" s="21"/>
      <c r="AC892" s="21"/>
      <c r="AD892" s="21"/>
      <c r="AE892" s="21"/>
      <c r="AF892" s="21"/>
      <c r="AG892" s="21"/>
      <c r="AH892" s="21"/>
    </row>
    <row r="893" spans="1:34" ht="30" customHeight="1" x14ac:dyDescent="0.2">
      <c r="A893" s="22"/>
      <c r="B893" s="46"/>
      <c r="C893" s="249"/>
      <c r="D893" s="250"/>
      <c r="E893" s="250"/>
      <c r="F893" s="46"/>
      <c r="G893" s="46"/>
      <c r="H893" s="46"/>
      <c r="I893" s="47"/>
      <c r="J893" s="46"/>
      <c r="K893" s="46"/>
      <c r="L893" s="47"/>
      <c r="M893" s="48"/>
      <c r="N893" s="48"/>
      <c r="O893" s="49"/>
      <c r="P893" s="48"/>
      <c r="Q893" s="48"/>
      <c r="R893" s="49"/>
      <c r="S893" s="52"/>
      <c r="T893" s="21"/>
      <c r="U893" s="21"/>
      <c r="V893" s="21"/>
      <c r="W893" s="21"/>
      <c r="X893" s="21"/>
      <c r="Y893" s="21"/>
      <c r="Z893" s="21"/>
      <c r="AA893" s="21"/>
      <c r="AB893" s="21"/>
      <c r="AC893" s="21"/>
      <c r="AD893" s="21"/>
      <c r="AE893" s="21"/>
      <c r="AF893" s="21"/>
      <c r="AG893" s="21"/>
      <c r="AH893" s="21"/>
    </row>
    <row r="894" spans="1:34" ht="30" customHeight="1" x14ac:dyDescent="0.2">
      <c r="A894" s="22"/>
      <c r="B894" s="46"/>
      <c r="C894" s="249"/>
      <c r="D894" s="250"/>
      <c r="E894" s="250"/>
      <c r="F894" s="46"/>
      <c r="G894" s="46"/>
      <c r="H894" s="46"/>
      <c r="I894" s="47"/>
      <c r="J894" s="46"/>
      <c r="K894" s="46"/>
      <c r="L894" s="47"/>
      <c r="M894" s="48"/>
      <c r="N894" s="48"/>
      <c r="O894" s="49"/>
      <c r="P894" s="48"/>
      <c r="Q894" s="48"/>
      <c r="R894" s="49"/>
      <c r="S894" s="52"/>
      <c r="T894" s="21"/>
      <c r="U894" s="21"/>
      <c r="V894" s="21"/>
      <c r="W894" s="21"/>
      <c r="X894" s="21"/>
      <c r="Y894" s="21"/>
      <c r="Z894" s="21"/>
      <c r="AA894" s="21"/>
      <c r="AB894" s="21"/>
      <c r="AC894" s="21"/>
      <c r="AD894" s="21"/>
      <c r="AE894" s="21"/>
      <c r="AF894" s="21"/>
      <c r="AG894" s="21"/>
      <c r="AH894" s="21"/>
    </row>
    <row r="895" spans="1:34" ht="30" customHeight="1" x14ac:dyDescent="0.2">
      <c r="A895" s="22"/>
      <c r="B895" s="46"/>
      <c r="C895" s="249"/>
      <c r="D895" s="250"/>
      <c r="E895" s="250"/>
      <c r="F895" s="46"/>
      <c r="G895" s="46"/>
      <c r="H895" s="46"/>
      <c r="I895" s="47"/>
      <c r="J895" s="46"/>
      <c r="K895" s="46"/>
      <c r="L895" s="47"/>
      <c r="M895" s="48"/>
      <c r="N895" s="48"/>
      <c r="O895" s="49"/>
      <c r="P895" s="48"/>
      <c r="Q895" s="48"/>
      <c r="R895" s="49"/>
      <c r="S895" s="52"/>
      <c r="T895" s="21"/>
      <c r="U895" s="21"/>
      <c r="V895" s="21"/>
      <c r="W895" s="21"/>
      <c r="X895" s="21"/>
      <c r="Y895" s="21"/>
      <c r="Z895" s="21"/>
      <c r="AA895" s="21"/>
      <c r="AB895" s="21"/>
      <c r="AC895" s="21"/>
      <c r="AD895" s="21"/>
      <c r="AE895" s="21"/>
      <c r="AF895" s="21"/>
      <c r="AG895" s="21"/>
      <c r="AH895" s="21"/>
    </row>
    <row r="896" spans="1:34" ht="30" customHeight="1" x14ac:dyDescent="0.2">
      <c r="A896" s="22"/>
      <c r="B896" s="46"/>
      <c r="C896" s="249"/>
      <c r="D896" s="250"/>
      <c r="E896" s="250"/>
      <c r="F896" s="46"/>
      <c r="G896" s="46"/>
      <c r="H896" s="46"/>
      <c r="I896" s="47"/>
      <c r="J896" s="46"/>
      <c r="K896" s="46"/>
      <c r="L896" s="47"/>
      <c r="M896" s="48"/>
      <c r="N896" s="48"/>
      <c r="O896" s="49"/>
      <c r="P896" s="48"/>
      <c r="Q896" s="48"/>
      <c r="R896" s="49"/>
      <c r="S896" s="52"/>
      <c r="T896" s="21"/>
      <c r="U896" s="21"/>
      <c r="V896" s="21"/>
      <c r="W896" s="21"/>
      <c r="X896" s="21"/>
      <c r="Y896" s="21"/>
      <c r="Z896" s="21"/>
      <c r="AA896" s="21"/>
      <c r="AB896" s="21"/>
      <c r="AC896" s="21"/>
      <c r="AD896" s="21"/>
      <c r="AE896" s="21"/>
      <c r="AF896" s="21"/>
      <c r="AG896" s="21"/>
      <c r="AH896" s="21"/>
    </row>
    <row r="897" spans="1:34" ht="30" customHeight="1" x14ac:dyDescent="0.2">
      <c r="A897" s="22"/>
      <c r="B897" s="46"/>
      <c r="C897" s="249"/>
      <c r="D897" s="250"/>
      <c r="E897" s="250"/>
      <c r="F897" s="46"/>
      <c r="G897" s="46"/>
      <c r="H897" s="46"/>
      <c r="I897" s="47"/>
      <c r="J897" s="46"/>
      <c r="K897" s="46"/>
      <c r="L897" s="47"/>
      <c r="M897" s="48"/>
      <c r="N897" s="48"/>
      <c r="O897" s="49"/>
      <c r="P897" s="48"/>
      <c r="Q897" s="48"/>
      <c r="R897" s="49"/>
      <c r="S897" s="52"/>
      <c r="T897" s="21"/>
      <c r="U897" s="21"/>
      <c r="V897" s="21"/>
      <c r="W897" s="21"/>
      <c r="X897" s="21"/>
      <c r="Y897" s="21"/>
      <c r="Z897" s="21"/>
      <c r="AA897" s="21"/>
      <c r="AB897" s="21"/>
      <c r="AC897" s="21"/>
      <c r="AD897" s="21"/>
      <c r="AE897" s="21"/>
      <c r="AF897" s="21"/>
      <c r="AG897" s="21"/>
      <c r="AH897" s="21"/>
    </row>
    <row r="898" spans="1:34" ht="30" customHeight="1" x14ac:dyDescent="0.2">
      <c r="A898" s="22"/>
      <c r="B898" s="46"/>
      <c r="C898" s="249"/>
      <c r="D898" s="250"/>
      <c r="E898" s="250"/>
      <c r="F898" s="46"/>
      <c r="G898" s="46"/>
      <c r="H898" s="46"/>
      <c r="I898" s="47"/>
      <c r="J898" s="46"/>
      <c r="K898" s="46"/>
      <c r="L898" s="47"/>
      <c r="M898" s="48"/>
      <c r="N898" s="48"/>
      <c r="O898" s="49"/>
      <c r="P898" s="48"/>
      <c r="Q898" s="48"/>
      <c r="R898" s="49"/>
      <c r="S898" s="52"/>
      <c r="T898" s="21"/>
      <c r="U898" s="21"/>
      <c r="V898" s="21"/>
      <c r="W898" s="21"/>
      <c r="X898" s="21"/>
      <c r="Y898" s="21"/>
      <c r="Z898" s="21"/>
      <c r="AA898" s="21"/>
      <c r="AB898" s="21"/>
      <c r="AC898" s="21"/>
      <c r="AD898" s="21"/>
      <c r="AE898" s="21"/>
      <c r="AF898" s="21"/>
      <c r="AG898" s="21"/>
      <c r="AH898" s="21"/>
    </row>
    <row r="899" spans="1:34" ht="30" customHeight="1" x14ac:dyDescent="0.2">
      <c r="A899" s="22"/>
      <c r="B899" s="46"/>
      <c r="C899" s="249"/>
      <c r="D899" s="250"/>
      <c r="E899" s="250"/>
      <c r="F899" s="46"/>
      <c r="G899" s="46"/>
      <c r="H899" s="46"/>
      <c r="I899" s="47"/>
      <c r="J899" s="46"/>
      <c r="K899" s="46"/>
      <c r="L899" s="47"/>
      <c r="M899" s="48"/>
      <c r="N899" s="48"/>
      <c r="O899" s="49"/>
      <c r="P899" s="48"/>
      <c r="Q899" s="48"/>
      <c r="R899" s="49"/>
      <c r="S899" s="52"/>
      <c r="T899" s="21"/>
      <c r="U899" s="21"/>
      <c r="V899" s="21"/>
      <c r="W899" s="21"/>
      <c r="X899" s="21"/>
      <c r="Y899" s="21"/>
      <c r="Z899" s="21"/>
      <c r="AA899" s="21"/>
      <c r="AB899" s="21"/>
      <c r="AC899" s="21"/>
      <c r="AD899" s="21"/>
      <c r="AE899" s="21"/>
      <c r="AF899" s="21"/>
      <c r="AG899" s="21"/>
      <c r="AH899" s="21"/>
    </row>
    <row r="900" spans="1:34" ht="30" customHeight="1" x14ac:dyDescent="0.2">
      <c r="A900" s="22"/>
      <c r="B900" s="46"/>
      <c r="C900" s="249"/>
      <c r="D900" s="250"/>
      <c r="E900" s="250"/>
      <c r="F900" s="46"/>
      <c r="G900" s="46"/>
      <c r="H900" s="46"/>
      <c r="I900" s="47"/>
      <c r="J900" s="46"/>
      <c r="K900" s="46"/>
      <c r="L900" s="47"/>
      <c r="M900" s="48"/>
      <c r="N900" s="48"/>
      <c r="O900" s="49"/>
      <c r="P900" s="48"/>
      <c r="Q900" s="48"/>
      <c r="R900" s="49"/>
      <c r="S900" s="52"/>
      <c r="T900" s="21"/>
      <c r="U900" s="21"/>
      <c r="V900" s="21"/>
      <c r="W900" s="21"/>
      <c r="X900" s="21"/>
      <c r="Y900" s="21"/>
      <c r="Z900" s="21"/>
      <c r="AA900" s="21"/>
      <c r="AB900" s="21"/>
      <c r="AC900" s="21"/>
      <c r="AD900" s="21"/>
      <c r="AE900" s="21"/>
      <c r="AF900" s="21"/>
      <c r="AG900" s="21"/>
      <c r="AH900" s="21"/>
    </row>
    <row r="901" spans="1:34" ht="30" customHeight="1" x14ac:dyDescent="0.2">
      <c r="A901" s="22"/>
      <c r="B901" s="46"/>
      <c r="C901" s="249"/>
      <c r="D901" s="250"/>
      <c r="E901" s="250"/>
      <c r="F901" s="46"/>
      <c r="G901" s="46"/>
      <c r="H901" s="46"/>
      <c r="I901" s="47"/>
      <c r="J901" s="46"/>
      <c r="K901" s="46"/>
      <c r="L901" s="47"/>
      <c r="M901" s="48"/>
      <c r="N901" s="48"/>
      <c r="O901" s="49"/>
      <c r="P901" s="48"/>
      <c r="Q901" s="48"/>
      <c r="R901" s="49"/>
      <c r="S901" s="52"/>
      <c r="T901" s="21"/>
      <c r="U901" s="21"/>
      <c r="V901" s="21"/>
      <c r="W901" s="21"/>
      <c r="X901" s="21"/>
      <c r="Y901" s="21"/>
      <c r="Z901" s="21"/>
      <c r="AA901" s="21"/>
      <c r="AB901" s="21"/>
      <c r="AC901" s="21"/>
      <c r="AD901" s="21"/>
      <c r="AE901" s="21"/>
      <c r="AF901" s="21"/>
      <c r="AG901" s="21"/>
      <c r="AH901" s="21"/>
    </row>
    <row r="902" spans="1:34" ht="30" customHeight="1" x14ac:dyDescent="0.2">
      <c r="A902" s="22"/>
      <c r="B902" s="46"/>
      <c r="C902" s="249"/>
      <c r="D902" s="250"/>
      <c r="E902" s="250"/>
      <c r="F902" s="46"/>
      <c r="G902" s="46"/>
      <c r="H902" s="46"/>
      <c r="I902" s="47"/>
      <c r="J902" s="46"/>
      <c r="K902" s="46"/>
      <c r="L902" s="47"/>
      <c r="M902" s="48"/>
      <c r="N902" s="48"/>
      <c r="O902" s="49"/>
      <c r="P902" s="48"/>
      <c r="Q902" s="48"/>
      <c r="R902" s="49"/>
      <c r="S902" s="52"/>
      <c r="T902" s="21"/>
      <c r="U902" s="21"/>
      <c r="V902" s="21"/>
      <c r="W902" s="21"/>
      <c r="X902" s="21"/>
      <c r="Y902" s="21"/>
      <c r="Z902" s="21"/>
      <c r="AA902" s="21"/>
      <c r="AB902" s="21"/>
      <c r="AC902" s="21"/>
      <c r="AD902" s="21"/>
      <c r="AE902" s="21"/>
      <c r="AF902" s="21"/>
      <c r="AG902" s="21"/>
      <c r="AH902" s="21"/>
    </row>
    <row r="903" spans="1:34" ht="30" customHeight="1" x14ac:dyDescent="0.2">
      <c r="A903" s="22"/>
      <c r="B903" s="46"/>
      <c r="C903" s="249"/>
      <c r="D903" s="250"/>
      <c r="E903" s="250"/>
      <c r="F903" s="46"/>
      <c r="G903" s="46"/>
      <c r="H903" s="46"/>
      <c r="I903" s="47"/>
      <c r="J903" s="46"/>
      <c r="K903" s="46"/>
      <c r="L903" s="47"/>
      <c r="M903" s="48"/>
      <c r="N903" s="48"/>
      <c r="O903" s="49"/>
      <c r="P903" s="48"/>
      <c r="Q903" s="48"/>
      <c r="R903" s="49"/>
      <c r="S903" s="52"/>
      <c r="T903" s="21"/>
      <c r="U903" s="21"/>
      <c r="V903" s="21"/>
      <c r="W903" s="21"/>
      <c r="X903" s="21"/>
      <c r="Y903" s="21"/>
      <c r="Z903" s="21"/>
      <c r="AA903" s="21"/>
      <c r="AB903" s="21"/>
      <c r="AC903" s="21"/>
      <c r="AD903" s="21"/>
      <c r="AE903" s="21"/>
      <c r="AF903" s="21"/>
      <c r="AG903" s="21"/>
      <c r="AH903" s="21"/>
    </row>
    <row r="904" spans="1:34" ht="30" customHeight="1" x14ac:dyDescent="0.2">
      <c r="A904" s="22"/>
      <c r="B904" s="46"/>
      <c r="C904" s="249"/>
      <c r="D904" s="250"/>
      <c r="E904" s="250"/>
      <c r="F904" s="46"/>
      <c r="G904" s="46"/>
      <c r="H904" s="46"/>
      <c r="I904" s="47"/>
      <c r="J904" s="46"/>
      <c r="K904" s="46"/>
      <c r="L904" s="47"/>
      <c r="M904" s="48"/>
      <c r="N904" s="48"/>
      <c r="O904" s="49"/>
      <c r="P904" s="48"/>
      <c r="Q904" s="48"/>
      <c r="R904" s="49"/>
      <c r="S904" s="52"/>
      <c r="T904" s="21"/>
      <c r="U904" s="21"/>
      <c r="V904" s="21"/>
      <c r="W904" s="21"/>
      <c r="X904" s="21"/>
      <c r="Y904" s="21"/>
      <c r="Z904" s="21"/>
      <c r="AA904" s="21"/>
      <c r="AB904" s="21"/>
      <c r="AC904" s="21"/>
      <c r="AD904" s="21"/>
      <c r="AE904" s="21"/>
      <c r="AF904" s="21"/>
      <c r="AG904" s="21"/>
      <c r="AH904" s="21"/>
    </row>
    <row r="905" spans="1:34" ht="30" customHeight="1" x14ac:dyDescent="0.2">
      <c r="A905" s="22"/>
      <c r="B905" s="46"/>
      <c r="C905" s="249"/>
      <c r="D905" s="250"/>
      <c r="E905" s="250"/>
      <c r="F905" s="46"/>
      <c r="G905" s="46"/>
      <c r="H905" s="46"/>
      <c r="I905" s="47"/>
      <c r="J905" s="46"/>
      <c r="K905" s="46"/>
      <c r="L905" s="47"/>
      <c r="M905" s="48"/>
      <c r="N905" s="48"/>
      <c r="O905" s="49"/>
      <c r="P905" s="48"/>
      <c r="Q905" s="48"/>
      <c r="R905" s="49"/>
      <c r="S905" s="52"/>
      <c r="T905" s="21"/>
      <c r="U905" s="21"/>
      <c r="V905" s="21"/>
      <c r="W905" s="21"/>
      <c r="X905" s="21"/>
      <c r="Y905" s="21"/>
      <c r="Z905" s="21"/>
      <c r="AA905" s="21"/>
      <c r="AB905" s="21"/>
      <c r="AC905" s="21"/>
      <c r="AD905" s="21"/>
      <c r="AE905" s="21"/>
      <c r="AF905" s="21"/>
      <c r="AG905" s="21"/>
      <c r="AH905" s="21"/>
    </row>
    <row r="906" spans="1:34" ht="30" customHeight="1" x14ac:dyDescent="0.2">
      <c r="A906" s="22"/>
      <c r="B906" s="46"/>
      <c r="C906" s="249"/>
      <c r="D906" s="250"/>
      <c r="E906" s="250"/>
      <c r="F906" s="46"/>
      <c r="G906" s="46"/>
      <c r="H906" s="46"/>
      <c r="I906" s="47"/>
      <c r="J906" s="46"/>
      <c r="K906" s="46"/>
      <c r="L906" s="47"/>
      <c r="M906" s="48"/>
      <c r="N906" s="48"/>
      <c r="O906" s="49"/>
      <c r="P906" s="48"/>
      <c r="Q906" s="48"/>
      <c r="R906" s="49"/>
      <c r="S906" s="52"/>
      <c r="T906" s="21"/>
      <c r="U906" s="21"/>
      <c r="V906" s="21"/>
      <c r="W906" s="21"/>
      <c r="X906" s="21"/>
      <c r="Y906" s="21"/>
      <c r="Z906" s="21"/>
      <c r="AA906" s="21"/>
      <c r="AB906" s="21"/>
      <c r="AC906" s="21"/>
      <c r="AD906" s="21"/>
      <c r="AE906" s="21"/>
      <c r="AF906" s="21"/>
      <c r="AG906" s="21"/>
      <c r="AH906" s="21"/>
    </row>
    <row r="907" spans="1:34" ht="30" customHeight="1" x14ac:dyDescent="0.2">
      <c r="A907" s="22"/>
      <c r="B907" s="46"/>
      <c r="C907" s="249"/>
      <c r="D907" s="250"/>
      <c r="E907" s="250"/>
      <c r="F907" s="46"/>
      <c r="G907" s="46"/>
      <c r="H907" s="46"/>
      <c r="I907" s="47"/>
      <c r="J907" s="46"/>
      <c r="K907" s="46"/>
      <c r="L907" s="47"/>
      <c r="M907" s="48"/>
      <c r="N907" s="48"/>
      <c r="O907" s="49"/>
      <c r="P907" s="48"/>
      <c r="Q907" s="48"/>
      <c r="R907" s="49"/>
      <c r="S907" s="52"/>
      <c r="T907" s="21"/>
      <c r="U907" s="21"/>
      <c r="V907" s="21"/>
      <c r="W907" s="21"/>
      <c r="X907" s="21"/>
      <c r="Y907" s="21"/>
      <c r="Z907" s="21"/>
      <c r="AA907" s="21"/>
      <c r="AB907" s="21"/>
      <c r="AC907" s="21"/>
      <c r="AD907" s="21"/>
      <c r="AE907" s="21"/>
      <c r="AF907" s="21"/>
      <c r="AG907" s="21"/>
      <c r="AH907" s="21"/>
    </row>
    <row r="908" spans="1:34" ht="30" customHeight="1" x14ac:dyDescent="0.2">
      <c r="A908" s="22"/>
      <c r="B908" s="46"/>
      <c r="C908" s="249"/>
      <c r="D908" s="250"/>
      <c r="E908" s="250"/>
      <c r="F908" s="46"/>
      <c r="G908" s="46"/>
      <c r="H908" s="46"/>
      <c r="I908" s="47"/>
      <c r="J908" s="46"/>
      <c r="K908" s="46"/>
      <c r="L908" s="47"/>
      <c r="M908" s="48"/>
      <c r="N908" s="48"/>
      <c r="O908" s="49"/>
      <c r="P908" s="48"/>
      <c r="Q908" s="48"/>
      <c r="R908" s="49"/>
      <c r="S908" s="52"/>
      <c r="T908" s="21"/>
      <c r="U908" s="21"/>
      <c r="V908" s="21"/>
      <c r="W908" s="21"/>
      <c r="X908" s="21"/>
      <c r="Y908" s="21"/>
      <c r="Z908" s="21"/>
      <c r="AA908" s="21"/>
      <c r="AB908" s="21"/>
      <c r="AC908" s="21"/>
      <c r="AD908" s="21"/>
      <c r="AE908" s="21"/>
      <c r="AF908" s="21"/>
      <c r="AG908" s="21"/>
      <c r="AH908" s="21"/>
    </row>
    <row r="909" spans="1:34" ht="30" customHeight="1" x14ac:dyDescent="0.2">
      <c r="A909" s="22"/>
      <c r="B909" s="46"/>
      <c r="C909" s="249"/>
      <c r="D909" s="250"/>
      <c r="E909" s="250"/>
      <c r="F909" s="46"/>
      <c r="G909" s="46"/>
      <c r="H909" s="46"/>
      <c r="I909" s="47"/>
      <c r="J909" s="46"/>
      <c r="K909" s="46"/>
      <c r="L909" s="47"/>
      <c r="M909" s="48"/>
      <c r="N909" s="48"/>
      <c r="O909" s="49"/>
      <c r="P909" s="48"/>
      <c r="Q909" s="48"/>
      <c r="R909" s="49"/>
      <c r="S909" s="52"/>
      <c r="T909" s="21"/>
      <c r="U909" s="21"/>
      <c r="V909" s="21"/>
      <c r="W909" s="21"/>
      <c r="X909" s="21"/>
      <c r="Y909" s="21"/>
      <c r="Z909" s="21"/>
      <c r="AA909" s="21"/>
      <c r="AB909" s="21"/>
      <c r="AC909" s="21"/>
      <c r="AD909" s="21"/>
      <c r="AE909" s="21"/>
      <c r="AF909" s="21"/>
      <c r="AG909" s="21"/>
      <c r="AH909" s="21"/>
    </row>
    <row r="910" spans="1:34" ht="30" customHeight="1" x14ac:dyDescent="0.2">
      <c r="A910" s="22"/>
      <c r="B910" s="46"/>
      <c r="C910" s="249"/>
      <c r="D910" s="250"/>
      <c r="E910" s="250"/>
      <c r="F910" s="46"/>
      <c r="G910" s="46"/>
      <c r="H910" s="46"/>
      <c r="I910" s="47"/>
      <c r="J910" s="46"/>
      <c r="K910" s="46"/>
      <c r="L910" s="47"/>
      <c r="M910" s="48"/>
      <c r="N910" s="48"/>
      <c r="O910" s="49"/>
      <c r="P910" s="48"/>
      <c r="Q910" s="48"/>
      <c r="R910" s="49"/>
      <c r="S910" s="52"/>
      <c r="T910" s="21"/>
      <c r="U910" s="21"/>
      <c r="V910" s="21"/>
      <c r="W910" s="21"/>
      <c r="X910" s="21"/>
      <c r="Y910" s="21"/>
      <c r="Z910" s="21"/>
      <c r="AA910" s="21"/>
      <c r="AB910" s="21"/>
      <c r="AC910" s="21"/>
      <c r="AD910" s="21"/>
      <c r="AE910" s="21"/>
      <c r="AF910" s="21"/>
      <c r="AG910" s="21"/>
      <c r="AH910" s="21"/>
    </row>
    <row r="911" spans="1:34" ht="30" customHeight="1" x14ac:dyDescent="0.2">
      <c r="A911" s="22"/>
      <c r="B911" s="46"/>
      <c r="C911" s="249"/>
      <c r="D911" s="250"/>
      <c r="E911" s="250"/>
      <c r="F911" s="46"/>
      <c r="G911" s="46"/>
      <c r="H911" s="46"/>
      <c r="I911" s="47"/>
      <c r="J911" s="46"/>
      <c r="K911" s="46"/>
      <c r="L911" s="47"/>
      <c r="M911" s="48"/>
      <c r="N911" s="48"/>
      <c r="O911" s="49"/>
      <c r="P911" s="48"/>
      <c r="Q911" s="48"/>
      <c r="R911" s="49"/>
      <c r="S911" s="52"/>
      <c r="T911" s="21"/>
      <c r="U911" s="21"/>
      <c r="V911" s="21"/>
      <c r="W911" s="21"/>
      <c r="X911" s="21"/>
      <c r="Y911" s="21"/>
      <c r="Z911" s="21"/>
      <c r="AA911" s="21"/>
      <c r="AB911" s="21"/>
      <c r="AC911" s="21"/>
      <c r="AD911" s="21"/>
      <c r="AE911" s="21"/>
      <c r="AF911" s="21"/>
      <c r="AG911" s="21"/>
      <c r="AH911" s="21"/>
    </row>
    <row r="912" spans="1:34" ht="30" customHeight="1" x14ac:dyDescent="0.2">
      <c r="A912" s="22"/>
      <c r="B912" s="46"/>
      <c r="C912" s="249"/>
      <c r="D912" s="250"/>
      <c r="E912" s="250"/>
      <c r="F912" s="46"/>
      <c r="G912" s="46"/>
      <c r="H912" s="46"/>
      <c r="I912" s="47"/>
      <c r="J912" s="46"/>
      <c r="K912" s="46"/>
      <c r="L912" s="47"/>
      <c r="M912" s="48"/>
      <c r="N912" s="48"/>
      <c r="O912" s="49"/>
      <c r="P912" s="48"/>
      <c r="Q912" s="48"/>
      <c r="R912" s="49"/>
      <c r="S912" s="52"/>
      <c r="T912" s="21"/>
      <c r="U912" s="21"/>
      <c r="V912" s="21"/>
      <c r="W912" s="21"/>
      <c r="X912" s="21"/>
      <c r="Y912" s="21"/>
      <c r="Z912" s="21"/>
      <c r="AA912" s="21"/>
      <c r="AB912" s="21"/>
      <c r="AC912" s="21"/>
      <c r="AD912" s="21"/>
      <c r="AE912" s="21"/>
      <c r="AF912" s="21"/>
      <c r="AG912" s="21"/>
      <c r="AH912" s="21"/>
    </row>
    <row r="913" spans="1:34" ht="30" customHeight="1" x14ac:dyDescent="0.2">
      <c r="A913" s="22"/>
      <c r="B913" s="46"/>
      <c r="C913" s="249"/>
      <c r="D913" s="250"/>
      <c r="E913" s="250"/>
      <c r="F913" s="46"/>
      <c r="G913" s="46"/>
      <c r="H913" s="46"/>
      <c r="I913" s="47"/>
      <c r="J913" s="46"/>
      <c r="K913" s="46"/>
      <c r="L913" s="47"/>
      <c r="M913" s="48"/>
      <c r="N913" s="48"/>
      <c r="O913" s="49"/>
      <c r="P913" s="48"/>
      <c r="Q913" s="48"/>
      <c r="R913" s="49"/>
      <c r="S913" s="52"/>
      <c r="T913" s="21"/>
      <c r="U913" s="21"/>
      <c r="V913" s="21"/>
      <c r="W913" s="21"/>
      <c r="X913" s="21"/>
      <c r="Y913" s="21"/>
      <c r="Z913" s="21"/>
      <c r="AA913" s="21"/>
      <c r="AB913" s="21"/>
      <c r="AC913" s="21"/>
      <c r="AD913" s="21"/>
      <c r="AE913" s="21"/>
      <c r="AF913" s="21"/>
      <c r="AG913" s="21"/>
      <c r="AH913" s="21"/>
    </row>
    <row r="914" spans="1:34" ht="30" customHeight="1" x14ac:dyDescent="0.2">
      <c r="A914" s="22"/>
      <c r="B914" s="46"/>
      <c r="C914" s="249"/>
      <c r="D914" s="250"/>
      <c r="E914" s="250"/>
      <c r="F914" s="46"/>
      <c r="G914" s="46"/>
      <c r="H914" s="46"/>
      <c r="I914" s="47"/>
      <c r="J914" s="46"/>
      <c r="K914" s="46"/>
      <c r="L914" s="47"/>
      <c r="M914" s="48"/>
      <c r="N914" s="48"/>
      <c r="O914" s="49"/>
      <c r="P914" s="48"/>
      <c r="Q914" s="48"/>
      <c r="R914" s="49"/>
      <c r="S914" s="52"/>
      <c r="T914" s="21"/>
      <c r="U914" s="21"/>
      <c r="V914" s="21"/>
      <c r="W914" s="21"/>
      <c r="X914" s="21"/>
      <c r="Y914" s="21"/>
      <c r="Z914" s="21"/>
      <c r="AA914" s="21"/>
      <c r="AB914" s="21"/>
      <c r="AC914" s="21"/>
      <c r="AD914" s="21"/>
      <c r="AE914" s="21"/>
      <c r="AF914" s="21"/>
      <c r="AG914" s="21"/>
      <c r="AH914" s="21"/>
    </row>
    <row r="915" spans="1:34" ht="30" customHeight="1" x14ac:dyDescent="0.2">
      <c r="A915" s="22"/>
      <c r="B915" s="46"/>
      <c r="C915" s="249"/>
      <c r="D915" s="250"/>
      <c r="E915" s="250"/>
      <c r="F915" s="46"/>
      <c r="G915" s="46"/>
      <c r="H915" s="46"/>
      <c r="I915" s="47"/>
      <c r="J915" s="46"/>
      <c r="K915" s="46"/>
      <c r="L915" s="47"/>
      <c r="M915" s="48"/>
      <c r="N915" s="48"/>
      <c r="O915" s="49"/>
      <c r="P915" s="48"/>
      <c r="Q915" s="48"/>
      <c r="R915" s="49"/>
      <c r="S915" s="52"/>
      <c r="T915" s="21"/>
      <c r="U915" s="21"/>
      <c r="V915" s="21"/>
      <c r="W915" s="21"/>
      <c r="X915" s="21"/>
      <c r="Y915" s="21"/>
      <c r="Z915" s="21"/>
      <c r="AA915" s="21"/>
      <c r="AB915" s="21"/>
      <c r="AC915" s="21"/>
      <c r="AD915" s="21"/>
      <c r="AE915" s="21"/>
      <c r="AF915" s="21"/>
      <c r="AG915" s="21"/>
      <c r="AH915" s="21"/>
    </row>
    <row r="916" spans="1:34" ht="30" customHeight="1" x14ac:dyDescent="0.2">
      <c r="A916" s="22"/>
      <c r="B916" s="46"/>
      <c r="C916" s="249"/>
      <c r="D916" s="250"/>
      <c r="E916" s="250"/>
      <c r="F916" s="46"/>
      <c r="G916" s="46"/>
      <c r="H916" s="46"/>
      <c r="I916" s="47"/>
      <c r="J916" s="46"/>
      <c r="K916" s="46"/>
      <c r="L916" s="47"/>
      <c r="M916" s="48"/>
      <c r="N916" s="48"/>
      <c r="O916" s="49"/>
      <c r="P916" s="48"/>
      <c r="Q916" s="48"/>
      <c r="R916" s="49"/>
      <c r="S916" s="52"/>
      <c r="T916" s="21"/>
      <c r="U916" s="21"/>
      <c r="V916" s="21"/>
      <c r="W916" s="21"/>
      <c r="X916" s="21"/>
      <c r="Y916" s="21"/>
      <c r="Z916" s="21"/>
      <c r="AA916" s="21"/>
      <c r="AB916" s="21"/>
      <c r="AC916" s="21"/>
      <c r="AD916" s="21"/>
      <c r="AE916" s="21"/>
      <c r="AF916" s="21"/>
      <c r="AG916" s="21"/>
      <c r="AH916" s="21"/>
    </row>
    <row r="917" spans="1:34" ht="30" customHeight="1" x14ac:dyDescent="0.2">
      <c r="A917" s="22"/>
      <c r="B917" s="46"/>
      <c r="C917" s="249"/>
      <c r="D917" s="250"/>
      <c r="E917" s="250"/>
      <c r="F917" s="46"/>
      <c r="G917" s="46"/>
      <c r="H917" s="46"/>
      <c r="I917" s="47"/>
      <c r="J917" s="46"/>
      <c r="K917" s="46"/>
      <c r="L917" s="47"/>
      <c r="M917" s="48"/>
      <c r="N917" s="48"/>
      <c r="O917" s="49"/>
      <c r="P917" s="48"/>
      <c r="Q917" s="48"/>
      <c r="R917" s="49"/>
      <c r="S917" s="52"/>
      <c r="T917" s="21"/>
      <c r="U917" s="21"/>
      <c r="V917" s="21"/>
      <c r="W917" s="21"/>
      <c r="X917" s="21"/>
      <c r="Y917" s="21"/>
      <c r="Z917" s="21"/>
      <c r="AA917" s="21"/>
      <c r="AB917" s="21"/>
      <c r="AC917" s="21"/>
      <c r="AD917" s="21"/>
      <c r="AE917" s="21"/>
      <c r="AF917" s="21"/>
      <c r="AG917" s="21"/>
      <c r="AH917" s="21"/>
    </row>
    <row r="918" spans="1:34" ht="30" customHeight="1" x14ac:dyDescent="0.2">
      <c r="A918" s="22"/>
      <c r="B918" s="46"/>
      <c r="C918" s="249"/>
      <c r="D918" s="250"/>
      <c r="E918" s="250"/>
      <c r="F918" s="46"/>
      <c r="G918" s="46"/>
      <c r="H918" s="46"/>
      <c r="I918" s="47"/>
      <c r="J918" s="46"/>
      <c r="K918" s="46"/>
      <c r="L918" s="47"/>
      <c r="M918" s="48"/>
      <c r="N918" s="48"/>
      <c r="O918" s="49"/>
      <c r="P918" s="48"/>
      <c r="Q918" s="48"/>
      <c r="R918" s="49"/>
      <c r="S918" s="52"/>
      <c r="T918" s="21"/>
      <c r="U918" s="21"/>
      <c r="V918" s="21"/>
      <c r="W918" s="21"/>
      <c r="X918" s="21"/>
      <c r="Y918" s="21"/>
      <c r="Z918" s="21"/>
      <c r="AA918" s="21"/>
      <c r="AB918" s="21"/>
      <c r="AC918" s="21"/>
      <c r="AD918" s="21"/>
      <c r="AE918" s="21"/>
      <c r="AF918" s="21"/>
      <c r="AG918" s="21"/>
      <c r="AH918" s="21"/>
    </row>
    <row r="919" spans="1:34" ht="30" customHeight="1" x14ac:dyDescent="0.2">
      <c r="A919" s="22"/>
      <c r="B919" s="46"/>
      <c r="C919" s="249"/>
      <c r="D919" s="250"/>
      <c r="E919" s="250"/>
      <c r="F919" s="46"/>
      <c r="G919" s="46"/>
      <c r="H919" s="46"/>
      <c r="I919" s="47"/>
      <c r="J919" s="46"/>
      <c r="K919" s="46"/>
      <c r="L919" s="47"/>
      <c r="M919" s="48"/>
      <c r="N919" s="48"/>
      <c r="O919" s="49"/>
      <c r="P919" s="48"/>
      <c r="Q919" s="48"/>
      <c r="R919" s="49"/>
      <c r="S919" s="52"/>
      <c r="T919" s="21"/>
      <c r="U919" s="21"/>
      <c r="V919" s="21"/>
      <c r="W919" s="21"/>
      <c r="X919" s="21"/>
      <c r="Y919" s="21"/>
      <c r="Z919" s="21"/>
      <c r="AA919" s="21"/>
      <c r="AB919" s="21"/>
      <c r="AC919" s="21"/>
      <c r="AD919" s="21"/>
      <c r="AE919" s="21"/>
      <c r="AF919" s="21"/>
      <c r="AG919" s="21"/>
      <c r="AH919" s="21"/>
    </row>
    <row r="920" spans="1:34" ht="30" customHeight="1" x14ac:dyDescent="0.2">
      <c r="A920" s="22"/>
      <c r="B920" s="46"/>
      <c r="C920" s="249"/>
      <c r="D920" s="250"/>
      <c r="E920" s="250"/>
      <c r="F920" s="46"/>
      <c r="G920" s="46"/>
      <c r="H920" s="46"/>
      <c r="I920" s="47"/>
      <c r="J920" s="46"/>
      <c r="K920" s="46"/>
      <c r="L920" s="47"/>
      <c r="M920" s="48"/>
      <c r="N920" s="48"/>
      <c r="O920" s="49"/>
      <c r="P920" s="48"/>
      <c r="Q920" s="48"/>
      <c r="R920" s="49"/>
      <c r="S920" s="52"/>
      <c r="T920" s="21"/>
      <c r="U920" s="21"/>
      <c r="V920" s="21"/>
      <c r="W920" s="21"/>
      <c r="X920" s="21"/>
      <c r="Y920" s="21"/>
      <c r="Z920" s="21"/>
      <c r="AA920" s="21"/>
      <c r="AB920" s="21"/>
      <c r="AC920" s="21"/>
      <c r="AD920" s="21"/>
      <c r="AE920" s="21"/>
      <c r="AF920" s="21"/>
      <c r="AG920" s="21"/>
      <c r="AH920" s="21"/>
    </row>
    <row r="921" spans="1:34" ht="30" customHeight="1" x14ac:dyDescent="0.2">
      <c r="A921" s="22"/>
      <c r="B921" s="46"/>
      <c r="C921" s="249"/>
      <c r="D921" s="250"/>
      <c r="E921" s="250"/>
      <c r="F921" s="46"/>
      <c r="G921" s="46"/>
      <c r="H921" s="46"/>
      <c r="I921" s="47"/>
      <c r="J921" s="46"/>
      <c r="K921" s="46"/>
      <c r="L921" s="47"/>
      <c r="M921" s="48"/>
      <c r="N921" s="48"/>
      <c r="O921" s="49"/>
      <c r="P921" s="48"/>
      <c r="Q921" s="48"/>
      <c r="R921" s="49"/>
      <c r="S921" s="52"/>
      <c r="T921" s="21"/>
      <c r="U921" s="21"/>
      <c r="V921" s="21"/>
      <c r="W921" s="21"/>
      <c r="X921" s="21"/>
      <c r="Y921" s="21"/>
      <c r="Z921" s="21"/>
      <c r="AA921" s="21"/>
      <c r="AB921" s="21"/>
      <c r="AC921" s="21"/>
      <c r="AD921" s="21"/>
      <c r="AE921" s="21"/>
      <c r="AF921" s="21"/>
      <c r="AG921" s="21"/>
      <c r="AH921" s="21"/>
    </row>
    <row r="922" spans="1:34" ht="30" customHeight="1" x14ac:dyDescent="0.2">
      <c r="A922" s="22"/>
      <c r="B922" s="46"/>
      <c r="C922" s="249"/>
      <c r="D922" s="250"/>
      <c r="E922" s="250"/>
      <c r="F922" s="46"/>
      <c r="G922" s="46"/>
      <c r="H922" s="46"/>
      <c r="I922" s="47"/>
      <c r="J922" s="46"/>
      <c r="K922" s="46"/>
      <c r="L922" s="47"/>
      <c r="M922" s="48"/>
      <c r="N922" s="48"/>
      <c r="O922" s="49"/>
      <c r="P922" s="48"/>
      <c r="Q922" s="48"/>
      <c r="R922" s="49"/>
      <c r="S922" s="52"/>
      <c r="T922" s="21"/>
      <c r="U922" s="21"/>
      <c r="V922" s="21"/>
      <c r="W922" s="21"/>
      <c r="X922" s="21"/>
      <c r="Y922" s="21"/>
      <c r="Z922" s="21"/>
      <c r="AA922" s="21"/>
      <c r="AB922" s="21"/>
      <c r="AC922" s="21"/>
      <c r="AD922" s="21"/>
      <c r="AE922" s="21"/>
      <c r="AF922" s="21"/>
      <c r="AG922" s="21"/>
      <c r="AH922" s="21"/>
    </row>
    <row r="923" spans="1:34" ht="30" customHeight="1" x14ac:dyDescent="0.2">
      <c r="A923" s="22"/>
      <c r="B923" s="46"/>
      <c r="C923" s="249"/>
      <c r="D923" s="250"/>
      <c r="E923" s="250"/>
      <c r="F923" s="46"/>
      <c r="G923" s="46"/>
      <c r="H923" s="46"/>
      <c r="I923" s="47"/>
      <c r="J923" s="46"/>
      <c r="K923" s="46"/>
      <c r="L923" s="47"/>
      <c r="M923" s="48"/>
      <c r="N923" s="48"/>
      <c r="O923" s="49"/>
      <c r="P923" s="48"/>
      <c r="Q923" s="48"/>
      <c r="R923" s="49"/>
      <c r="S923" s="52"/>
      <c r="T923" s="21"/>
      <c r="U923" s="21"/>
      <c r="V923" s="21"/>
      <c r="W923" s="21"/>
      <c r="X923" s="21"/>
      <c r="Y923" s="21"/>
      <c r="Z923" s="21"/>
      <c r="AA923" s="21"/>
      <c r="AB923" s="21"/>
      <c r="AC923" s="21"/>
      <c r="AD923" s="21"/>
      <c r="AE923" s="21"/>
      <c r="AF923" s="21"/>
      <c r="AG923" s="21"/>
      <c r="AH923" s="21"/>
    </row>
    <row r="924" spans="1:34" ht="30" customHeight="1" x14ac:dyDescent="0.2">
      <c r="A924" s="22"/>
      <c r="B924" s="46"/>
      <c r="C924" s="249"/>
      <c r="D924" s="250"/>
      <c r="E924" s="250"/>
      <c r="F924" s="46"/>
      <c r="G924" s="46"/>
      <c r="H924" s="46"/>
      <c r="I924" s="47"/>
      <c r="J924" s="46"/>
      <c r="K924" s="46"/>
      <c r="L924" s="47"/>
      <c r="M924" s="48"/>
      <c r="N924" s="48"/>
      <c r="O924" s="49"/>
      <c r="P924" s="48"/>
      <c r="Q924" s="48"/>
      <c r="R924" s="49"/>
      <c r="S924" s="52"/>
      <c r="T924" s="21"/>
      <c r="U924" s="21"/>
      <c r="V924" s="21"/>
      <c r="W924" s="21"/>
      <c r="X924" s="21"/>
      <c r="Y924" s="21"/>
      <c r="Z924" s="21"/>
      <c r="AA924" s="21"/>
      <c r="AB924" s="21"/>
      <c r="AC924" s="21"/>
      <c r="AD924" s="21"/>
      <c r="AE924" s="21"/>
      <c r="AF924" s="21"/>
      <c r="AG924" s="21"/>
      <c r="AH924" s="21"/>
    </row>
    <row r="925" spans="1:34" ht="30" customHeight="1" x14ac:dyDescent="0.2">
      <c r="A925" s="22"/>
      <c r="B925" s="46"/>
      <c r="C925" s="249"/>
      <c r="D925" s="250"/>
      <c r="E925" s="250"/>
      <c r="F925" s="46"/>
      <c r="G925" s="46"/>
      <c r="H925" s="46"/>
      <c r="I925" s="47"/>
      <c r="J925" s="46"/>
      <c r="K925" s="46"/>
      <c r="L925" s="47"/>
      <c r="M925" s="48"/>
      <c r="N925" s="48"/>
      <c r="O925" s="49"/>
      <c r="P925" s="48"/>
      <c r="Q925" s="48"/>
      <c r="R925" s="49"/>
      <c r="S925" s="52"/>
      <c r="T925" s="21"/>
      <c r="U925" s="21"/>
      <c r="V925" s="21"/>
      <c r="W925" s="21"/>
      <c r="X925" s="21"/>
      <c r="Y925" s="21"/>
      <c r="Z925" s="21"/>
      <c r="AA925" s="21"/>
      <c r="AB925" s="21"/>
      <c r="AC925" s="21"/>
      <c r="AD925" s="21"/>
      <c r="AE925" s="21"/>
      <c r="AF925" s="21"/>
      <c r="AG925" s="21"/>
      <c r="AH925" s="21"/>
    </row>
    <row r="926" spans="1:34" ht="30" customHeight="1" x14ac:dyDescent="0.2">
      <c r="A926" s="22"/>
      <c r="B926" s="46"/>
      <c r="C926" s="249"/>
      <c r="D926" s="250"/>
      <c r="E926" s="250"/>
      <c r="F926" s="46"/>
      <c r="G926" s="46"/>
      <c r="H926" s="46"/>
      <c r="I926" s="47"/>
      <c r="J926" s="46"/>
      <c r="K926" s="46"/>
      <c r="L926" s="47"/>
      <c r="M926" s="48"/>
      <c r="N926" s="48"/>
      <c r="O926" s="49"/>
      <c r="P926" s="48"/>
      <c r="Q926" s="48"/>
      <c r="R926" s="49"/>
      <c r="S926" s="52"/>
      <c r="T926" s="21"/>
      <c r="U926" s="21"/>
      <c r="V926" s="21"/>
      <c r="W926" s="21"/>
      <c r="X926" s="21"/>
      <c r="Y926" s="21"/>
      <c r="Z926" s="21"/>
      <c r="AA926" s="21"/>
      <c r="AB926" s="21"/>
      <c r="AC926" s="21"/>
      <c r="AD926" s="21"/>
      <c r="AE926" s="21"/>
      <c r="AF926" s="21"/>
      <c r="AG926" s="21"/>
      <c r="AH926" s="21"/>
    </row>
    <row r="927" spans="1:34" ht="30" customHeight="1" x14ac:dyDescent="0.2">
      <c r="A927" s="22"/>
      <c r="B927" s="46"/>
      <c r="C927" s="249"/>
      <c r="D927" s="250"/>
      <c r="E927" s="250"/>
      <c r="F927" s="46"/>
      <c r="G927" s="46"/>
      <c r="H927" s="46"/>
      <c r="I927" s="47"/>
      <c r="J927" s="46"/>
      <c r="K927" s="46"/>
      <c r="L927" s="47"/>
      <c r="M927" s="48"/>
      <c r="N927" s="48"/>
      <c r="O927" s="49"/>
      <c r="P927" s="48"/>
      <c r="Q927" s="48"/>
      <c r="R927" s="49"/>
      <c r="S927" s="52"/>
      <c r="T927" s="21"/>
      <c r="U927" s="21"/>
      <c r="V927" s="21"/>
      <c r="W927" s="21"/>
      <c r="X927" s="21"/>
      <c r="Y927" s="21"/>
      <c r="Z927" s="21"/>
      <c r="AA927" s="21"/>
      <c r="AB927" s="21"/>
      <c r="AC927" s="21"/>
      <c r="AD927" s="21"/>
      <c r="AE927" s="21"/>
      <c r="AF927" s="21"/>
      <c r="AG927" s="21"/>
      <c r="AH927" s="21"/>
    </row>
    <row r="928" spans="1:34" ht="30" customHeight="1" x14ac:dyDescent="0.2">
      <c r="A928" s="22"/>
      <c r="B928" s="46"/>
      <c r="C928" s="249"/>
      <c r="D928" s="250"/>
      <c r="E928" s="250"/>
      <c r="F928" s="46"/>
      <c r="G928" s="46"/>
      <c r="H928" s="46"/>
      <c r="I928" s="47"/>
      <c r="J928" s="46"/>
      <c r="K928" s="46"/>
      <c r="L928" s="47"/>
      <c r="M928" s="48"/>
      <c r="N928" s="48"/>
      <c r="O928" s="49"/>
      <c r="P928" s="48"/>
      <c r="Q928" s="48"/>
      <c r="R928" s="49"/>
      <c r="S928" s="52"/>
      <c r="T928" s="21"/>
      <c r="U928" s="21"/>
      <c r="V928" s="21"/>
      <c r="W928" s="21"/>
      <c r="X928" s="21"/>
      <c r="Y928" s="21"/>
      <c r="Z928" s="21"/>
      <c r="AA928" s="21"/>
      <c r="AB928" s="21"/>
      <c r="AC928" s="21"/>
      <c r="AD928" s="21"/>
      <c r="AE928" s="21"/>
      <c r="AF928" s="21"/>
      <c r="AG928" s="21"/>
      <c r="AH928" s="21"/>
    </row>
    <row r="929" spans="1:34" ht="30" customHeight="1" x14ac:dyDescent="0.2">
      <c r="A929" s="22"/>
      <c r="B929" s="46"/>
      <c r="C929" s="249"/>
      <c r="D929" s="250"/>
      <c r="E929" s="250"/>
      <c r="F929" s="46"/>
      <c r="G929" s="46"/>
      <c r="H929" s="46"/>
      <c r="I929" s="47"/>
      <c r="J929" s="46"/>
      <c r="K929" s="46"/>
      <c r="L929" s="47"/>
      <c r="M929" s="48"/>
      <c r="N929" s="48"/>
      <c r="O929" s="49"/>
      <c r="P929" s="48"/>
      <c r="Q929" s="48"/>
      <c r="R929" s="49"/>
      <c r="S929" s="52"/>
      <c r="T929" s="21"/>
      <c r="U929" s="21"/>
      <c r="V929" s="21"/>
      <c r="W929" s="21"/>
      <c r="X929" s="21"/>
      <c r="Y929" s="21"/>
      <c r="Z929" s="21"/>
      <c r="AA929" s="21"/>
      <c r="AB929" s="21"/>
      <c r="AC929" s="21"/>
      <c r="AD929" s="21"/>
      <c r="AE929" s="21"/>
      <c r="AF929" s="21"/>
      <c r="AG929" s="21"/>
      <c r="AH929" s="21"/>
    </row>
    <row r="930" spans="1:34" ht="30" customHeight="1" x14ac:dyDescent="0.2">
      <c r="A930" s="22"/>
      <c r="B930" s="46"/>
      <c r="C930" s="249"/>
      <c r="D930" s="250"/>
      <c r="E930" s="250"/>
      <c r="F930" s="46"/>
      <c r="G930" s="46"/>
      <c r="H930" s="46"/>
      <c r="I930" s="47"/>
      <c r="J930" s="46"/>
      <c r="K930" s="46"/>
      <c r="L930" s="47"/>
      <c r="M930" s="48"/>
      <c r="N930" s="48"/>
      <c r="O930" s="49"/>
      <c r="P930" s="48"/>
      <c r="Q930" s="48"/>
      <c r="R930" s="49"/>
      <c r="S930" s="52"/>
      <c r="T930" s="21"/>
      <c r="U930" s="21"/>
      <c r="V930" s="21"/>
      <c r="W930" s="21"/>
      <c r="X930" s="21"/>
      <c r="Y930" s="21"/>
      <c r="Z930" s="21"/>
      <c r="AA930" s="21"/>
      <c r="AB930" s="21"/>
      <c r="AC930" s="21"/>
      <c r="AD930" s="21"/>
      <c r="AE930" s="21"/>
      <c r="AF930" s="21"/>
      <c r="AG930" s="21"/>
      <c r="AH930" s="21"/>
    </row>
    <row r="931" spans="1:34" ht="30" customHeight="1" x14ac:dyDescent="0.2">
      <c r="A931" s="22"/>
      <c r="B931" s="46"/>
      <c r="C931" s="249"/>
      <c r="D931" s="250"/>
      <c r="E931" s="250"/>
      <c r="F931" s="46"/>
      <c r="G931" s="46"/>
      <c r="H931" s="46"/>
      <c r="I931" s="47"/>
      <c r="J931" s="46"/>
      <c r="K931" s="46"/>
      <c r="L931" s="47"/>
      <c r="M931" s="48"/>
      <c r="N931" s="48"/>
      <c r="O931" s="49"/>
      <c r="P931" s="48"/>
      <c r="Q931" s="48"/>
      <c r="R931" s="49"/>
      <c r="S931" s="52"/>
      <c r="T931" s="21"/>
      <c r="U931" s="21"/>
      <c r="V931" s="21"/>
      <c r="W931" s="21"/>
      <c r="X931" s="21"/>
      <c r="Y931" s="21"/>
      <c r="Z931" s="21"/>
      <c r="AA931" s="21"/>
      <c r="AB931" s="21"/>
      <c r="AC931" s="21"/>
      <c r="AD931" s="21"/>
      <c r="AE931" s="21"/>
      <c r="AF931" s="21"/>
      <c r="AG931" s="21"/>
      <c r="AH931" s="21"/>
    </row>
    <row r="932" spans="1:34" ht="30" customHeight="1" x14ac:dyDescent="0.2">
      <c r="A932" s="22"/>
      <c r="B932" s="46"/>
      <c r="C932" s="249"/>
      <c r="D932" s="250"/>
      <c r="E932" s="250"/>
      <c r="F932" s="46"/>
      <c r="G932" s="46"/>
      <c r="H932" s="46"/>
      <c r="I932" s="47"/>
      <c r="J932" s="46"/>
      <c r="K932" s="46"/>
      <c r="L932" s="47"/>
      <c r="M932" s="48"/>
      <c r="N932" s="48"/>
      <c r="O932" s="49"/>
      <c r="P932" s="48"/>
      <c r="Q932" s="48"/>
      <c r="R932" s="49"/>
      <c r="S932" s="52"/>
      <c r="T932" s="21"/>
      <c r="U932" s="21"/>
      <c r="V932" s="21"/>
      <c r="W932" s="21"/>
      <c r="X932" s="21"/>
      <c r="Y932" s="21"/>
      <c r="Z932" s="21"/>
      <c r="AA932" s="21"/>
      <c r="AB932" s="21"/>
      <c r="AC932" s="21"/>
      <c r="AD932" s="21"/>
      <c r="AE932" s="21"/>
      <c r="AF932" s="21"/>
      <c r="AG932" s="21"/>
      <c r="AH932" s="21"/>
    </row>
    <row r="933" spans="1:34" ht="30" customHeight="1" x14ac:dyDescent="0.2">
      <c r="A933" s="22"/>
      <c r="B933" s="46"/>
      <c r="C933" s="249"/>
      <c r="D933" s="250"/>
      <c r="E933" s="250"/>
      <c r="F933" s="46"/>
      <c r="G933" s="46"/>
      <c r="H933" s="46"/>
      <c r="I933" s="47"/>
      <c r="J933" s="46"/>
      <c r="K933" s="46"/>
      <c r="L933" s="47"/>
      <c r="M933" s="48"/>
      <c r="N933" s="48"/>
      <c r="O933" s="49"/>
      <c r="P933" s="48"/>
      <c r="Q933" s="48"/>
      <c r="R933" s="49"/>
      <c r="S933" s="52"/>
      <c r="T933" s="21"/>
      <c r="U933" s="21"/>
      <c r="V933" s="21"/>
      <c r="W933" s="21"/>
      <c r="X933" s="21"/>
      <c r="Y933" s="21"/>
      <c r="Z933" s="21"/>
      <c r="AA933" s="21"/>
      <c r="AB933" s="21"/>
      <c r="AC933" s="21"/>
      <c r="AD933" s="21"/>
      <c r="AE933" s="21"/>
      <c r="AF933" s="21"/>
      <c r="AG933" s="21"/>
      <c r="AH933" s="21"/>
    </row>
    <row r="934" spans="1:34" ht="30" customHeight="1" x14ac:dyDescent="0.2">
      <c r="A934" s="22"/>
      <c r="B934" s="46"/>
      <c r="C934" s="249"/>
      <c r="D934" s="250"/>
      <c r="E934" s="250"/>
      <c r="F934" s="46"/>
      <c r="G934" s="46"/>
      <c r="H934" s="46"/>
      <c r="I934" s="47"/>
      <c r="J934" s="46"/>
      <c r="K934" s="46"/>
      <c r="L934" s="47"/>
      <c r="M934" s="48"/>
      <c r="N934" s="48"/>
      <c r="O934" s="49"/>
      <c r="P934" s="48"/>
      <c r="Q934" s="48"/>
      <c r="R934" s="49"/>
      <c r="S934" s="52"/>
      <c r="T934" s="21"/>
      <c r="U934" s="21"/>
      <c r="V934" s="21"/>
      <c r="W934" s="21"/>
      <c r="X934" s="21"/>
      <c r="Y934" s="21"/>
      <c r="Z934" s="21"/>
      <c r="AA934" s="21"/>
      <c r="AB934" s="21"/>
      <c r="AC934" s="21"/>
      <c r="AD934" s="21"/>
      <c r="AE934" s="21"/>
      <c r="AF934" s="21"/>
      <c r="AG934" s="21"/>
      <c r="AH934" s="21"/>
    </row>
    <row r="935" spans="1:34" ht="30" customHeight="1" x14ac:dyDescent="0.2">
      <c r="A935" s="22"/>
      <c r="B935" s="46"/>
      <c r="C935" s="249"/>
      <c r="D935" s="250"/>
      <c r="E935" s="250"/>
      <c r="F935" s="46"/>
      <c r="G935" s="46"/>
      <c r="H935" s="46"/>
      <c r="I935" s="47"/>
      <c r="J935" s="46"/>
      <c r="K935" s="46"/>
      <c r="L935" s="47"/>
      <c r="M935" s="48"/>
      <c r="N935" s="48"/>
      <c r="O935" s="49"/>
      <c r="P935" s="48"/>
      <c r="Q935" s="48"/>
      <c r="R935" s="49"/>
      <c r="S935" s="52"/>
      <c r="T935" s="21"/>
      <c r="U935" s="21"/>
      <c r="V935" s="21"/>
      <c r="W935" s="21"/>
      <c r="X935" s="21"/>
      <c r="Y935" s="21"/>
      <c r="Z935" s="21"/>
      <c r="AA935" s="21"/>
      <c r="AB935" s="21"/>
      <c r="AC935" s="21"/>
      <c r="AD935" s="21"/>
      <c r="AE935" s="21"/>
      <c r="AF935" s="21"/>
      <c r="AG935" s="21"/>
      <c r="AH935" s="21"/>
    </row>
    <row r="936" spans="1:34" ht="30" customHeight="1" x14ac:dyDescent="0.2">
      <c r="A936" s="22"/>
      <c r="B936" s="46"/>
      <c r="C936" s="249"/>
      <c r="D936" s="250"/>
      <c r="E936" s="250"/>
      <c r="F936" s="46"/>
      <c r="G936" s="46"/>
      <c r="H936" s="46"/>
      <c r="I936" s="47"/>
      <c r="J936" s="46"/>
      <c r="K936" s="46"/>
      <c r="L936" s="47"/>
      <c r="M936" s="48"/>
      <c r="N936" s="48"/>
      <c r="O936" s="49"/>
      <c r="P936" s="48"/>
      <c r="Q936" s="48"/>
      <c r="R936" s="49"/>
      <c r="S936" s="52"/>
      <c r="T936" s="21"/>
      <c r="U936" s="21"/>
      <c r="V936" s="21"/>
      <c r="W936" s="21"/>
      <c r="X936" s="21"/>
      <c r="Y936" s="21"/>
      <c r="Z936" s="21"/>
      <c r="AA936" s="21"/>
      <c r="AB936" s="21"/>
      <c r="AC936" s="21"/>
      <c r="AD936" s="21"/>
      <c r="AE936" s="21"/>
      <c r="AF936" s="21"/>
      <c r="AG936" s="21"/>
      <c r="AH936" s="21"/>
    </row>
    <row r="937" spans="1:34" ht="30" customHeight="1" x14ac:dyDescent="0.2">
      <c r="A937" s="22"/>
      <c r="B937" s="46"/>
      <c r="C937" s="249"/>
      <c r="D937" s="250"/>
      <c r="E937" s="250"/>
      <c r="F937" s="46"/>
      <c r="G937" s="46"/>
      <c r="H937" s="46"/>
      <c r="I937" s="47"/>
      <c r="J937" s="46"/>
      <c r="K937" s="46"/>
      <c r="L937" s="47"/>
      <c r="M937" s="48"/>
      <c r="N937" s="48"/>
      <c r="O937" s="49"/>
      <c r="P937" s="48"/>
      <c r="Q937" s="48"/>
      <c r="R937" s="49"/>
      <c r="S937" s="52"/>
      <c r="T937" s="21"/>
      <c r="U937" s="21"/>
      <c r="V937" s="21"/>
      <c r="W937" s="21"/>
      <c r="X937" s="21"/>
      <c r="Y937" s="21"/>
      <c r="Z937" s="21"/>
      <c r="AA937" s="21"/>
      <c r="AB937" s="21"/>
      <c r="AC937" s="21"/>
      <c r="AD937" s="21"/>
      <c r="AE937" s="21"/>
      <c r="AF937" s="21"/>
      <c r="AG937" s="21"/>
      <c r="AH937" s="21"/>
    </row>
    <row r="938" spans="1:34" ht="30" customHeight="1" x14ac:dyDescent="0.2">
      <c r="A938" s="22"/>
      <c r="B938" s="46"/>
      <c r="C938" s="249"/>
      <c r="D938" s="250"/>
      <c r="E938" s="250"/>
      <c r="F938" s="46"/>
      <c r="G938" s="46"/>
      <c r="H938" s="46"/>
      <c r="I938" s="47"/>
      <c r="J938" s="46"/>
      <c r="K938" s="46"/>
      <c r="L938" s="47"/>
      <c r="M938" s="48"/>
      <c r="N938" s="48"/>
      <c r="O938" s="49"/>
      <c r="P938" s="48"/>
      <c r="Q938" s="48"/>
      <c r="R938" s="49"/>
      <c r="S938" s="52"/>
      <c r="T938" s="21"/>
      <c r="U938" s="21"/>
      <c r="V938" s="21"/>
      <c r="W938" s="21"/>
      <c r="X938" s="21"/>
      <c r="Y938" s="21"/>
      <c r="Z938" s="21"/>
      <c r="AA938" s="21"/>
      <c r="AB938" s="21"/>
      <c r="AC938" s="21"/>
      <c r="AD938" s="21"/>
      <c r="AE938" s="21"/>
      <c r="AF938" s="21"/>
      <c r="AG938" s="21"/>
      <c r="AH938" s="21"/>
    </row>
    <row r="939" spans="1:34" ht="30" customHeight="1" x14ac:dyDescent="0.2">
      <c r="A939" s="22"/>
      <c r="B939" s="46"/>
      <c r="C939" s="249"/>
      <c r="D939" s="250"/>
      <c r="E939" s="250"/>
      <c r="F939" s="46"/>
      <c r="G939" s="46"/>
      <c r="H939" s="46"/>
      <c r="I939" s="47"/>
      <c r="J939" s="46"/>
      <c r="K939" s="46"/>
      <c r="L939" s="47"/>
      <c r="M939" s="48"/>
      <c r="N939" s="48"/>
      <c r="O939" s="49"/>
      <c r="P939" s="48"/>
      <c r="Q939" s="48"/>
      <c r="R939" s="49"/>
      <c r="S939" s="52"/>
      <c r="T939" s="21"/>
      <c r="U939" s="21"/>
      <c r="V939" s="21"/>
      <c r="W939" s="21"/>
      <c r="X939" s="21"/>
      <c r="Y939" s="21"/>
      <c r="Z939" s="21"/>
      <c r="AA939" s="21"/>
      <c r="AB939" s="21"/>
      <c r="AC939" s="21"/>
      <c r="AD939" s="21"/>
      <c r="AE939" s="21"/>
      <c r="AF939" s="21"/>
      <c r="AG939" s="21"/>
      <c r="AH939" s="21"/>
    </row>
    <row r="940" spans="1:34" ht="30" customHeight="1" x14ac:dyDescent="0.2">
      <c r="A940" s="22"/>
      <c r="B940" s="46"/>
      <c r="C940" s="249"/>
      <c r="D940" s="250"/>
      <c r="E940" s="250"/>
      <c r="F940" s="46"/>
      <c r="G940" s="46"/>
      <c r="H940" s="46"/>
      <c r="I940" s="47"/>
      <c r="J940" s="46"/>
      <c r="K940" s="46"/>
      <c r="L940" s="47"/>
      <c r="M940" s="48"/>
      <c r="N940" s="48"/>
      <c r="O940" s="49"/>
      <c r="P940" s="48"/>
      <c r="Q940" s="48"/>
      <c r="R940" s="49"/>
      <c r="S940" s="52"/>
      <c r="T940" s="21"/>
      <c r="U940" s="21"/>
      <c r="V940" s="21"/>
      <c r="W940" s="21"/>
      <c r="X940" s="21"/>
      <c r="Y940" s="21"/>
      <c r="Z940" s="21"/>
      <c r="AA940" s="21"/>
      <c r="AB940" s="21"/>
      <c r="AC940" s="21"/>
      <c r="AD940" s="21"/>
      <c r="AE940" s="21"/>
      <c r="AF940" s="21"/>
      <c r="AG940" s="21"/>
      <c r="AH940" s="21"/>
    </row>
    <row r="941" spans="1:34" ht="30" customHeight="1" x14ac:dyDescent="0.2">
      <c r="A941" s="22"/>
      <c r="B941" s="46"/>
      <c r="C941" s="249"/>
      <c r="D941" s="250"/>
      <c r="E941" s="250"/>
      <c r="F941" s="46"/>
      <c r="G941" s="46"/>
      <c r="H941" s="46"/>
      <c r="I941" s="47"/>
      <c r="J941" s="46"/>
      <c r="K941" s="46"/>
      <c r="L941" s="47"/>
      <c r="M941" s="48"/>
      <c r="N941" s="48"/>
      <c r="O941" s="49"/>
      <c r="P941" s="48"/>
      <c r="Q941" s="48"/>
      <c r="R941" s="49"/>
      <c r="S941" s="52"/>
      <c r="T941" s="21"/>
      <c r="U941" s="21"/>
      <c r="V941" s="21"/>
      <c r="W941" s="21"/>
      <c r="X941" s="21"/>
      <c r="Y941" s="21"/>
      <c r="Z941" s="21"/>
      <c r="AA941" s="21"/>
      <c r="AB941" s="21"/>
      <c r="AC941" s="21"/>
      <c r="AD941" s="21"/>
      <c r="AE941" s="21"/>
      <c r="AF941" s="21"/>
      <c r="AG941" s="21"/>
      <c r="AH941" s="21"/>
    </row>
    <row r="942" spans="1:34" ht="30" customHeight="1" x14ac:dyDescent="0.2">
      <c r="A942" s="22"/>
      <c r="B942" s="46"/>
      <c r="C942" s="249"/>
      <c r="D942" s="250"/>
      <c r="E942" s="250"/>
      <c r="F942" s="46"/>
      <c r="G942" s="46"/>
      <c r="H942" s="46"/>
      <c r="I942" s="47"/>
      <c r="J942" s="46"/>
      <c r="K942" s="46"/>
      <c r="L942" s="47"/>
      <c r="M942" s="48"/>
      <c r="N942" s="48"/>
      <c r="O942" s="49"/>
      <c r="P942" s="48"/>
      <c r="Q942" s="48"/>
      <c r="R942" s="49"/>
      <c r="S942" s="52"/>
      <c r="T942" s="21"/>
      <c r="U942" s="21"/>
      <c r="V942" s="21"/>
      <c r="W942" s="21"/>
      <c r="X942" s="21"/>
      <c r="Y942" s="21"/>
      <c r="Z942" s="21"/>
      <c r="AA942" s="21"/>
      <c r="AB942" s="21"/>
      <c r="AC942" s="21"/>
      <c r="AD942" s="21"/>
      <c r="AE942" s="21"/>
      <c r="AF942" s="21"/>
      <c r="AG942" s="21"/>
      <c r="AH942" s="21"/>
    </row>
    <row r="943" spans="1:34" ht="30" customHeight="1" x14ac:dyDescent="0.2">
      <c r="A943" s="22"/>
      <c r="B943" s="46"/>
      <c r="C943" s="249"/>
      <c r="D943" s="250"/>
      <c r="E943" s="250"/>
      <c r="F943" s="46"/>
      <c r="G943" s="46"/>
      <c r="H943" s="46"/>
      <c r="I943" s="47"/>
      <c r="J943" s="46"/>
      <c r="K943" s="46"/>
      <c r="L943" s="47"/>
      <c r="M943" s="48"/>
      <c r="N943" s="48"/>
      <c r="O943" s="49"/>
      <c r="P943" s="48"/>
      <c r="Q943" s="48"/>
      <c r="R943" s="49"/>
      <c r="S943" s="52"/>
      <c r="T943" s="21"/>
      <c r="U943" s="21"/>
      <c r="V943" s="21"/>
      <c r="W943" s="21"/>
      <c r="X943" s="21"/>
      <c r="Y943" s="21"/>
      <c r="Z943" s="21"/>
      <c r="AA943" s="21"/>
      <c r="AB943" s="21"/>
      <c r="AC943" s="21"/>
      <c r="AD943" s="21"/>
      <c r="AE943" s="21"/>
      <c r="AF943" s="21"/>
      <c r="AG943" s="21"/>
      <c r="AH943" s="21"/>
    </row>
    <row r="944" spans="1:34" ht="30" customHeight="1" x14ac:dyDescent="0.2">
      <c r="A944" s="22"/>
      <c r="B944" s="46"/>
      <c r="C944" s="249"/>
      <c r="D944" s="250"/>
      <c r="E944" s="250"/>
      <c r="F944" s="46"/>
      <c r="G944" s="46"/>
      <c r="H944" s="46"/>
      <c r="I944" s="47"/>
      <c r="J944" s="46"/>
      <c r="K944" s="46"/>
      <c r="L944" s="47"/>
      <c r="M944" s="48"/>
      <c r="N944" s="48"/>
      <c r="O944" s="49"/>
      <c r="P944" s="48"/>
      <c r="Q944" s="48"/>
      <c r="R944" s="49"/>
      <c r="S944" s="52"/>
      <c r="T944" s="21"/>
      <c r="U944" s="21"/>
      <c r="V944" s="21"/>
      <c r="W944" s="21"/>
      <c r="X944" s="21"/>
      <c r="Y944" s="21"/>
      <c r="Z944" s="21"/>
      <c r="AA944" s="21"/>
      <c r="AB944" s="21"/>
      <c r="AC944" s="21"/>
      <c r="AD944" s="21"/>
      <c r="AE944" s="21"/>
      <c r="AF944" s="21"/>
      <c r="AG944" s="21"/>
      <c r="AH944" s="21"/>
    </row>
    <row r="945" spans="1:34" ht="30" customHeight="1" x14ac:dyDescent="0.2">
      <c r="A945" s="22"/>
      <c r="B945" s="46"/>
      <c r="C945" s="249"/>
      <c r="D945" s="250"/>
      <c r="E945" s="250"/>
      <c r="F945" s="46"/>
      <c r="G945" s="46"/>
      <c r="H945" s="46"/>
      <c r="I945" s="47"/>
      <c r="J945" s="46"/>
      <c r="K945" s="46"/>
      <c r="L945" s="47"/>
      <c r="M945" s="48"/>
      <c r="N945" s="48"/>
      <c r="O945" s="49"/>
      <c r="P945" s="48"/>
      <c r="Q945" s="48"/>
      <c r="R945" s="49"/>
      <c r="S945" s="52"/>
      <c r="T945" s="21"/>
      <c r="U945" s="21"/>
      <c r="V945" s="21"/>
      <c r="W945" s="21"/>
      <c r="X945" s="21"/>
      <c r="Y945" s="21"/>
      <c r="Z945" s="21"/>
      <c r="AA945" s="21"/>
      <c r="AB945" s="21"/>
      <c r="AC945" s="21"/>
      <c r="AD945" s="21"/>
      <c r="AE945" s="21"/>
      <c r="AF945" s="21"/>
      <c r="AG945" s="21"/>
      <c r="AH945" s="21"/>
    </row>
    <row r="946" spans="1:34" ht="30" customHeight="1" x14ac:dyDescent="0.2">
      <c r="A946" s="22"/>
      <c r="B946" s="46"/>
      <c r="C946" s="249"/>
      <c r="D946" s="250"/>
      <c r="E946" s="250"/>
      <c r="F946" s="46"/>
      <c r="G946" s="46"/>
      <c r="H946" s="46"/>
      <c r="I946" s="47"/>
      <c r="J946" s="46"/>
      <c r="K946" s="46"/>
      <c r="L946" s="47"/>
      <c r="M946" s="48"/>
      <c r="N946" s="48"/>
      <c r="O946" s="49"/>
      <c r="P946" s="48"/>
      <c r="Q946" s="48"/>
      <c r="R946" s="49"/>
      <c r="S946" s="52"/>
      <c r="T946" s="21"/>
      <c r="U946" s="21"/>
      <c r="V946" s="21"/>
      <c r="W946" s="21"/>
      <c r="X946" s="21"/>
      <c r="Y946" s="21"/>
      <c r="Z946" s="21"/>
      <c r="AA946" s="21"/>
      <c r="AB946" s="21"/>
      <c r="AC946" s="21"/>
      <c r="AD946" s="21"/>
      <c r="AE946" s="21"/>
      <c r="AF946" s="21"/>
      <c r="AG946" s="21"/>
      <c r="AH946" s="21"/>
    </row>
    <row r="947" spans="1:34" ht="30" customHeight="1" x14ac:dyDescent="0.2">
      <c r="A947" s="22"/>
      <c r="B947" s="46"/>
      <c r="C947" s="249"/>
      <c r="D947" s="250"/>
      <c r="E947" s="250"/>
      <c r="F947" s="46"/>
      <c r="G947" s="46"/>
      <c r="H947" s="46"/>
      <c r="I947" s="47"/>
      <c r="J947" s="46"/>
      <c r="K947" s="46"/>
      <c r="L947" s="47"/>
      <c r="M947" s="48"/>
      <c r="N947" s="48"/>
      <c r="O947" s="49"/>
      <c r="P947" s="48"/>
      <c r="Q947" s="48"/>
      <c r="R947" s="49"/>
      <c r="S947" s="52"/>
      <c r="T947" s="21"/>
      <c r="U947" s="21"/>
      <c r="V947" s="21"/>
      <c r="W947" s="21"/>
      <c r="X947" s="21"/>
      <c r="Y947" s="21"/>
      <c r="Z947" s="21"/>
      <c r="AA947" s="21"/>
      <c r="AB947" s="21"/>
      <c r="AC947" s="21"/>
      <c r="AD947" s="21"/>
      <c r="AE947" s="21"/>
      <c r="AF947" s="21"/>
      <c r="AG947" s="21"/>
      <c r="AH947" s="21"/>
    </row>
    <row r="948" spans="1:34" ht="30" customHeight="1" x14ac:dyDescent="0.2">
      <c r="A948" s="22"/>
      <c r="B948" s="46"/>
      <c r="C948" s="249"/>
      <c r="D948" s="250"/>
      <c r="E948" s="250"/>
      <c r="F948" s="46"/>
      <c r="G948" s="46"/>
      <c r="H948" s="46"/>
      <c r="I948" s="47"/>
      <c r="J948" s="46"/>
      <c r="K948" s="46"/>
      <c r="L948" s="47"/>
      <c r="M948" s="48"/>
      <c r="N948" s="48"/>
      <c r="O948" s="49"/>
      <c r="P948" s="48"/>
      <c r="Q948" s="48"/>
      <c r="R948" s="49"/>
      <c r="S948" s="52"/>
      <c r="T948" s="21"/>
      <c r="U948" s="21"/>
      <c r="V948" s="21"/>
      <c r="W948" s="21"/>
      <c r="X948" s="21"/>
      <c r="Y948" s="21"/>
      <c r="Z948" s="21"/>
      <c r="AA948" s="21"/>
      <c r="AB948" s="21"/>
      <c r="AC948" s="21"/>
      <c r="AD948" s="21"/>
      <c r="AE948" s="21"/>
      <c r="AF948" s="21"/>
      <c r="AG948" s="21"/>
      <c r="AH948" s="21"/>
    </row>
    <row r="949" spans="1:34" ht="30" customHeight="1" x14ac:dyDescent="0.2">
      <c r="A949" s="22"/>
      <c r="B949" s="46"/>
      <c r="C949" s="249"/>
      <c r="D949" s="250"/>
      <c r="E949" s="250"/>
      <c r="F949" s="46"/>
      <c r="G949" s="46"/>
      <c r="H949" s="46"/>
      <c r="I949" s="47"/>
      <c r="J949" s="46"/>
      <c r="K949" s="46"/>
      <c r="L949" s="47"/>
      <c r="M949" s="48"/>
      <c r="N949" s="48"/>
      <c r="O949" s="49"/>
      <c r="P949" s="48"/>
      <c r="Q949" s="48"/>
      <c r="R949" s="49"/>
      <c r="S949" s="52"/>
      <c r="T949" s="21"/>
      <c r="U949" s="21"/>
      <c r="V949" s="21"/>
      <c r="W949" s="21"/>
      <c r="X949" s="21"/>
      <c r="Y949" s="21"/>
      <c r="Z949" s="21"/>
      <c r="AA949" s="21"/>
      <c r="AB949" s="21"/>
      <c r="AC949" s="21"/>
      <c r="AD949" s="21"/>
      <c r="AE949" s="21"/>
      <c r="AF949" s="21"/>
      <c r="AG949" s="21"/>
      <c r="AH949" s="21"/>
    </row>
    <row r="950" spans="1:34" ht="30" customHeight="1" x14ac:dyDescent="0.2">
      <c r="A950" s="22"/>
      <c r="B950" s="46"/>
      <c r="C950" s="249"/>
      <c r="D950" s="250"/>
      <c r="E950" s="250"/>
      <c r="F950" s="46"/>
      <c r="G950" s="46"/>
      <c r="H950" s="46"/>
      <c r="I950" s="47"/>
      <c r="J950" s="46"/>
      <c r="K950" s="46"/>
      <c r="L950" s="47"/>
      <c r="M950" s="48"/>
      <c r="N950" s="48"/>
      <c r="O950" s="49"/>
      <c r="P950" s="48"/>
      <c r="Q950" s="48"/>
      <c r="R950" s="49"/>
      <c r="S950" s="52"/>
      <c r="T950" s="21"/>
      <c r="U950" s="21"/>
      <c r="V950" s="21"/>
      <c r="W950" s="21"/>
      <c r="X950" s="21"/>
      <c r="Y950" s="21"/>
      <c r="Z950" s="21"/>
      <c r="AA950" s="21"/>
      <c r="AB950" s="21"/>
      <c r="AC950" s="21"/>
      <c r="AD950" s="21"/>
      <c r="AE950" s="21"/>
      <c r="AF950" s="21"/>
      <c r="AG950" s="21"/>
      <c r="AH950" s="21"/>
    </row>
    <row r="951" spans="1:34" ht="30" customHeight="1" x14ac:dyDescent="0.2">
      <c r="A951" s="22"/>
      <c r="B951" s="46"/>
      <c r="C951" s="249"/>
      <c r="D951" s="250"/>
      <c r="E951" s="250"/>
      <c r="F951" s="46"/>
      <c r="G951" s="46"/>
      <c r="H951" s="46"/>
      <c r="I951" s="47"/>
      <c r="J951" s="46"/>
      <c r="K951" s="46"/>
      <c r="L951" s="47"/>
      <c r="M951" s="48"/>
      <c r="N951" s="48"/>
      <c r="O951" s="49"/>
      <c r="P951" s="48"/>
      <c r="Q951" s="48"/>
      <c r="R951" s="49"/>
      <c r="S951" s="52"/>
      <c r="T951" s="21"/>
      <c r="U951" s="21"/>
      <c r="V951" s="21"/>
      <c r="W951" s="21"/>
      <c r="X951" s="21"/>
      <c r="Y951" s="21"/>
      <c r="Z951" s="21"/>
      <c r="AA951" s="21"/>
      <c r="AB951" s="21"/>
      <c r="AC951" s="21"/>
      <c r="AD951" s="21"/>
      <c r="AE951" s="21"/>
      <c r="AF951" s="21"/>
      <c r="AG951" s="21"/>
      <c r="AH951" s="21"/>
    </row>
    <row r="952" spans="1:34" ht="30" customHeight="1" x14ac:dyDescent="0.2">
      <c r="A952" s="22"/>
      <c r="B952" s="46"/>
      <c r="C952" s="249"/>
      <c r="D952" s="250"/>
      <c r="E952" s="250"/>
      <c r="F952" s="46"/>
      <c r="G952" s="46"/>
      <c r="H952" s="46"/>
      <c r="I952" s="47"/>
      <c r="J952" s="46"/>
      <c r="K952" s="46"/>
      <c r="L952" s="47"/>
      <c r="M952" s="48"/>
      <c r="N952" s="48"/>
      <c r="O952" s="49"/>
      <c r="P952" s="48"/>
      <c r="Q952" s="48"/>
      <c r="R952" s="49"/>
      <c r="S952" s="52"/>
      <c r="T952" s="21"/>
      <c r="U952" s="21"/>
      <c r="V952" s="21"/>
      <c r="W952" s="21"/>
      <c r="X952" s="21"/>
      <c r="Y952" s="21"/>
      <c r="Z952" s="21"/>
      <c r="AA952" s="21"/>
      <c r="AB952" s="21"/>
      <c r="AC952" s="21"/>
      <c r="AD952" s="21"/>
      <c r="AE952" s="21"/>
      <c r="AF952" s="21"/>
      <c r="AG952" s="21"/>
      <c r="AH952" s="21"/>
    </row>
    <row r="953" spans="1:34" ht="30" customHeight="1" x14ac:dyDescent="0.2">
      <c r="A953" s="22"/>
      <c r="B953" s="46"/>
      <c r="C953" s="249"/>
      <c r="D953" s="250"/>
      <c r="E953" s="250"/>
      <c r="F953" s="46"/>
      <c r="G953" s="46"/>
      <c r="H953" s="46"/>
      <c r="I953" s="47"/>
      <c r="J953" s="46"/>
      <c r="K953" s="46"/>
      <c r="L953" s="47"/>
      <c r="M953" s="48"/>
      <c r="N953" s="48"/>
      <c r="O953" s="49"/>
      <c r="P953" s="48"/>
      <c r="Q953" s="48"/>
      <c r="R953" s="49"/>
      <c r="S953" s="52"/>
      <c r="T953" s="21"/>
      <c r="U953" s="21"/>
      <c r="V953" s="21"/>
      <c r="W953" s="21"/>
      <c r="X953" s="21"/>
      <c r="Y953" s="21"/>
      <c r="Z953" s="21"/>
      <c r="AA953" s="21"/>
      <c r="AB953" s="21"/>
      <c r="AC953" s="21"/>
      <c r="AD953" s="21"/>
      <c r="AE953" s="21"/>
      <c r="AF953" s="21"/>
      <c r="AG953" s="21"/>
      <c r="AH953" s="21"/>
    </row>
    <row r="954" spans="1:34" ht="30" customHeight="1" x14ac:dyDescent="0.2">
      <c r="A954" s="22"/>
      <c r="B954" s="46"/>
      <c r="C954" s="249"/>
      <c r="D954" s="250"/>
      <c r="E954" s="250"/>
      <c r="F954" s="46"/>
      <c r="G954" s="46"/>
      <c r="H954" s="46"/>
      <c r="I954" s="47"/>
      <c r="J954" s="46"/>
      <c r="K954" s="46"/>
      <c r="L954" s="47"/>
      <c r="M954" s="48"/>
      <c r="N954" s="48"/>
      <c r="O954" s="49"/>
      <c r="P954" s="48"/>
      <c r="Q954" s="48"/>
      <c r="R954" s="49"/>
      <c r="S954" s="52"/>
      <c r="T954" s="21"/>
      <c r="U954" s="21"/>
      <c r="V954" s="21"/>
      <c r="W954" s="21"/>
      <c r="X954" s="21"/>
      <c r="Y954" s="21"/>
      <c r="Z954" s="21"/>
      <c r="AA954" s="21"/>
      <c r="AB954" s="21"/>
      <c r="AC954" s="21"/>
      <c r="AD954" s="21"/>
      <c r="AE954" s="21"/>
      <c r="AF954" s="21"/>
      <c r="AG954" s="21"/>
      <c r="AH954" s="21"/>
    </row>
    <row r="955" spans="1:34" ht="30" customHeight="1" x14ac:dyDescent="0.2">
      <c r="A955" s="22"/>
      <c r="B955" s="46"/>
      <c r="C955" s="249"/>
      <c r="D955" s="250"/>
      <c r="E955" s="250"/>
      <c r="F955" s="46"/>
      <c r="G955" s="46"/>
      <c r="H955" s="46"/>
      <c r="I955" s="47"/>
      <c r="J955" s="46"/>
      <c r="K955" s="46"/>
      <c r="L955" s="47"/>
      <c r="M955" s="48"/>
      <c r="N955" s="48"/>
      <c r="O955" s="49"/>
      <c r="P955" s="48"/>
      <c r="Q955" s="48"/>
      <c r="R955" s="49"/>
      <c r="S955" s="52"/>
      <c r="T955" s="21"/>
      <c r="U955" s="21"/>
      <c r="V955" s="21"/>
      <c r="W955" s="21"/>
      <c r="X955" s="21"/>
      <c r="Y955" s="21"/>
      <c r="Z955" s="21"/>
      <c r="AA955" s="21"/>
      <c r="AB955" s="21"/>
      <c r="AC955" s="21"/>
      <c r="AD955" s="21"/>
      <c r="AE955" s="21"/>
      <c r="AF955" s="21"/>
      <c r="AG955" s="21"/>
      <c r="AH955" s="21"/>
    </row>
    <row r="956" spans="1:34" ht="30" customHeight="1" x14ac:dyDescent="0.2">
      <c r="A956" s="22"/>
      <c r="B956" s="46"/>
      <c r="C956" s="249"/>
      <c r="D956" s="250"/>
      <c r="E956" s="250"/>
      <c r="F956" s="46"/>
      <c r="G956" s="46"/>
      <c r="H956" s="46"/>
      <c r="I956" s="47"/>
      <c r="J956" s="46"/>
      <c r="K956" s="46"/>
      <c r="L956" s="47"/>
      <c r="M956" s="48"/>
      <c r="N956" s="48"/>
      <c r="O956" s="49"/>
      <c r="P956" s="48"/>
      <c r="Q956" s="48"/>
      <c r="R956" s="49"/>
      <c r="S956" s="52"/>
      <c r="T956" s="21"/>
      <c r="U956" s="21"/>
      <c r="V956" s="21"/>
      <c r="W956" s="21"/>
      <c r="X956" s="21"/>
      <c r="Y956" s="21"/>
      <c r="Z956" s="21"/>
      <c r="AA956" s="21"/>
      <c r="AB956" s="21"/>
      <c r="AC956" s="21"/>
      <c r="AD956" s="21"/>
      <c r="AE956" s="21"/>
      <c r="AF956" s="21"/>
      <c r="AG956" s="21"/>
      <c r="AH956" s="21"/>
    </row>
    <row r="957" spans="1:34" ht="30" customHeight="1" x14ac:dyDescent="0.2">
      <c r="A957" s="22"/>
      <c r="B957" s="46"/>
      <c r="C957" s="249"/>
      <c r="D957" s="250"/>
      <c r="E957" s="250"/>
      <c r="F957" s="46"/>
      <c r="G957" s="46"/>
      <c r="H957" s="46"/>
      <c r="I957" s="47"/>
      <c r="J957" s="46"/>
      <c r="K957" s="46"/>
      <c r="L957" s="47"/>
      <c r="M957" s="48"/>
      <c r="N957" s="48"/>
      <c r="O957" s="49"/>
      <c r="P957" s="48"/>
      <c r="Q957" s="48"/>
      <c r="R957" s="49"/>
      <c r="S957" s="52"/>
      <c r="T957" s="21"/>
      <c r="U957" s="21"/>
      <c r="V957" s="21"/>
      <c r="W957" s="21"/>
      <c r="X957" s="21"/>
      <c r="Y957" s="21"/>
      <c r="Z957" s="21"/>
      <c r="AA957" s="21"/>
      <c r="AB957" s="21"/>
      <c r="AC957" s="21"/>
      <c r="AD957" s="21"/>
      <c r="AE957" s="21"/>
      <c r="AF957" s="21"/>
      <c r="AG957" s="21"/>
      <c r="AH957" s="21"/>
    </row>
    <row r="958" spans="1:34" ht="30" customHeight="1" x14ac:dyDescent="0.2">
      <c r="A958" s="22"/>
      <c r="B958" s="46"/>
      <c r="C958" s="249"/>
      <c r="D958" s="250"/>
      <c r="E958" s="250"/>
      <c r="F958" s="46"/>
      <c r="G958" s="46"/>
      <c r="H958" s="46"/>
      <c r="I958" s="47"/>
      <c r="J958" s="46"/>
      <c r="K958" s="46"/>
      <c r="L958" s="47"/>
      <c r="M958" s="48"/>
      <c r="N958" s="48"/>
      <c r="O958" s="49"/>
      <c r="P958" s="48"/>
      <c r="Q958" s="48"/>
      <c r="R958" s="49"/>
      <c r="S958" s="52"/>
      <c r="T958" s="21"/>
      <c r="U958" s="21"/>
      <c r="V958" s="21"/>
      <c r="W958" s="21"/>
      <c r="X958" s="21"/>
      <c r="Y958" s="21"/>
      <c r="Z958" s="21"/>
      <c r="AA958" s="21"/>
      <c r="AB958" s="21"/>
      <c r="AC958" s="21"/>
      <c r="AD958" s="21"/>
      <c r="AE958" s="21"/>
      <c r="AF958" s="21"/>
      <c r="AG958" s="21"/>
      <c r="AH958" s="21"/>
    </row>
    <row r="959" spans="1:34" ht="30" customHeight="1" x14ac:dyDescent="0.2">
      <c r="A959" s="22"/>
      <c r="B959" s="46"/>
      <c r="C959" s="249"/>
      <c r="D959" s="250"/>
      <c r="E959" s="250"/>
      <c r="F959" s="46"/>
      <c r="G959" s="46"/>
      <c r="H959" s="46"/>
      <c r="I959" s="47"/>
      <c r="J959" s="46"/>
      <c r="K959" s="46"/>
      <c r="L959" s="47"/>
      <c r="M959" s="48"/>
      <c r="N959" s="48"/>
      <c r="O959" s="49"/>
      <c r="P959" s="48"/>
      <c r="Q959" s="48"/>
      <c r="R959" s="49"/>
      <c r="S959" s="52"/>
      <c r="T959" s="21"/>
      <c r="U959" s="21"/>
      <c r="V959" s="21"/>
      <c r="W959" s="21"/>
      <c r="X959" s="21"/>
      <c r="Y959" s="21"/>
      <c r="Z959" s="21"/>
      <c r="AA959" s="21"/>
      <c r="AB959" s="21"/>
      <c r="AC959" s="21"/>
      <c r="AD959" s="21"/>
      <c r="AE959" s="21"/>
      <c r="AF959" s="21"/>
      <c r="AG959" s="21"/>
      <c r="AH959" s="21"/>
    </row>
    <row r="960" spans="1:34" ht="30" customHeight="1" x14ac:dyDescent="0.2">
      <c r="A960" s="22"/>
      <c r="B960" s="46"/>
      <c r="C960" s="249"/>
      <c r="D960" s="250"/>
      <c r="E960" s="250"/>
      <c r="F960" s="46"/>
      <c r="G960" s="46"/>
      <c r="H960" s="46"/>
      <c r="I960" s="47"/>
      <c r="J960" s="46"/>
      <c r="K960" s="46"/>
      <c r="L960" s="47"/>
      <c r="M960" s="48"/>
      <c r="N960" s="48"/>
      <c r="O960" s="49"/>
      <c r="P960" s="48"/>
      <c r="Q960" s="48"/>
      <c r="R960" s="49"/>
      <c r="S960" s="52"/>
      <c r="T960" s="21"/>
      <c r="U960" s="21"/>
      <c r="V960" s="21"/>
      <c r="W960" s="21"/>
      <c r="X960" s="21"/>
      <c r="Y960" s="21"/>
      <c r="Z960" s="21"/>
      <c r="AA960" s="21"/>
      <c r="AB960" s="21"/>
      <c r="AC960" s="21"/>
      <c r="AD960" s="21"/>
      <c r="AE960" s="21"/>
      <c r="AF960" s="21"/>
      <c r="AG960" s="21"/>
      <c r="AH960" s="21"/>
    </row>
    <row r="961" spans="1:34" ht="30" customHeight="1" x14ac:dyDescent="0.2">
      <c r="A961" s="22"/>
      <c r="B961" s="46"/>
      <c r="C961" s="249"/>
      <c r="D961" s="250"/>
      <c r="E961" s="250"/>
      <c r="F961" s="46"/>
      <c r="G961" s="46"/>
      <c r="H961" s="46"/>
      <c r="I961" s="47"/>
      <c r="J961" s="46"/>
      <c r="K961" s="46"/>
      <c r="L961" s="47"/>
      <c r="M961" s="48"/>
      <c r="N961" s="48"/>
      <c r="O961" s="49"/>
      <c r="P961" s="48"/>
      <c r="Q961" s="48"/>
      <c r="R961" s="49"/>
      <c r="S961" s="52"/>
      <c r="T961" s="21"/>
      <c r="U961" s="21"/>
      <c r="V961" s="21"/>
      <c r="W961" s="21"/>
      <c r="X961" s="21"/>
      <c r="Y961" s="21"/>
      <c r="Z961" s="21"/>
      <c r="AA961" s="21"/>
      <c r="AB961" s="21"/>
      <c r="AC961" s="21"/>
      <c r="AD961" s="21"/>
      <c r="AE961" s="21"/>
      <c r="AF961" s="21"/>
      <c r="AG961" s="21"/>
      <c r="AH961" s="21"/>
    </row>
    <row r="962" spans="1:34" ht="30" customHeight="1" x14ac:dyDescent="0.2">
      <c r="A962" s="22"/>
      <c r="B962" s="46"/>
      <c r="C962" s="249"/>
      <c r="D962" s="250"/>
      <c r="E962" s="250"/>
      <c r="F962" s="46"/>
      <c r="G962" s="46"/>
      <c r="H962" s="46"/>
      <c r="I962" s="47"/>
      <c r="J962" s="46"/>
      <c r="K962" s="46"/>
      <c r="L962" s="47"/>
      <c r="M962" s="48"/>
      <c r="N962" s="48"/>
      <c r="O962" s="49"/>
      <c r="P962" s="48"/>
      <c r="Q962" s="48"/>
      <c r="R962" s="49"/>
      <c r="S962" s="52"/>
      <c r="T962" s="21"/>
      <c r="U962" s="21"/>
      <c r="V962" s="21"/>
      <c r="W962" s="21"/>
      <c r="X962" s="21"/>
      <c r="Y962" s="21"/>
      <c r="Z962" s="21"/>
      <c r="AA962" s="21"/>
      <c r="AB962" s="21"/>
      <c r="AC962" s="21"/>
      <c r="AD962" s="21"/>
      <c r="AE962" s="21"/>
      <c r="AF962" s="21"/>
      <c r="AG962" s="21"/>
      <c r="AH962" s="21"/>
    </row>
    <row r="963" spans="1:34" ht="30" customHeight="1" x14ac:dyDescent="0.2">
      <c r="A963" s="22"/>
      <c r="B963" s="46"/>
      <c r="C963" s="249"/>
      <c r="D963" s="250"/>
      <c r="E963" s="250"/>
      <c r="F963" s="46"/>
      <c r="G963" s="46"/>
      <c r="H963" s="46"/>
      <c r="I963" s="47"/>
      <c r="J963" s="46"/>
      <c r="K963" s="46"/>
      <c r="L963" s="47"/>
      <c r="M963" s="48"/>
      <c r="N963" s="48"/>
      <c r="O963" s="49"/>
      <c r="P963" s="48"/>
      <c r="Q963" s="48"/>
      <c r="R963" s="49"/>
      <c r="S963" s="52"/>
      <c r="T963" s="21"/>
      <c r="U963" s="21"/>
      <c r="V963" s="21"/>
      <c r="W963" s="21"/>
      <c r="X963" s="21"/>
      <c r="Y963" s="21"/>
      <c r="Z963" s="21"/>
      <c r="AA963" s="21"/>
      <c r="AB963" s="21"/>
      <c r="AC963" s="21"/>
      <c r="AD963" s="21"/>
      <c r="AE963" s="21"/>
      <c r="AF963" s="21"/>
      <c r="AG963" s="21"/>
      <c r="AH963" s="21"/>
    </row>
    <row r="964" spans="1:34" ht="30" customHeight="1" x14ac:dyDescent="0.2">
      <c r="A964" s="22"/>
      <c r="B964" s="46"/>
      <c r="C964" s="249"/>
      <c r="D964" s="250"/>
      <c r="E964" s="250"/>
      <c r="F964" s="46"/>
      <c r="G964" s="46"/>
      <c r="H964" s="46"/>
      <c r="I964" s="47"/>
      <c r="J964" s="46"/>
      <c r="K964" s="46"/>
      <c r="L964" s="47"/>
      <c r="M964" s="48"/>
      <c r="N964" s="48"/>
      <c r="O964" s="49"/>
      <c r="P964" s="48"/>
      <c r="Q964" s="48"/>
      <c r="R964" s="49"/>
      <c r="S964" s="52"/>
      <c r="T964" s="21"/>
      <c r="U964" s="21"/>
      <c r="V964" s="21"/>
      <c r="W964" s="21"/>
      <c r="X964" s="21"/>
      <c r="Y964" s="21"/>
      <c r="Z964" s="21"/>
      <c r="AA964" s="21"/>
      <c r="AB964" s="21"/>
      <c r="AC964" s="21"/>
      <c r="AD964" s="21"/>
      <c r="AE964" s="21"/>
      <c r="AF964" s="21"/>
      <c r="AG964" s="21"/>
      <c r="AH964" s="21"/>
    </row>
    <row r="965" spans="1:34" ht="30" customHeight="1" x14ac:dyDescent="0.2">
      <c r="A965" s="22"/>
      <c r="B965" s="46"/>
      <c r="C965" s="249"/>
      <c r="D965" s="250"/>
      <c r="E965" s="250"/>
      <c r="F965" s="46"/>
      <c r="G965" s="46"/>
      <c r="H965" s="46"/>
      <c r="I965" s="47"/>
      <c r="J965" s="46"/>
      <c r="K965" s="46"/>
      <c r="L965" s="47"/>
      <c r="M965" s="48"/>
      <c r="N965" s="48"/>
      <c r="O965" s="49"/>
      <c r="P965" s="48"/>
      <c r="Q965" s="48"/>
      <c r="R965" s="49"/>
      <c r="S965" s="52"/>
      <c r="T965" s="21"/>
      <c r="U965" s="21"/>
      <c r="V965" s="21"/>
      <c r="W965" s="21"/>
      <c r="X965" s="21"/>
      <c r="Y965" s="21"/>
      <c r="Z965" s="21"/>
      <c r="AA965" s="21"/>
      <c r="AB965" s="21"/>
      <c r="AC965" s="21"/>
      <c r="AD965" s="21"/>
      <c r="AE965" s="21"/>
      <c r="AF965" s="21"/>
      <c r="AG965" s="21"/>
      <c r="AH965" s="21"/>
    </row>
    <row r="966" spans="1:34" ht="30" customHeight="1" x14ac:dyDescent="0.2">
      <c r="A966" s="22"/>
      <c r="B966" s="46"/>
      <c r="C966" s="249"/>
      <c r="D966" s="250"/>
      <c r="E966" s="250"/>
      <c r="F966" s="46"/>
      <c r="G966" s="46"/>
      <c r="H966" s="46"/>
      <c r="I966" s="47"/>
      <c r="J966" s="46"/>
      <c r="K966" s="46"/>
      <c r="L966" s="47"/>
      <c r="M966" s="48"/>
      <c r="N966" s="48"/>
      <c r="O966" s="49"/>
      <c r="P966" s="48"/>
      <c r="Q966" s="48"/>
      <c r="R966" s="49"/>
      <c r="S966" s="52"/>
      <c r="T966" s="21"/>
      <c r="U966" s="21"/>
      <c r="V966" s="21"/>
      <c r="W966" s="21"/>
      <c r="X966" s="21"/>
      <c r="Y966" s="21"/>
      <c r="Z966" s="21"/>
      <c r="AA966" s="21"/>
      <c r="AB966" s="21"/>
      <c r="AC966" s="21"/>
      <c r="AD966" s="21"/>
      <c r="AE966" s="21"/>
      <c r="AF966" s="21"/>
      <c r="AG966" s="21"/>
      <c r="AH966" s="21"/>
    </row>
    <row r="967" spans="1:34" ht="30" customHeight="1" x14ac:dyDescent="0.2">
      <c r="A967" s="22"/>
      <c r="B967" s="46"/>
      <c r="C967" s="249"/>
      <c r="D967" s="250"/>
      <c r="E967" s="250"/>
      <c r="F967" s="46"/>
      <c r="G967" s="46"/>
      <c r="H967" s="46"/>
      <c r="I967" s="47"/>
      <c r="J967" s="46"/>
      <c r="K967" s="46"/>
      <c r="L967" s="47"/>
      <c r="M967" s="48"/>
      <c r="N967" s="48"/>
      <c r="O967" s="49"/>
      <c r="P967" s="48"/>
      <c r="Q967" s="48"/>
      <c r="R967" s="49"/>
      <c r="S967" s="52"/>
      <c r="T967" s="21"/>
      <c r="U967" s="21"/>
      <c r="V967" s="21"/>
      <c r="W967" s="21"/>
      <c r="X967" s="21"/>
      <c r="Y967" s="21"/>
      <c r="Z967" s="21"/>
      <c r="AA967" s="21"/>
      <c r="AB967" s="21"/>
      <c r="AC967" s="21"/>
      <c r="AD967" s="21"/>
      <c r="AE967" s="21"/>
      <c r="AF967" s="21"/>
      <c r="AG967" s="21"/>
      <c r="AH967" s="21"/>
    </row>
    <row r="968" spans="1:34" ht="30" customHeight="1" x14ac:dyDescent="0.2">
      <c r="A968" s="22"/>
      <c r="B968" s="46"/>
      <c r="C968" s="249"/>
      <c r="D968" s="250"/>
      <c r="E968" s="250"/>
      <c r="F968" s="46"/>
      <c r="G968" s="46"/>
      <c r="H968" s="46"/>
      <c r="I968" s="47"/>
      <c r="J968" s="46"/>
      <c r="K968" s="46"/>
      <c r="L968" s="47"/>
      <c r="M968" s="48"/>
      <c r="N968" s="48"/>
      <c r="O968" s="49"/>
      <c r="P968" s="48"/>
      <c r="Q968" s="48"/>
      <c r="R968" s="49"/>
      <c r="S968" s="52"/>
      <c r="T968" s="21"/>
      <c r="U968" s="21"/>
      <c r="V968" s="21"/>
      <c r="W968" s="21"/>
      <c r="X968" s="21"/>
      <c r="Y968" s="21"/>
      <c r="Z968" s="21"/>
      <c r="AA968" s="21"/>
      <c r="AB968" s="21"/>
      <c r="AC968" s="21"/>
      <c r="AD968" s="21"/>
      <c r="AE968" s="21"/>
      <c r="AF968" s="21"/>
      <c r="AG968" s="21"/>
      <c r="AH968" s="21"/>
    </row>
    <row r="969" spans="1:34" ht="30" customHeight="1" x14ac:dyDescent="0.2">
      <c r="A969" s="22"/>
      <c r="B969" s="46"/>
      <c r="C969" s="249"/>
      <c r="D969" s="250"/>
      <c r="E969" s="250"/>
      <c r="F969" s="46"/>
      <c r="G969" s="46"/>
      <c r="H969" s="46"/>
      <c r="I969" s="47"/>
      <c r="J969" s="46"/>
      <c r="K969" s="46"/>
      <c r="L969" s="47"/>
      <c r="M969" s="48"/>
      <c r="N969" s="48"/>
      <c r="O969" s="49"/>
      <c r="P969" s="48"/>
      <c r="Q969" s="48"/>
      <c r="R969" s="49"/>
      <c r="S969" s="52"/>
      <c r="T969" s="21"/>
      <c r="U969" s="21"/>
      <c r="V969" s="21"/>
      <c r="W969" s="21"/>
      <c r="X969" s="21"/>
      <c r="Y969" s="21"/>
      <c r="Z969" s="21"/>
      <c r="AA969" s="21"/>
      <c r="AB969" s="21"/>
      <c r="AC969" s="21"/>
      <c r="AD969" s="21"/>
      <c r="AE969" s="21"/>
      <c r="AF969" s="21"/>
      <c r="AG969" s="21"/>
      <c r="AH969" s="21"/>
    </row>
    <row r="970" spans="1:34" ht="30" customHeight="1" x14ac:dyDescent="0.2">
      <c r="A970" s="22"/>
      <c r="B970" s="46"/>
      <c r="C970" s="249"/>
      <c r="D970" s="250"/>
      <c r="E970" s="250"/>
      <c r="F970" s="46"/>
      <c r="G970" s="46"/>
      <c r="H970" s="46"/>
      <c r="I970" s="47"/>
      <c r="J970" s="46"/>
      <c r="K970" s="46"/>
      <c r="L970" s="47"/>
      <c r="M970" s="48"/>
      <c r="N970" s="48"/>
      <c r="O970" s="49"/>
      <c r="P970" s="48"/>
      <c r="Q970" s="48"/>
      <c r="R970" s="49"/>
      <c r="S970" s="52"/>
      <c r="T970" s="21"/>
      <c r="U970" s="21"/>
      <c r="V970" s="21"/>
      <c r="W970" s="21"/>
      <c r="X970" s="21"/>
      <c r="Y970" s="21"/>
      <c r="Z970" s="21"/>
      <c r="AA970" s="21"/>
      <c r="AB970" s="21"/>
      <c r="AC970" s="21"/>
      <c r="AD970" s="21"/>
      <c r="AE970" s="21"/>
      <c r="AF970" s="21"/>
      <c r="AG970" s="21"/>
      <c r="AH970" s="21"/>
    </row>
    <row r="971" spans="1:34" ht="30" customHeight="1" x14ac:dyDescent="0.2">
      <c r="A971" s="22"/>
      <c r="B971" s="46"/>
      <c r="C971" s="249"/>
      <c r="D971" s="250"/>
      <c r="E971" s="250"/>
      <c r="F971" s="46"/>
      <c r="G971" s="46"/>
      <c r="H971" s="46"/>
      <c r="I971" s="47"/>
      <c r="J971" s="46"/>
      <c r="K971" s="46"/>
      <c r="L971" s="47"/>
      <c r="M971" s="48"/>
      <c r="N971" s="48"/>
      <c r="O971" s="49"/>
      <c r="P971" s="48"/>
      <c r="Q971" s="48"/>
      <c r="R971" s="49"/>
      <c r="S971" s="52"/>
      <c r="T971" s="21"/>
      <c r="U971" s="21"/>
      <c r="V971" s="21"/>
      <c r="W971" s="21"/>
      <c r="X971" s="21"/>
      <c r="Y971" s="21"/>
      <c r="Z971" s="21"/>
      <c r="AA971" s="21"/>
      <c r="AB971" s="21"/>
      <c r="AC971" s="21"/>
      <c r="AD971" s="21"/>
      <c r="AE971" s="21"/>
      <c r="AF971" s="21"/>
      <c r="AG971" s="21"/>
      <c r="AH971" s="21"/>
    </row>
    <row r="972" spans="1:34" ht="30" customHeight="1" x14ac:dyDescent="0.2">
      <c r="A972" s="22"/>
      <c r="B972" s="46"/>
      <c r="C972" s="249"/>
      <c r="D972" s="250"/>
      <c r="E972" s="250"/>
      <c r="F972" s="46"/>
      <c r="G972" s="46"/>
      <c r="H972" s="46"/>
      <c r="I972" s="47"/>
      <c r="J972" s="46"/>
      <c r="K972" s="46"/>
      <c r="L972" s="47"/>
      <c r="M972" s="48"/>
      <c r="N972" s="48"/>
      <c r="O972" s="49"/>
      <c r="P972" s="48"/>
      <c r="Q972" s="48"/>
      <c r="R972" s="49"/>
      <c r="S972" s="52"/>
      <c r="T972" s="21"/>
      <c r="U972" s="21"/>
      <c r="V972" s="21"/>
      <c r="W972" s="21"/>
      <c r="X972" s="21"/>
      <c r="Y972" s="21"/>
      <c r="Z972" s="21"/>
      <c r="AA972" s="21"/>
      <c r="AB972" s="21"/>
      <c r="AC972" s="21"/>
      <c r="AD972" s="21"/>
      <c r="AE972" s="21"/>
      <c r="AF972" s="21"/>
      <c r="AG972" s="21"/>
      <c r="AH972" s="21"/>
    </row>
    <row r="973" spans="1:34" ht="30" customHeight="1" x14ac:dyDescent="0.2">
      <c r="A973" s="22"/>
      <c r="B973" s="46"/>
      <c r="C973" s="249"/>
      <c r="D973" s="250"/>
      <c r="E973" s="250"/>
      <c r="F973" s="46"/>
      <c r="G973" s="46"/>
      <c r="H973" s="46"/>
      <c r="I973" s="47"/>
      <c r="J973" s="46"/>
      <c r="K973" s="46"/>
      <c r="L973" s="47"/>
      <c r="M973" s="48"/>
      <c r="N973" s="48"/>
      <c r="O973" s="49"/>
      <c r="P973" s="48"/>
      <c r="Q973" s="48"/>
      <c r="R973" s="49"/>
      <c r="S973" s="52"/>
      <c r="T973" s="21"/>
      <c r="U973" s="21"/>
      <c r="V973" s="21"/>
      <c r="W973" s="21"/>
      <c r="X973" s="21"/>
      <c r="Y973" s="21"/>
      <c r="Z973" s="21"/>
      <c r="AA973" s="21"/>
      <c r="AB973" s="21"/>
      <c r="AC973" s="21"/>
      <c r="AD973" s="21"/>
      <c r="AE973" s="21"/>
      <c r="AF973" s="21"/>
      <c r="AG973" s="21"/>
      <c r="AH973" s="21"/>
    </row>
    <row r="974" spans="1:34" ht="30" customHeight="1" x14ac:dyDescent="0.2">
      <c r="A974" s="22"/>
      <c r="B974" s="46"/>
      <c r="C974" s="249"/>
      <c r="D974" s="250"/>
      <c r="E974" s="250"/>
      <c r="F974" s="46"/>
      <c r="G974" s="46"/>
      <c r="H974" s="46"/>
      <c r="I974" s="47"/>
      <c r="J974" s="46"/>
      <c r="K974" s="46"/>
      <c r="L974" s="47"/>
      <c r="M974" s="48"/>
      <c r="N974" s="48"/>
      <c r="O974" s="49"/>
      <c r="P974" s="48"/>
      <c r="Q974" s="48"/>
      <c r="R974" s="49"/>
      <c r="S974" s="52"/>
      <c r="T974" s="21"/>
      <c r="U974" s="21"/>
      <c r="V974" s="21"/>
      <c r="W974" s="21"/>
      <c r="X974" s="21"/>
      <c r="Y974" s="21"/>
      <c r="Z974" s="21"/>
      <c r="AA974" s="21"/>
      <c r="AB974" s="21"/>
      <c r="AC974" s="21"/>
      <c r="AD974" s="21"/>
      <c r="AE974" s="21"/>
      <c r="AF974" s="21"/>
      <c r="AG974" s="21"/>
      <c r="AH974" s="21"/>
    </row>
    <row r="975" spans="1:34" ht="30" customHeight="1" x14ac:dyDescent="0.2">
      <c r="A975" s="22"/>
      <c r="B975" s="46"/>
      <c r="C975" s="249"/>
      <c r="D975" s="250"/>
      <c r="E975" s="250"/>
      <c r="F975" s="46"/>
      <c r="G975" s="46"/>
      <c r="H975" s="46"/>
      <c r="I975" s="47"/>
      <c r="J975" s="46"/>
      <c r="K975" s="46"/>
      <c r="L975" s="47"/>
      <c r="M975" s="48"/>
      <c r="N975" s="48"/>
      <c r="O975" s="49"/>
      <c r="P975" s="48"/>
      <c r="Q975" s="48"/>
      <c r="R975" s="49"/>
      <c r="S975" s="52"/>
      <c r="T975" s="21"/>
      <c r="U975" s="21"/>
      <c r="V975" s="21"/>
      <c r="W975" s="21"/>
      <c r="X975" s="21"/>
      <c r="Y975" s="21"/>
      <c r="Z975" s="21"/>
      <c r="AA975" s="21"/>
      <c r="AB975" s="21"/>
      <c r="AC975" s="21"/>
      <c r="AD975" s="21"/>
      <c r="AE975" s="21"/>
      <c r="AF975" s="21"/>
      <c r="AG975" s="21"/>
      <c r="AH975" s="21"/>
    </row>
    <row r="976" spans="1:34" ht="30" customHeight="1" x14ac:dyDescent="0.2">
      <c r="A976" s="22"/>
      <c r="B976" s="46"/>
      <c r="C976" s="249"/>
      <c r="D976" s="250"/>
      <c r="E976" s="250"/>
      <c r="F976" s="46"/>
      <c r="G976" s="46"/>
      <c r="H976" s="46"/>
      <c r="I976" s="47"/>
      <c r="J976" s="46"/>
      <c r="K976" s="46"/>
      <c r="L976" s="47"/>
      <c r="M976" s="48"/>
      <c r="N976" s="48"/>
      <c r="O976" s="49"/>
      <c r="P976" s="48"/>
      <c r="Q976" s="48"/>
      <c r="R976" s="49"/>
      <c r="S976" s="52"/>
      <c r="T976" s="21"/>
      <c r="U976" s="21"/>
      <c r="V976" s="21"/>
      <c r="W976" s="21"/>
      <c r="X976" s="21"/>
      <c r="Y976" s="21"/>
      <c r="Z976" s="21"/>
      <c r="AA976" s="21"/>
      <c r="AB976" s="21"/>
      <c r="AC976" s="21"/>
      <c r="AD976" s="21"/>
      <c r="AE976" s="21"/>
      <c r="AF976" s="21"/>
      <c r="AG976" s="21"/>
      <c r="AH976" s="21"/>
    </row>
    <row r="977" spans="1:34" ht="30" customHeight="1" x14ac:dyDescent="0.2">
      <c r="A977" s="22"/>
      <c r="B977" s="46"/>
      <c r="C977" s="249"/>
      <c r="D977" s="250"/>
      <c r="E977" s="250"/>
      <c r="F977" s="46"/>
      <c r="G977" s="46"/>
      <c r="H977" s="46"/>
      <c r="I977" s="47"/>
      <c r="J977" s="46"/>
      <c r="K977" s="46"/>
      <c r="L977" s="47"/>
      <c r="M977" s="48"/>
      <c r="N977" s="48"/>
      <c r="O977" s="49"/>
      <c r="P977" s="48"/>
      <c r="Q977" s="48"/>
      <c r="R977" s="49"/>
      <c r="S977" s="52"/>
      <c r="T977" s="21"/>
      <c r="U977" s="21"/>
      <c r="V977" s="21"/>
      <c r="W977" s="21"/>
      <c r="X977" s="21"/>
      <c r="Y977" s="21"/>
      <c r="Z977" s="21"/>
      <c r="AA977" s="21"/>
      <c r="AB977" s="21"/>
      <c r="AC977" s="21"/>
      <c r="AD977" s="21"/>
      <c r="AE977" s="21"/>
      <c r="AF977" s="21"/>
      <c r="AG977" s="21"/>
      <c r="AH977" s="21"/>
    </row>
    <row r="978" spans="1:34" ht="30" customHeight="1" x14ac:dyDescent="0.2">
      <c r="A978" s="22"/>
      <c r="B978" s="46"/>
      <c r="C978" s="249"/>
      <c r="D978" s="250"/>
      <c r="E978" s="250"/>
      <c r="F978" s="46"/>
      <c r="G978" s="46"/>
      <c r="H978" s="46"/>
      <c r="I978" s="47"/>
      <c r="J978" s="46"/>
      <c r="K978" s="46"/>
      <c r="L978" s="47"/>
      <c r="M978" s="48"/>
      <c r="N978" s="48"/>
      <c r="O978" s="49"/>
      <c r="P978" s="48"/>
      <c r="Q978" s="48"/>
      <c r="R978" s="49"/>
      <c r="S978" s="52"/>
      <c r="T978" s="21"/>
      <c r="U978" s="21"/>
      <c r="V978" s="21"/>
      <c r="W978" s="21"/>
      <c r="X978" s="21"/>
      <c r="Y978" s="21"/>
      <c r="Z978" s="21"/>
      <c r="AA978" s="21"/>
      <c r="AB978" s="21"/>
      <c r="AC978" s="21"/>
      <c r="AD978" s="21"/>
      <c r="AE978" s="21"/>
      <c r="AF978" s="21"/>
      <c r="AG978" s="21"/>
      <c r="AH978" s="21"/>
    </row>
    <row r="979" spans="1:34" ht="30" customHeight="1" x14ac:dyDescent="0.2">
      <c r="A979" s="22"/>
      <c r="B979" s="46"/>
      <c r="C979" s="249"/>
      <c r="D979" s="250"/>
      <c r="E979" s="250"/>
      <c r="F979" s="46"/>
      <c r="G979" s="46"/>
      <c r="H979" s="46"/>
      <c r="I979" s="47"/>
      <c r="J979" s="46"/>
      <c r="K979" s="46"/>
      <c r="L979" s="47"/>
      <c r="M979" s="48"/>
      <c r="N979" s="48"/>
      <c r="O979" s="49"/>
      <c r="P979" s="48"/>
      <c r="Q979" s="48"/>
      <c r="R979" s="49"/>
      <c r="S979" s="52"/>
      <c r="T979" s="21"/>
      <c r="U979" s="21"/>
      <c r="V979" s="21"/>
      <c r="W979" s="21"/>
      <c r="X979" s="21"/>
      <c r="Y979" s="21"/>
      <c r="Z979" s="21"/>
      <c r="AA979" s="21"/>
      <c r="AB979" s="21"/>
      <c r="AC979" s="21"/>
      <c r="AD979" s="21"/>
      <c r="AE979" s="21"/>
      <c r="AF979" s="21"/>
      <c r="AG979" s="21"/>
      <c r="AH979" s="21"/>
    </row>
    <row r="980" spans="1:34" ht="30" customHeight="1" x14ac:dyDescent="0.2">
      <c r="A980" s="22"/>
      <c r="B980" s="46"/>
      <c r="C980" s="249"/>
      <c r="D980" s="250"/>
      <c r="E980" s="250"/>
      <c r="F980" s="46"/>
      <c r="G980" s="46"/>
      <c r="H980" s="46"/>
      <c r="I980" s="47"/>
      <c r="J980" s="46"/>
      <c r="K980" s="46"/>
      <c r="L980" s="47"/>
      <c r="M980" s="48"/>
      <c r="N980" s="48"/>
      <c r="O980" s="49"/>
      <c r="P980" s="48"/>
      <c r="Q980" s="48"/>
      <c r="R980" s="49"/>
      <c r="S980" s="52"/>
      <c r="T980" s="21"/>
      <c r="U980" s="21"/>
      <c r="V980" s="21"/>
      <c r="W980" s="21"/>
      <c r="X980" s="21"/>
      <c r="Y980" s="21"/>
      <c r="Z980" s="21"/>
      <c r="AA980" s="21"/>
      <c r="AB980" s="21"/>
      <c r="AC980" s="21"/>
      <c r="AD980" s="21"/>
      <c r="AE980" s="21"/>
      <c r="AF980" s="21"/>
      <c r="AG980" s="21"/>
      <c r="AH980" s="21"/>
    </row>
    <row r="981" spans="1:34" ht="30" customHeight="1" x14ac:dyDescent="0.2">
      <c r="A981" s="22"/>
      <c r="B981" s="46"/>
      <c r="C981" s="249"/>
      <c r="D981" s="250"/>
      <c r="E981" s="250"/>
      <c r="F981" s="46"/>
      <c r="G981" s="46"/>
      <c r="H981" s="46"/>
      <c r="I981" s="47"/>
      <c r="J981" s="46"/>
      <c r="K981" s="46"/>
      <c r="L981" s="47"/>
      <c r="M981" s="48"/>
      <c r="N981" s="48"/>
      <c r="O981" s="49"/>
      <c r="P981" s="48"/>
      <c r="Q981" s="48"/>
      <c r="R981" s="49"/>
      <c r="S981" s="52"/>
      <c r="T981" s="21"/>
      <c r="U981" s="21"/>
      <c r="V981" s="21"/>
      <c r="W981" s="21"/>
      <c r="X981" s="21"/>
      <c r="Y981" s="21"/>
      <c r="Z981" s="21"/>
      <c r="AA981" s="21"/>
      <c r="AB981" s="21"/>
      <c r="AC981" s="21"/>
      <c r="AD981" s="21"/>
      <c r="AE981" s="21"/>
      <c r="AF981" s="21"/>
      <c r="AG981" s="21"/>
      <c r="AH981" s="21"/>
    </row>
    <row r="982" spans="1:34" ht="30" customHeight="1" x14ac:dyDescent="0.2">
      <c r="A982" s="22"/>
      <c r="B982" s="46"/>
      <c r="C982" s="249"/>
      <c r="D982" s="250"/>
      <c r="E982" s="250"/>
      <c r="F982" s="46"/>
      <c r="G982" s="46"/>
      <c r="H982" s="46"/>
      <c r="I982" s="47"/>
      <c r="J982" s="46"/>
      <c r="K982" s="46"/>
      <c r="L982" s="47"/>
      <c r="M982" s="48"/>
      <c r="N982" s="48"/>
      <c r="O982" s="49"/>
      <c r="P982" s="48"/>
      <c r="Q982" s="48"/>
      <c r="R982" s="49"/>
      <c r="S982" s="52"/>
      <c r="T982" s="21"/>
      <c r="U982" s="21"/>
      <c r="V982" s="21"/>
      <c r="W982" s="21"/>
      <c r="X982" s="21"/>
      <c r="Y982" s="21"/>
      <c r="Z982" s="21"/>
      <c r="AA982" s="21"/>
      <c r="AB982" s="21"/>
      <c r="AC982" s="21"/>
      <c r="AD982" s="21"/>
      <c r="AE982" s="21"/>
      <c r="AF982" s="21"/>
      <c r="AG982" s="21"/>
      <c r="AH982" s="21"/>
    </row>
    <row r="983" spans="1:34" ht="30" customHeight="1" x14ac:dyDescent="0.2">
      <c r="A983" s="22"/>
      <c r="B983" s="46"/>
      <c r="C983" s="249"/>
      <c r="D983" s="250"/>
      <c r="E983" s="250"/>
      <c r="F983" s="46"/>
      <c r="G983" s="46"/>
      <c r="H983" s="46"/>
      <c r="I983" s="47"/>
      <c r="J983" s="46"/>
      <c r="K983" s="46"/>
      <c r="L983" s="47"/>
      <c r="M983" s="48"/>
      <c r="N983" s="48"/>
      <c r="O983" s="49"/>
      <c r="P983" s="48"/>
      <c r="Q983" s="48"/>
      <c r="R983" s="49"/>
      <c r="S983" s="52"/>
      <c r="T983" s="21"/>
      <c r="U983" s="21"/>
      <c r="V983" s="21"/>
      <c r="W983" s="21"/>
      <c r="X983" s="21"/>
      <c r="Y983" s="21"/>
      <c r="Z983" s="21"/>
      <c r="AA983" s="21"/>
      <c r="AB983" s="21"/>
      <c r="AC983" s="21"/>
      <c r="AD983" s="21"/>
      <c r="AE983" s="21"/>
      <c r="AF983" s="21"/>
      <c r="AG983" s="21"/>
      <c r="AH983" s="21"/>
    </row>
    <row r="984" spans="1:34" ht="30" customHeight="1" x14ac:dyDescent="0.2">
      <c r="A984" s="22"/>
      <c r="B984" s="46"/>
      <c r="C984" s="249"/>
      <c r="D984" s="250"/>
      <c r="E984" s="250"/>
      <c r="F984" s="46"/>
      <c r="G984" s="46"/>
      <c r="H984" s="46"/>
      <c r="I984" s="47"/>
      <c r="J984" s="46"/>
      <c r="K984" s="46"/>
      <c r="L984" s="47"/>
      <c r="M984" s="48"/>
      <c r="N984" s="48"/>
      <c r="O984" s="49"/>
      <c r="P984" s="48"/>
      <c r="Q984" s="48"/>
      <c r="R984" s="49"/>
      <c r="S984" s="52"/>
      <c r="T984" s="21"/>
      <c r="U984" s="21"/>
      <c r="V984" s="21"/>
      <c r="W984" s="21"/>
      <c r="X984" s="21"/>
      <c r="Y984" s="21"/>
      <c r="Z984" s="21"/>
      <c r="AA984" s="21"/>
      <c r="AB984" s="21"/>
      <c r="AC984" s="21"/>
      <c r="AD984" s="21"/>
      <c r="AE984" s="21"/>
      <c r="AF984" s="21"/>
      <c r="AG984" s="21"/>
      <c r="AH984" s="21"/>
    </row>
    <row r="985" spans="1:34" ht="30" customHeight="1" x14ac:dyDescent="0.2">
      <c r="A985" s="22"/>
      <c r="B985" s="46"/>
      <c r="C985" s="249"/>
      <c r="D985" s="250"/>
      <c r="E985" s="250"/>
      <c r="F985" s="46"/>
      <c r="G985" s="46"/>
      <c r="H985" s="46"/>
      <c r="I985" s="47"/>
      <c r="J985" s="46"/>
      <c r="K985" s="46"/>
      <c r="L985" s="47"/>
      <c r="M985" s="48"/>
      <c r="N985" s="48"/>
      <c r="O985" s="49"/>
      <c r="P985" s="48"/>
      <c r="Q985" s="48"/>
      <c r="R985" s="49"/>
      <c r="S985" s="52"/>
      <c r="T985" s="21"/>
      <c r="U985" s="21"/>
      <c r="V985" s="21"/>
      <c r="W985" s="21"/>
      <c r="X985" s="21"/>
      <c r="Y985" s="21"/>
      <c r="Z985" s="21"/>
      <c r="AA985" s="21"/>
      <c r="AB985" s="21"/>
      <c r="AC985" s="21"/>
      <c r="AD985" s="21"/>
      <c r="AE985" s="21"/>
      <c r="AF985" s="21"/>
      <c r="AG985" s="21"/>
      <c r="AH985" s="21"/>
    </row>
    <row r="986" spans="1:34" ht="30" customHeight="1" x14ac:dyDescent="0.2">
      <c r="A986" s="22"/>
      <c r="B986" s="46"/>
      <c r="C986" s="249"/>
      <c r="D986" s="250"/>
      <c r="E986" s="250"/>
      <c r="F986" s="46"/>
      <c r="G986" s="46"/>
      <c r="H986" s="46"/>
      <c r="I986" s="47"/>
      <c r="J986" s="46"/>
      <c r="K986" s="46"/>
      <c r="L986" s="47"/>
      <c r="M986" s="48"/>
      <c r="N986" s="48"/>
      <c r="O986" s="49"/>
      <c r="P986" s="48"/>
      <c r="Q986" s="48"/>
      <c r="R986" s="49"/>
      <c r="S986" s="52"/>
      <c r="T986" s="21"/>
      <c r="U986" s="21"/>
      <c r="V986" s="21"/>
      <c r="W986" s="21"/>
      <c r="X986" s="21"/>
      <c r="Y986" s="21"/>
      <c r="Z986" s="21"/>
      <c r="AA986" s="21"/>
      <c r="AB986" s="21"/>
      <c r="AC986" s="21"/>
      <c r="AD986" s="21"/>
      <c r="AE986" s="21"/>
      <c r="AF986" s="21"/>
      <c r="AG986" s="21"/>
      <c r="AH986" s="21"/>
    </row>
    <row r="987" spans="1:34" ht="30" customHeight="1" x14ac:dyDescent="0.2">
      <c r="A987" s="22"/>
      <c r="B987" s="46"/>
      <c r="C987" s="249"/>
      <c r="D987" s="250"/>
      <c r="E987" s="250"/>
      <c r="F987" s="46"/>
      <c r="G987" s="46"/>
      <c r="H987" s="46"/>
      <c r="I987" s="47"/>
      <c r="J987" s="46"/>
      <c r="K987" s="46"/>
      <c r="L987" s="47"/>
      <c r="M987" s="48"/>
      <c r="N987" s="48"/>
      <c r="O987" s="49"/>
      <c r="P987" s="48"/>
      <c r="Q987" s="48"/>
      <c r="R987" s="49"/>
      <c r="S987" s="52"/>
      <c r="T987" s="21"/>
      <c r="U987" s="21"/>
      <c r="V987" s="21"/>
      <c r="W987" s="21"/>
      <c r="X987" s="21"/>
      <c r="Y987" s="21"/>
      <c r="Z987" s="21"/>
      <c r="AA987" s="21"/>
      <c r="AB987" s="21"/>
      <c r="AC987" s="21"/>
      <c r="AD987" s="21"/>
      <c r="AE987" s="21"/>
      <c r="AF987" s="21"/>
      <c r="AG987" s="21"/>
      <c r="AH987" s="21"/>
    </row>
    <row r="988" spans="1:34" ht="30" customHeight="1" x14ac:dyDescent="0.2">
      <c r="A988" s="22"/>
      <c r="B988" s="46"/>
      <c r="C988" s="249"/>
      <c r="D988" s="250"/>
      <c r="E988" s="250"/>
      <c r="F988" s="46"/>
      <c r="G988" s="46"/>
      <c r="H988" s="46"/>
      <c r="I988" s="47"/>
      <c r="J988" s="46"/>
      <c r="K988" s="46"/>
      <c r="L988" s="47"/>
      <c r="M988" s="48"/>
      <c r="N988" s="48"/>
      <c r="O988" s="49"/>
      <c r="P988" s="48"/>
      <c r="Q988" s="48"/>
      <c r="R988" s="49"/>
      <c r="S988" s="52"/>
      <c r="T988" s="21"/>
      <c r="U988" s="21"/>
      <c r="V988" s="21"/>
      <c r="W988" s="21"/>
      <c r="X988" s="21"/>
      <c r="Y988" s="21"/>
      <c r="Z988" s="21"/>
      <c r="AA988" s="21"/>
      <c r="AB988" s="21"/>
      <c r="AC988" s="21"/>
      <c r="AD988" s="21"/>
      <c r="AE988" s="21"/>
      <c r="AF988" s="21"/>
      <c r="AG988" s="21"/>
      <c r="AH988" s="21"/>
    </row>
    <row r="989" spans="1:34" ht="30" customHeight="1" x14ac:dyDescent="0.2">
      <c r="A989" s="22"/>
      <c r="B989" s="46"/>
      <c r="C989" s="249"/>
      <c r="D989" s="250"/>
      <c r="E989" s="250"/>
      <c r="F989" s="46"/>
      <c r="G989" s="46"/>
      <c r="H989" s="46"/>
      <c r="I989" s="47"/>
      <c r="J989" s="46"/>
      <c r="K989" s="46"/>
      <c r="L989" s="47"/>
      <c r="M989" s="48"/>
      <c r="N989" s="48"/>
      <c r="O989" s="49"/>
      <c r="P989" s="48"/>
      <c r="Q989" s="48"/>
      <c r="R989" s="49"/>
      <c r="S989" s="52"/>
      <c r="T989" s="21"/>
      <c r="U989" s="21"/>
      <c r="V989" s="21"/>
      <c r="W989" s="21"/>
      <c r="X989" s="21"/>
      <c r="Y989" s="21"/>
      <c r="Z989" s="21"/>
      <c r="AA989" s="21"/>
      <c r="AB989" s="21"/>
      <c r="AC989" s="21"/>
      <c r="AD989" s="21"/>
      <c r="AE989" s="21"/>
      <c r="AF989" s="21"/>
      <c r="AG989" s="21"/>
      <c r="AH989" s="21"/>
    </row>
    <row r="990" spans="1:34" ht="30" customHeight="1" x14ac:dyDescent="0.2">
      <c r="A990" s="22"/>
      <c r="B990" s="46"/>
      <c r="C990" s="249"/>
      <c r="D990" s="250"/>
      <c r="E990" s="250"/>
      <c r="F990" s="46"/>
      <c r="G990" s="46"/>
      <c r="H990" s="46"/>
      <c r="I990" s="47"/>
      <c r="J990" s="46"/>
      <c r="K990" s="46"/>
      <c r="L990" s="47"/>
      <c r="M990" s="48"/>
      <c r="N990" s="48"/>
      <c r="O990" s="49"/>
      <c r="P990" s="48"/>
      <c r="Q990" s="48"/>
      <c r="R990" s="49"/>
      <c r="S990" s="52"/>
      <c r="T990" s="21"/>
      <c r="U990" s="21"/>
      <c r="V990" s="21"/>
      <c r="W990" s="21"/>
      <c r="X990" s="21"/>
      <c r="Y990" s="21"/>
      <c r="Z990" s="21"/>
      <c r="AA990" s="21"/>
      <c r="AB990" s="21"/>
      <c r="AC990" s="21"/>
      <c r="AD990" s="21"/>
      <c r="AE990" s="21"/>
      <c r="AF990" s="21"/>
      <c r="AG990" s="21"/>
      <c r="AH990" s="21"/>
    </row>
    <row r="991" spans="1:34" ht="30" customHeight="1" x14ac:dyDescent="0.2">
      <c r="A991" s="22"/>
      <c r="B991" s="46"/>
      <c r="C991" s="249"/>
      <c r="D991" s="250"/>
      <c r="E991" s="250"/>
      <c r="F991" s="46"/>
      <c r="G991" s="46"/>
      <c r="H991" s="46"/>
      <c r="I991" s="47"/>
      <c r="J991" s="46"/>
      <c r="K991" s="46"/>
      <c r="L991" s="47"/>
      <c r="M991" s="48"/>
      <c r="N991" s="48"/>
      <c r="O991" s="49"/>
      <c r="P991" s="48"/>
      <c r="Q991" s="48"/>
      <c r="R991" s="49"/>
      <c r="S991" s="52"/>
      <c r="T991" s="21"/>
      <c r="U991" s="21"/>
      <c r="V991" s="21"/>
      <c r="W991" s="21"/>
      <c r="X991" s="21"/>
      <c r="Y991" s="21"/>
      <c r="Z991" s="21"/>
      <c r="AA991" s="21"/>
      <c r="AB991" s="21"/>
      <c r="AC991" s="21"/>
      <c r="AD991" s="21"/>
      <c r="AE991" s="21"/>
      <c r="AF991" s="21"/>
      <c r="AG991" s="21"/>
      <c r="AH991" s="21"/>
    </row>
    <row r="992" spans="1:34" ht="30" customHeight="1" x14ac:dyDescent="0.2">
      <c r="A992" s="22"/>
      <c r="B992" s="46"/>
      <c r="C992" s="249"/>
      <c r="D992" s="250"/>
      <c r="E992" s="250"/>
      <c r="F992" s="46"/>
      <c r="G992" s="46"/>
      <c r="H992" s="46"/>
      <c r="I992" s="47"/>
      <c r="J992" s="46"/>
      <c r="K992" s="46"/>
      <c r="L992" s="47"/>
      <c r="M992" s="48"/>
      <c r="N992" s="48"/>
      <c r="O992" s="49"/>
      <c r="P992" s="48"/>
      <c r="Q992" s="48"/>
      <c r="R992" s="49"/>
      <c r="S992" s="52"/>
      <c r="T992" s="21"/>
      <c r="U992" s="21"/>
      <c r="V992" s="21"/>
      <c r="W992" s="21"/>
      <c r="X992" s="21"/>
      <c r="Y992" s="21"/>
      <c r="Z992" s="21"/>
      <c r="AA992" s="21"/>
      <c r="AB992" s="21"/>
      <c r="AC992" s="21"/>
      <c r="AD992" s="21"/>
      <c r="AE992" s="21"/>
      <c r="AF992" s="21"/>
      <c r="AG992" s="21"/>
      <c r="AH992" s="21"/>
    </row>
    <row r="993" spans="1:34" ht="30" customHeight="1" x14ac:dyDescent="0.2">
      <c r="A993" s="22"/>
      <c r="B993" s="46"/>
      <c r="C993" s="249"/>
      <c r="D993" s="250"/>
      <c r="E993" s="250"/>
      <c r="F993" s="46"/>
      <c r="G993" s="18"/>
      <c r="H993" s="18"/>
      <c r="I993" s="53"/>
      <c r="J993" s="18"/>
      <c r="K993" s="18"/>
      <c r="L993" s="53"/>
      <c r="M993" s="48"/>
      <c r="N993" s="48"/>
      <c r="O993" s="49"/>
      <c r="P993" s="48"/>
      <c r="Q993" s="48"/>
      <c r="R993" s="49"/>
      <c r="S993" s="52"/>
      <c r="T993" s="21"/>
      <c r="U993" s="21"/>
      <c r="V993" s="21"/>
      <c r="W993" s="21"/>
      <c r="X993" s="21"/>
      <c r="Y993" s="21"/>
      <c r="Z993" s="21"/>
      <c r="AA993" s="21"/>
      <c r="AB993" s="21"/>
      <c r="AC993" s="21"/>
      <c r="AD993" s="21"/>
      <c r="AE993" s="21"/>
      <c r="AF993" s="21"/>
      <c r="AG993" s="21"/>
      <c r="AH993" s="21"/>
    </row>
    <row r="994" spans="1:34" ht="30" customHeight="1" x14ac:dyDescent="0.2">
      <c r="A994" s="22"/>
      <c r="B994" s="46"/>
      <c r="C994" s="249"/>
      <c r="D994" s="250"/>
      <c r="E994" s="250"/>
      <c r="F994" s="46"/>
      <c r="G994" s="18"/>
      <c r="H994" s="18"/>
      <c r="I994" s="53"/>
      <c r="J994" s="18"/>
      <c r="K994" s="18"/>
      <c r="L994" s="53"/>
      <c r="M994" s="48"/>
      <c r="N994" s="48"/>
      <c r="O994" s="49"/>
      <c r="P994" s="48"/>
      <c r="Q994" s="48"/>
      <c r="R994" s="49"/>
      <c r="S994" s="52"/>
      <c r="T994" s="21"/>
      <c r="U994" s="21"/>
      <c r="V994" s="21"/>
      <c r="W994" s="21"/>
      <c r="X994" s="21"/>
      <c r="Y994" s="21"/>
      <c r="Z994" s="21"/>
      <c r="AA994" s="21"/>
      <c r="AB994" s="21"/>
      <c r="AC994" s="21"/>
      <c r="AD994" s="21"/>
      <c r="AE994" s="21"/>
      <c r="AF994" s="21"/>
      <c r="AG994" s="21"/>
      <c r="AH994" s="21"/>
    </row>
    <row r="995" spans="1:34" ht="30" customHeight="1" x14ac:dyDescent="0.2">
      <c r="A995" s="22"/>
      <c r="B995" s="46"/>
      <c r="C995" s="249"/>
      <c r="D995" s="250"/>
      <c r="E995" s="250"/>
      <c r="F995" s="46"/>
      <c r="G995" s="18"/>
      <c r="H995" s="18"/>
      <c r="I995" s="53"/>
      <c r="J995" s="18"/>
      <c r="K995" s="18"/>
      <c r="L995" s="53"/>
      <c r="M995" s="48"/>
      <c r="N995" s="48"/>
      <c r="O995" s="49"/>
      <c r="P995" s="48"/>
      <c r="Q995" s="48"/>
      <c r="R995" s="49"/>
      <c r="S995" s="52"/>
      <c r="T995" s="21"/>
      <c r="U995" s="21"/>
      <c r="V995" s="21"/>
      <c r="W995" s="21"/>
      <c r="X995" s="21"/>
      <c r="Y995" s="21"/>
      <c r="Z995" s="21"/>
      <c r="AA995" s="21"/>
      <c r="AB995" s="21"/>
      <c r="AC995" s="21"/>
      <c r="AD995" s="21"/>
      <c r="AE995" s="21"/>
      <c r="AF995" s="21"/>
      <c r="AG995" s="21"/>
      <c r="AH995" s="21"/>
    </row>
    <row r="996" spans="1:34" ht="30" customHeight="1" x14ac:dyDescent="0.2">
      <c r="A996" s="22"/>
      <c r="B996" s="46"/>
      <c r="C996" s="249"/>
      <c r="D996" s="250"/>
      <c r="E996" s="250"/>
      <c r="F996" s="46"/>
      <c r="G996" s="46"/>
      <c r="H996" s="46"/>
      <c r="I996" s="47"/>
      <c r="J996" s="46"/>
      <c r="K996" s="46"/>
      <c r="L996" s="47"/>
      <c r="M996" s="48"/>
      <c r="N996" s="48"/>
      <c r="O996" s="49"/>
      <c r="P996" s="48"/>
      <c r="Q996" s="48"/>
      <c r="R996" s="49"/>
      <c r="S996" s="52"/>
      <c r="T996" s="21"/>
      <c r="U996" s="21"/>
      <c r="V996" s="21"/>
      <c r="W996" s="21"/>
      <c r="X996" s="21"/>
      <c r="Y996" s="21"/>
      <c r="Z996" s="21"/>
      <c r="AA996" s="21"/>
      <c r="AB996" s="21"/>
      <c r="AC996" s="21"/>
      <c r="AD996" s="21"/>
      <c r="AE996" s="21"/>
      <c r="AF996" s="21"/>
      <c r="AG996" s="21"/>
      <c r="AH996" s="21"/>
    </row>
    <row r="997" spans="1:34" ht="30" customHeight="1" x14ac:dyDescent="0.2">
      <c r="A997" s="22"/>
      <c r="B997" s="46"/>
      <c r="C997" s="249"/>
      <c r="D997" s="250"/>
      <c r="E997" s="250"/>
      <c r="F997" s="46"/>
      <c r="G997" s="46"/>
      <c r="H997" s="46"/>
      <c r="I997" s="47"/>
      <c r="J997" s="46"/>
      <c r="K997" s="46"/>
      <c r="L997" s="47"/>
      <c r="M997" s="48"/>
      <c r="N997" s="48"/>
      <c r="O997" s="49"/>
      <c r="P997" s="48"/>
      <c r="Q997" s="48"/>
      <c r="R997" s="49"/>
      <c r="S997" s="52"/>
      <c r="T997" s="21"/>
      <c r="U997" s="21"/>
      <c r="V997" s="21"/>
      <c r="W997" s="21"/>
      <c r="X997" s="21"/>
      <c r="Y997" s="21"/>
      <c r="Z997" s="21"/>
      <c r="AA997" s="21"/>
      <c r="AB997" s="21"/>
      <c r="AC997" s="21"/>
      <c r="AD997" s="21"/>
      <c r="AE997" s="21"/>
      <c r="AF997" s="21"/>
      <c r="AG997" s="21"/>
      <c r="AH997" s="21"/>
    </row>
  </sheetData>
  <sheetProtection algorithmName="SHA-1" hashValue="0kkS9ir/XKxcE40f6kbd7Q6vHaA=" saltValue="ytz4GTlk6hTCvC8XPISxEw==" spinCount="100000" sheet="1" objects="1" scenarios="1"/>
  <mergeCells count="999">
    <mergeCell ref="C1:F1"/>
    <mergeCell ref="B5:F5"/>
    <mergeCell ref="G5:I5"/>
    <mergeCell ref="J5:L5"/>
    <mergeCell ref="M5:O5"/>
    <mergeCell ref="P5:R5"/>
    <mergeCell ref="S5:U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44:E44"/>
    <mergeCell ref="C45:E45"/>
    <mergeCell ref="C46:E46"/>
    <mergeCell ref="C47:E47"/>
    <mergeCell ref="C48:E48"/>
    <mergeCell ref="C49:E49"/>
    <mergeCell ref="C50:E50"/>
    <mergeCell ref="C51:E51"/>
    <mergeCell ref="C52:E52"/>
    <mergeCell ref="C53:E53"/>
    <mergeCell ref="C54:E54"/>
    <mergeCell ref="C55:E55"/>
    <mergeCell ref="C56:E56"/>
    <mergeCell ref="C57:E57"/>
    <mergeCell ref="C58:E58"/>
    <mergeCell ref="C59:E59"/>
    <mergeCell ref="C60:E60"/>
    <mergeCell ref="C61:E61"/>
    <mergeCell ref="C62:E62"/>
    <mergeCell ref="C63:E63"/>
    <mergeCell ref="C64:E64"/>
    <mergeCell ref="C65:E65"/>
    <mergeCell ref="C66:E66"/>
    <mergeCell ref="C67:E67"/>
    <mergeCell ref="C68:E68"/>
    <mergeCell ref="C69:E69"/>
    <mergeCell ref="C70:E70"/>
    <mergeCell ref="C71:E71"/>
    <mergeCell ref="C72:E72"/>
    <mergeCell ref="C73:E73"/>
    <mergeCell ref="C74:E74"/>
    <mergeCell ref="C75:E75"/>
    <mergeCell ref="C76:E76"/>
    <mergeCell ref="C77:E77"/>
    <mergeCell ref="C78:E78"/>
    <mergeCell ref="C79:E79"/>
    <mergeCell ref="C80:E80"/>
    <mergeCell ref="C81:E81"/>
    <mergeCell ref="C82:E82"/>
    <mergeCell ref="C83:E83"/>
    <mergeCell ref="C84:E84"/>
    <mergeCell ref="C85:E85"/>
    <mergeCell ref="C86:E86"/>
    <mergeCell ref="C87:E87"/>
    <mergeCell ref="C88:E88"/>
    <mergeCell ref="C89:E89"/>
    <mergeCell ref="C90:E90"/>
    <mergeCell ref="C91:E91"/>
    <mergeCell ref="C92:E92"/>
    <mergeCell ref="C93:E93"/>
    <mergeCell ref="C94:E94"/>
    <mergeCell ref="C95:E95"/>
    <mergeCell ref="C96:E96"/>
    <mergeCell ref="C97:E97"/>
    <mergeCell ref="C98:E98"/>
    <mergeCell ref="C99:E99"/>
    <mergeCell ref="C100:E100"/>
    <mergeCell ref="C101:E101"/>
    <mergeCell ref="C102:E102"/>
    <mergeCell ref="C103:E103"/>
    <mergeCell ref="C104:E104"/>
    <mergeCell ref="C105:E105"/>
    <mergeCell ref="C106:E106"/>
    <mergeCell ref="C107:E107"/>
    <mergeCell ref="C108:E108"/>
    <mergeCell ref="C109:E109"/>
    <mergeCell ref="C110:E110"/>
    <mergeCell ref="C111:E111"/>
    <mergeCell ref="C112:E112"/>
    <mergeCell ref="C113:E113"/>
    <mergeCell ref="C114:E114"/>
    <mergeCell ref="C115:E115"/>
    <mergeCell ref="C116:E116"/>
    <mergeCell ref="C117:E117"/>
    <mergeCell ref="C118:E118"/>
    <mergeCell ref="C119:E119"/>
    <mergeCell ref="C120:E120"/>
    <mergeCell ref="C121:E121"/>
    <mergeCell ref="C122:E122"/>
    <mergeCell ref="C123:E123"/>
    <mergeCell ref="C124:E124"/>
    <mergeCell ref="C125:E125"/>
    <mergeCell ref="C126:E126"/>
    <mergeCell ref="C127:E127"/>
    <mergeCell ref="C128:E128"/>
    <mergeCell ref="C129:E129"/>
    <mergeCell ref="C130:E130"/>
    <mergeCell ref="C131:E131"/>
    <mergeCell ref="C132:E132"/>
    <mergeCell ref="C133:E133"/>
    <mergeCell ref="C134:E134"/>
    <mergeCell ref="C135:E135"/>
    <mergeCell ref="C136:E136"/>
    <mergeCell ref="C137:E137"/>
    <mergeCell ref="C138:E138"/>
    <mergeCell ref="C139:E139"/>
    <mergeCell ref="C140:E140"/>
    <mergeCell ref="C141:E141"/>
    <mergeCell ref="C142:E142"/>
    <mergeCell ref="C143:E143"/>
    <mergeCell ref="C144:E144"/>
    <mergeCell ref="C145:E145"/>
    <mergeCell ref="C146:E146"/>
    <mergeCell ref="C147:E147"/>
    <mergeCell ref="C148:E148"/>
    <mergeCell ref="C149:E149"/>
    <mergeCell ref="C150:E150"/>
    <mergeCell ref="C151:E151"/>
    <mergeCell ref="C152:E152"/>
    <mergeCell ref="C153:E153"/>
    <mergeCell ref="C154:E154"/>
    <mergeCell ref="C155:E155"/>
    <mergeCell ref="C156:E156"/>
    <mergeCell ref="C157:E157"/>
    <mergeCell ref="C158:E158"/>
    <mergeCell ref="C159:E159"/>
    <mergeCell ref="C160:E160"/>
    <mergeCell ref="C161:E161"/>
    <mergeCell ref="C162:E162"/>
    <mergeCell ref="C163:E163"/>
    <mergeCell ref="C164:E164"/>
    <mergeCell ref="C165:E165"/>
    <mergeCell ref="C166:E166"/>
    <mergeCell ref="C167:E167"/>
    <mergeCell ref="C168:E168"/>
    <mergeCell ref="C169:E169"/>
    <mergeCell ref="C170:E170"/>
    <mergeCell ref="C171:E171"/>
    <mergeCell ref="C172:E172"/>
    <mergeCell ref="C173:E173"/>
    <mergeCell ref="C174:E174"/>
    <mergeCell ref="C175:E175"/>
    <mergeCell ref="C176:E176"/>
    <mergeCell ref="C177:E177"/>
    <mergeCell ref="C178:E178"/>
    <mergeCell ref="C179:E179"/>
    <mergeCell ref="C180:E180"/>
    <mergeCell ref="C181:E181"/>
    <mergeCell ref="C182:E182"/>
    <mergeCell ref="C183:E183"/>
    <mergeCell ref="C184:E184"/>
    <mergeCell ref="C185:E185"/>
    <mergeCell ref="C186:E186"/>
    <mergeCell ref="C187:E187"/>
    <mergeCell ref="C188:E188"/>
    <mergeCell ref="C189:E189"/>
    <mergeCell ref="C190:E190"/>
    <mergeCell ref="C191:E191"/>
    <mergeCell ref="C192:E192"/>
    <mergeCell ref="C193:E193"/>
    <mergeCell ref="C194:E194"/>
    <mergeCell ref="C195:E195"/>
    <mergeCell ref="C196:E196"/>
    <mergeCell ref="C197:E197"/>
    <mergeCell ref="C198:E198"/>
    <mergeCell ref="C199:E199"/>
    <mergeCell ref="C200:E200"/>
    <mergeCell ref="C201:E201"/>
    <mergeCell ref="C202:E202"/>
    <mergeCell ref="C203:E203"/>
    <mergeCell ref="C204:E204"/>
    <mergeCell ref="C205:E205"/>
    <mergeCell ref="C206:E206"/>
    <mergeCell ref="C207:E207"/>
    <mergeCell ref="C208:E208"/>
    <mergeCell ref="C209:E209"/>
    <mergeCell ref="C210:E210"/>
    <mergeCell ref="C211:E211"/>
    <mergeCell ref="C212:E212"/>
    <mergeCell ref="C213:E213"/>
    <mergeCell ref="C214:E214"/>
    <mergeCell ref="C215:E215"/>
    <mergeCell ref="C216:E216"/>
    <mergeCell ref="C217:E217"/>
    <mergeCell ref="C218:E218"/>
    <mergeCell ref="C219:E219"/>
    <mergeCell ref="C220:E220"/>
    <mergeCell ref="C221:E221"/>
    <mergeCell ref="C222:E222"/>
    <mergeCell ref="C223:E223"/>
    <mergeCell ref="C224:E224"/>
    <mergeCell ref="C225:E225"/>
    <mergeCell ref="C226:E226"/>
    <mergeCell ref="C227:E227"/>
    <mergeCell ref="C228:E228"/>
    <mergeCell ref="C229:E229"/>
    <mergeCell ref="C230:E230"/>
    <mergeCell ref="C231:E231"/>
    <mergeCell ref="C232:E232"/>
    <mergeCell ref="C233:E233"/>
    <mergeCell ref="C234:E234"/>
    <mergeCell ref="C235:E235"/>
    <mergeCell ref="C236:E236"/>
    <mergeCell ref="C237:E237"/>
    <mergeCell ref="C238:E238"/>
    <mergeCell ref="C239:E239"/>
    <mergeCell ref="C240:E240"/>
    <mergeCell ref="C241:E241"/>
    <mergeCell ref="C242:E242"/>
    <mergeCell ref="C243:E243"/>
    <mergeCell ref="C244:E244"/>
    <mergeCell ref="C245:E245"/>
    <mergeCell ref="C246:E246"/>
    <mergeCell ref="C247:E247"/>
    <mergeCell ref="C248:E248"/>
    <mergeCell ref="C249:E249"/>
    <mergeCell ref="C250:E250"/>
    <mergeCell ref="C251:E251"/>
    <mergeCell ref="C252:E252"/>
    <mergeCell ref="C253:E253"/>
    <mergeCell ref="C254:E254"/>
    <mergeCell ref="C255:E255"/>
    <mergeCell ref="C256:E256"/>
    <mergeCell ref="C257:E257"/>
    <mergeCell ref="C258:E258"/>
    <mergeCell ref="C259:E259"/>
    <mergeCell ref="C260:E260"/>
    <mergeCell ref="C261:E261"/>
    <mergeCell ref="C262:E262"/>
    <mergeCell ref="C263:E263"/>
    <mergeCell ref="C264:E264"/>
    <mergeCell ref="C265:E265"/>
    <mergeCell ref="C266:E266"/>
    <mergeCell ref="C267:E267"/>
    <mergeCell ref="C268:E268"/>
    <mergeCell ref="C269:E269"/>
    <mergeCell ref="C270:E270"/>
    <mergeCell ref="C271:E271"/>
    <mergeCell ref="C272:E272"/>
    <mergeCell ref="C273:E273"/>
    <mergeCell ref="C274:E274"/>
    <mergeCell ref="C275:E275"/>
    <mergeCell ref="C276:E276"/>
    <mergeCell ref="C277:E277"/>
    <mergeCell ref="C278:E278"/>
    <mergeCell ref="C279:E279"/>
    <mergeCell ref="C280:E280"/>
    <mergeCell ref="C281:E281"/>
    <mergeCell ref="C282:E282"/>
    <mergeCell ref="C283:E283"/>
    <mergeCell ref="C284:E284"/>
    <mergeCell ref="C285:E285"/>
    <mergeCell ref="C286:E286"/>
    <mergeCell ref="C287:E287"/>
    <mergeCell ref="C288:E288"/>
    <mergeCell ref="C289:E289"/>
    <mergeCell ref="C290:E290"/>
    <mergeCell ref="C291:E291"/>
    <mergeCell ref="C292:E292"/>
    <mergeCell ref="C293:E293"/>
    <mergeCell ref="C294:E294"/>
    <mergeCell ref="C295:E295"/>
    <mergeCell ref="C296:E296"/>
    <mergeCell ref="C297:E297"/>
    <mergeCell ref="C298:E298"/>
    <mergeCell ref="C299:E299"/>
    <mergeCell ref="C300:E300"/>
    <mergeCell ref="C301:E301"/>
    <mergeCell ref="C302:E302"/>
    <mergeCell ref="C303:E303"/>
    <mergeCell ref="C304:E304"/>
    <mergeCell ref="C305:E305"/>
    <mergeCell ref="C306:E306"/>
    <mergeCell ref="C307:E307"/>
    <mergeCell ref="C308:E308"/>
    <mergeCell ref="C309:E309"/>
    <mergeCell ref="C310:E310"/>
    <mergeCell ref="C311:E311"/>
    <mergeCell ref="C312:E312"/>
    <mergeCell ref="C313:E313"/>
    <mergeCell ref="C314:E314"/>
    <mergeCell ref="C315:E315"/>
    <mergeCell ref="C316:E316"/>
    <mergeCell ref="C317:E317"/>
    <mergeCell ref="C318:E318"/>
    <mergeCell ref="C319:E319"/>
    <mergeCell ref="C320:E320"/>
    <mergeCell ref="C321:E321"/>
    <mergeCell ref="C322:E322"/>
    <mergeCell ref="C323:E323"/>
    <mergeCell ref="C324:E324"/>
    <mergeCell ref="C325:E325"/>
    <mergeCell ref="C326:E326"/>
    <mergeCell ref="C327:E327"/>
    <mergeCell ref="C328:E328"/>
    <mergeCell ref="C329:E329"/>
    <mergeCell ref="C330:E330"/>
    <mergeCell ref="C331:E331"/>
    <mergeCell ref="C332:E332"/>
    <mergeCell ref="C333:E333"/>
    <mergeCell ref="C334:E334"/>
    <mergeCell ref="C335:E335"/>
    <mergeCell ref="C336:E336"/>
    <mergeCell ref="C337:E337"/>
    <mergeCell ref="C338:E338"/>
    <mergeCell ref="C339:E339"/>
    <mergeCell ref="C340:E340"/>
    <mergeCell ref="C341:E341"/>
    <mergeCell ref="C685:E685"/>
    <mergeCell ref="C686:E686"/>
    <mergeCell ref="C687:E687"/>
    <mergeCell ref="C688:E688"/>
    <mergeCell ref="C689:E689"/>
    <mergeCell ref="C690:E690"/>
    <mergeCell ref="C691:E691"/>
    <mergeCell ref="C692:E692"/>
    <mergeCell ref="C359:E359"/>
    <mergeCell ref="C360:E360"/>
    <mergeCell ref="C361:E361"/>
    <mergeCell ref="C362:E362"/>
    <mergeCell ref="C363:E363"/>
    <mergeCell ref="C364:E364"/>
    <mergeCell ref="C365:E365"/>
    <mergeCell ref="C366:E366"/>
    <mergeCell ref="C367:E367"/>
    <mergeCell ref="C368:E368"/>
    <mergeCell ref="C369:E369"/>
    <mergeCell ref="C370:E370"/>
    <mergeCell ref="C371:E371"/>
    <mergeCell ref="C372:E372"/>
    <mergeCell ref="C373:E373"/>
    <mergeCell ref="C693:E693"/>
    <mergeCell ref="C694:E694"/>
    <mergeCell ref="C695:E695"/>
    <mergeCell ref="C696:E696"/>
    <mergeCell ref="C697:E697"/>
    <mergeCell ref="C698:E698"/>
    <mergeCell ref="C699:E699"/>
    <mergeCell ref="C700:E700"/>
    <mergeCell ref="C701:E701"/>
    <mergeCell ref="C702:E702"/>
    <mergeCell ref="C703:E703"/>
    <mergeCell ref="C704:E704"/>
    <mergeCell ref="C705:E705"/>
    <mergeCell ref="C706:E706"/>
    <mergeCell ref="C707:E707"/>
    <mergeCell ref="C708:E708"/>
    <mergeCell ref="C709:E709"/>
    <mergeCell ref="C710:E710"/>
    <mergeCell ref="C711:E711"/>
    <mergeCell ref="C712:E712"/>
    <mergeCell ref="C713:E713"/>
    <mergeCell ref="C714:E714"/>
    <mergeCell ref="C715:E715"/>
    <mergeCell ref="C716:E716"/>
    <mergeCell ref="C717:E717"/>
    <mergeCell ref="C718:E718"/>
    <mergeCell ref="C719:E719"/>
    <mergeCell ref="C720:E720"/>
    <mergeCell ref="C721:E721"/>
    <mergeCell ref="C722:E722"/>
    <mergeCell ref="C723:E723"/>
    <mergeCell ref="C724:E724"/>
    <mergeCell ref="C725:E725"/>
    <mergeCell ref="C726:E726"/>
    <mergeCell ref="C727:E727"/>
    <mergeCell ref="C728:E728"/>
    <mergeCell ref="C729:E729"/>
    <mergeCell ref="C730:E730"/>
    <mergeCell ref="C731:E731"/>
    <mergeCell ref="C732:E732"/>
    <mergeCell ref="C733:E733"/>
    <mergeCell ref="C734:E734"/>
    <mergeCell ref="C735:E735"/>
    <mergeCell ref="C736:E736"/>
    <mergeCell ref="C737:E737"/>
    <mergeCell ref="C738:E738"/>
    <mergeCell ref="C739:E739"/>
    <mergeCell ref="C740:E740"/>
    <mergeCell ref="C741:E741"/>
    <mergeCell ref="C742:E742"/>
    <mergeCell ref="C743:E743"/>
    <mergeCell ref="C744:E744"/>
    <mergeCell ref="C745:E745"/>
    <mergeCell ref="C746:E746"/>
    <mergeCell ref="C747:E747"/>
    <mergeCell ref="C748:E748"/>
    <mergeCell ref="C749:E749"/>
    <mergeCell ref="C750:E750"/>
    <mergeCell ref="C751:E751"/>
    <mergeCell ref="C752:E752"/>
    <mergeCell ref="C753:E753"/>
    <mergeCell ref="C754:E754"/>
    <mergeCell ref="C755:E755"/>
    <mergeCell ref="C756:E756"/>
    <mergeCell ref="C757:E757"/>
    <mergeCell ref="C758:E758"/>
    <mergeCell ref="C759:E759"/>
    <mergeCell ref="C760:E760"/>
    <mergeCell ref="C761:E761"/>
    <mergeCell ref="C762:E762"/>
    <mergeCell ref="C763:E763"/>
    <mergeCell ref="C764:E764"/>
    <mergeCell ref="C765:E765"/>
    <mergeCell ref="C766:E766"/>
    <mergeCell ref="C767:E767"/>
    <mergeCell ref="C768:E768"/>
    <mergeCell ref="C769:E769"/>
    <mergeCell ref="C770:E770"/>
    <mergeCell ref="C771:E771"/>
    <mergeCell ref="C772:E772"/>
    <mergeCell ref="C773:E773"/>
    <mergeCell ref="C774:E774"/>
    <mergeCell ref="C775:E775"/>
    <mergeCell ref="C776:E776"/>
    <mergeCell ref="C777:E777"/>
    <mergeCell ref="C778:E778"/>
    <mergeCell ref="C779:E779"/>
    <mergeCell ref="C780:E780"/>
    <mergeCell ref="C781:E781"/>
    <mergeCell ref="C782:E782"/>
    <mergeCell ref="C783:E783"/>
    <mergeCell ref="C784:E784"/>
    <mergeCell ref="C785:E785"/>
    <mergeCell ref="C786:E786"/>
    <mergeCell ref="C787:E787"/>
    <mergeCell ref="C788:E788"/>
    <mergeCell ref="C789:E789"/>
    <mergeCell ref="C790:E790"/>
    <mergeCell ref="C791:E791"/>
    <mergeCell ref="C792:E792"/>
    <mergeCell ref="C793:E793"/>
    <mergeCell ref="C794:E794"/>
    <mergeCell ref="C795:E795"/>
    <mergeCell ref="C796:E796"/>
    <mergeCell ref="C797:E797"/>
    <mergeCell ref="C798:E798"/>
    <mergeCell ref="C799:E799"/>
    <mergeCell ref="C800:E800"/>
    <mergeCell ref="C801:E801"/>
    <mergeCell ref="C802:E802"/>
    <mergeCell ref="C803:E803"/>
    <mergeCell ref="C804:E804"/>
    <mergeCell ref="C805:E805"/>
    <mergeCell ref="C806:E806"/>
    <mergeCell ref="C807:E807"/>
    <mergeCell ref="C808:E808"/>
    <mergeCell ref="C809:E809"/>
    <mergeCell ref="C810:E810"/>
    <mergeCell ref="C811:E811"/>
    <mergeCell ref="C812:E812"/>
    <mergeCell ref="C813:E813"/>
    <mergeCell ref="C814:E814"/>
    <mergeCell ref="C815:E815"/>
    <mergeCell ref="C816:E816"/>
    <mergeCell ref="C817:E817"/>
    <mergeCell ref="C818:E818"/>
    <mergeCell ref="C819:E819"/>
    <mergeCell ref="C820:E820"/>
    <mergeCell ref="C821:E821"/>
    <mergeCell ref="C822:E822"/>
    <mergeCell ref="C823:E823"/>
    <mergeCell ref="C824:E824"/>
    <mergeCell ref="C825:E825"/>
    <mergeCell ref="C826:E826"/>
    <mergeCell ref="C827:E827"/>
    <mergeCell ref="C828:E828"/>
    <mergeCell ref="C829:E829"/>
    <mergeCell ref="C830:E830"/>
    <mergeCell ref="C831:E831"/>
    <mergeCell ref="C832:E832"/>
    <mergeCell ref="C833:E833"/>
    <mergeCell ref="C834:E834"/>
    <mergeCell ref="C835:E835"/>
    <mergeCell ref="C836:E836"/>
    <mergeCell ref="C837:E837"/>
    <mergeCell ref="C838:E838"/>
    <mergeCell ref="C839:E839"/>
    <mergeCell ref="C840:E840"/>
    <mergeCell ref="C841:E841"/>
    <mergeCell ref="C842:E842"/>
    <mergeCell ref="C843:E843"/>
    <mergeCell ref="C844:E844"/>
    <mergeCell ref="C845:E845"/>
    <mergeCell ref="C846:E846"/>
    <mergeCell ref="C847:E847"/>
    <mergeCell ref="C848:E848"/>
    <mergeCell ref="C849:E849"/>
    <mergeCell ref="C850:E850"/>
    <mergeCell ref="C851:E851"/>
    <mergeCell ref="C852:E852"/>
    <mergeCell ref="C853:E853"/>
    <mergeCell ref="C854:E854"/>
    <mergeCell ref="C855:E855"/>
    <mergeCell ref="C856:E856"/>
    <mergeCell ref="C857:E857"/>
    <mergeCell ref="C858:E858"/>
    <mergeCell ref="C859:E859"/>
    <mergeCell ref="C860:E860"/>
    <mergeCell ref="C861:E861"/>
    <mergeCell ref="C862:E862"/>
    <mergeCell ref="C863:E863"/>
    <mergeCell ref="C864:E864"/>
    <mergeCell ref="C865:E865"/>
    <mergeCell ref="C866:E866"/>
    <mergeCell ref="C867:E867"/>
    <mergeCell ref="C868:E868"/>
    <mergeCell ref="C869:E869"/>
    <mergeCell ref="C870:E870"/>
    <mergeCell ref="C871:E871"/>
    <mergeCell ref="C872:E872"/>
    <mergeCell ref="C873:E873"/>
    <mergeCell ref="C874:E874"/>
    <mergeCell ref="C875:E875"/>
    <mergeCell ref="C876:E876"/>
    <mergeCell ref="C877:E877"/>
    <mergeCell ref="C878:E878"/>
    <mergeCell ref="C879:E879"/>
    <mergeCell ref="C880:E880"/>
    <mergeCell ref="C881:E881"/>
    <mergeCell ref="C882:E882"/>
    <mergeCell ref="C883:E883"/>
    <mergeCell ref="C884:E884"/>
    <mergeCell ref="C885:E885"/>
    <mergeCell ref="C886:E886"/>
    <mergeCell ref="C887:E887"/>
    <mergeCell ref="C888:E888"/>
    <mergeCell ref="C889:E889"/>
    <mergeCell ref="C890:E890"/>
    <mergeCell ref="C891:E891"/>
    <mergeCell ref="C892:E892"/>
    <mergeCell ref="C893:E893"/>
    <mergeCell ref="C894:E894"/>
    <mergeCell ref="C895:E895"/>
    <mergeCell ref="C896:E896"/>
    <mergeCell ref="C897:E897"/>
    <mergeCell ref="C898:E898"/>
    <mergeCell ref="C899:E899"/>
    <mergeCell ref="C900:E900"/>
    <mergeCell ref="C901:E901"/>
    <mergeCell ref="C902:E902"/>
    <mergeCell ref="C903:E903"/>
    <mergeCell ref="C904:E904"/>
    <mergeCell ref="C905:E905"/>
    <mergeCell ref="C906:E906"/>
    <mergeCell ref="C907:E907"/>
    <mergeCell ref="C908:E908"/>
    <mergeCell ref="C909:E909"/>
    <mergeCell ref="C910:E910"/>
    <mergeCell ref="C911:E911"/>
    <mergeCell ref="C912:E912"/>
    <mergeCell ref="C913:E913"/>
    <mergeCell ref="C914:E914"/>
    <mergeCell ref="C915:E915"/>
    <mergeCell ref="C916:E916"/>
    <mergeCell ref="C917:E917"/>
    <mergeCell ref="C918:E918"/>
    <mergeCell ref="C919:E919"/>
    <mergeCell ref="C920:E920"/>
    <mergeCell ref="C921:E921"/>
    <mergeCell ref="C922:E922"/>
    <mergeCell ref="C923:E923"/>
    <mergeCell ref="C924:E924"/>
    <mergeCell ref="C925:E925"/>
    <mergeCell ref="C926:E926"/>
    <mergeCell ref="C927:E927"/>
    <mergeCell ref="C928:E928"/>
    <mergeCell ref="C929:E929"/>
    <mergeCell ref="C979:E979"/>
    <mergeCell ref="C980:E980"/>
    <mergeCell ref="C981:E981"/>
    <mergeCell ref="C982:E982"/>
    <mergeCell ref="C983:E983"/>
    <mergeCell ref="C984:E984"/>
    <mergeCell ref="C930:E930"/>
    <mergeCell ref="C931:E931"/>
    <mergeCell ref="C932:E932"/>
    <mergeCell ref="C933:E933"/>
    <mergeCell ref="C934:E934"/>
    <mergeCell ref="C935:E935"/>
    <mergeCell ref="C936:E936"/>
    <mergeCell ref="C937:E937"/>
    <mergeCell ref="C938:E938"/>
    <mergeCell ref="C939:E939"/>
    <mergeCell ref="C940:E940"/>
    <mergeCell ref="C941:E941"/>
    <mergeCell ref="C942:E942"/>
    <mergeCell ref="C943:E943"/>
    <mergeCell ref="C944:E944"/>
    <mergeCell ref="C985:E985"/>
    <mergeCell ref="C993:E993"/>
    <mergeCell ref="C994:E994"/>
    <mergeCell ref="C995:E995"/>
    <mergeCell ref="C996:E996"/>
    <mergeCell ref="C997:E997"/>
    <mergeCell ref="C986:E986"/>
    <mergeCell ref="C987:E987"/>
    <mergeCell ref="C988:E988"/>
    <mergeCell ref="C989:E989"/>
    <mergeCell ref="C990:E990"/>
    <mergeCell ref="C991:E991"/>
    <mergeCell ref="C992:E992"/>
    <mergeCell ref="C945:E945"/>
    <mergeCell ref="C946:E946"/>
    <mergeCell ref="C947:E947"/>
    <mergeCell ref="C948:E948"/>
    <mergeCell ref="C949:E949"/>
    <mergeCell ref="C950:E950"/>
    <mergeCell ref="C951:E951"/>
    <mergeCell ref="C952:E952"/>
    <mergeCell ref="C953:E953"/>
    <mergeCell ref="C954:E954"/>
    <mergeCell ref="C955:E955"/>
    <mergeCell ref="C956:E956"/>
    <mergeCell ref="C957:E957"/>
    <mergeCell ref="C958:E958"/>
    <mergeCell ref="C959:E959"/>
    <mergeCell ref="C960:E960"/>
    <mergeCell ref="C961:E961"/>
    <mergeCell ref="C962:E962"/>
    <mergeCell ref="C963:E963"/>
    <mergeCell ref="C964:E964"/>
    <mergeCell ref="C965:E965"/>
    <mergeCell ref="C966:E966"/>
    <mergeCell ref="C967:E967"/>
    <mergeCell ref="C968:E968"/>
    <mergeCell ref="C969:E969"/>
    <mergeCell ref="C970:E970"/>
    <mergeCell ref="C971:E971"/>
    <mergeCell ref="C972:E972"/>
    <mergeCell ref="C973:E973"/>
    <mergeCell ref="C974:E974"/>
    <mergeCell ref="C975:E975"/>
    <mergeCell ref="C976:E976"/>
    <mergeCell ref="C977:E977"/>
    <mergeCell ref="C978:E978"/>
    <mergeCell ref="C342:E342"/>
    <mergeCell ref="C343:E343"/>
    <mergeCell ref="C344:E344"/>
    <mergeCell ref="C345:E345"/>
    <mergeCell ref="C346:E346"/>
    <mergeCell ref="C347:E347"/>
    <mergeCell ref="C348:E348"/>
    <mergeCell ref="C349:E349"/>
    <mergeCell ref="C350:E350"/>
    <mergeCell ref="C351:E351"/>
    <mergeCell ref="C352:E352"/>
    <mergeCell ref="C353:E353"/>
    <mergeCell ref="C354:E354"/>
    <mergeCell ref="C355:E355"/>
    <mergeCell ref="C356:E356"/>
    <mergeCell ref="C357:E357"/>
    <mergeCell ref="C358:E358"/>
    <mergeCell ref="C374:E374"/>
    <mergeCell ref="C375:E375"/>
    <mergeCell ref="C376:E376"/>
    <mergeCell ref="C377:E377"/>
    <mergeCell ref="C378:E378"/>
    <mergeCell ref="C379:E379"/>
    <mergeCell ref="C380:E380"/>
    <mergeCell ref="C381:E381"/>
    <mergeCell ref="C382:E382"/>
    <mergeCell ref="C383:E383"/>
    <mergeCell ref="C384:E384"/>
    <mergeCell ref="C385:E385"/>
    <mergeCell ref="C386:E386"/>
    <mergeCell ref="C387:E387"/>
    <mergeCell ref="C388:E388"/>
    <mergeCell ref="C389:E389"/>
    <mergeCell ref="C390:E390"/>
    <mergeCell ref="C391:E391"/>
    <mergeCell ref="C392:E392"/>
    <mergeCell ref="C393:E393"/>
    <mergeCell ref="C394:E394"/>
    <mergeCell ref="C395:E395"/>
    <mergeCell ref="C396:E396"/>
    <mergeCell ref="C397:E397"/>
    <mergeCell ref="C398:E398"/>
    <mergeCell ref="C399:E399"/>
    <mergeCell ref="C400:E400"/>
    <mergeCell ref="C401:E401"/>
    <mergeCell ref="C402:E402"/>
    <mergeCell ref="C403:E403"/>
    <mergeCell ref="C404:E404"/>
    <mergeCell ref="C405:E405"/>
    <mergeCell ref="C406:E406"/>
    <mergeCell ref="C407:E407"/>
    <mergeCell ref="C408:E408"/>
    <mergeCell ref="C409:E409"/>
    <mergeCell ref="C410:E410"/>
    <mergeCell ref="C411:E411"/>
    <mergeCell ref="C412:E412"/>
    <mergeCell ref="C413:E413"/>
    <mergeCell ref="C414:E414"/>
    <mergeCell ref="C415:E415"/>
    <mergeCell ref="C416:E416"/>
    <mergeCell ref="C417:E417"/>
    <mergeCell ref="C418:E418"/>
    <mergeCell ref="C419:E419"/>
    <mergeCell ref="C420:E420"/>
    <mergeCell ref="C421:E421"/>
    <mergeCell ref="C422:E422"/>
    <mergeCell ref="C423:E423"/>
    <mergeCell ref="C424:E424"/>
    <mergeCell ref="C425:E425"/>
    <mergeCell ref="C426:E426"/>
    <mergeCell ref="C427:E427"/>
    <mergeCell ref="C428:E428"/>
    <mergeCell ref="C429:E429"/>
    <mergeCell ref="C430:E430"/>
    <mergeCell ref="C431:E431"/>
    <mergeCell ref="C432:E432"/>
    <mergeCell ref="C433:E433"/>
    <mergeCell ref="C434:E434"/>
    <mergeCell ref="C435:E435"/>
    <mergeCell ref="C436:E436"/>
    <mergeCell ref="C437:E437"/>
    <mergeCell ref="C438:E438"/>
    <mergeCell ref="C439:E439"/>
    <mergeCell ref="C440:E440"/>
    <mergeCell ref="C441:E441"/>
    <mergeCell ref="C442:E442"/>
    <mergeCell ref="C443:E443"/>
    <mergeCell ref="C444:E444"/>
    <mergeCell ref="C445:E445"/>
    <mergeCell ref="C446:E446"/>
    <mergeCell ref="C447:E447"/>
    <mergeCell ref="C448:E448"/>
    <mergeCell ref="C449:E449"/>
    <mergeCell ref="C450:E450"/>
    <mergeCell ref="C451:E451"/>
    <mergeCell ref="C452:E452"/>
    <mergeCell ref="C453:E453"/>
    <mergeCell ref="C454:E454"/>
    <mergeCell ref="C455:E455"/>
    <mergeCell ref="C456:E456"/>
    <mergeCell ref="C457:E457"/>
    <mergeCell ref="C458:E458"/>
    <mergeCell ref="C459:E459"/>
    <mergeCell ref="C460:E460"/>
    <mergeCell ref="C461:E461"/>
    <mergeCell ref="C462:E462"/>
    <mergeCell ref="C463:E463"/>
    <mergeCell ref="C464:E464"/>
    <mergeCell ref="C465:E465"/>
    <mergeCell ref="C466:E466"/>
    <mergeCell ref="C467:E467"/>
    <mergeCell ref="C468:E468"/>
    <mergeCell ref="C469:E469"/>
    <mergeCell ref="C470:E470"/>
    <mergeCell ref="C471:E471"/>
    <mergeCell ref="C472:E472"/>
    <mergeCell ref="C473:E473"/>
    <mergeCell ref="C474:E474"/>
    <mergeCell ref="C475:E475"/>
    <mergeCell ref="C476:E476"/>
    <mergeCell ref="C477:E477"/>
    <mergeCell ref="C478:E478"/>
    <mergeCell ref="C479:E479"/>
    <mergeCell ref="C480:E480"/>
    <mergeCell ref="C481:E481"/>
    <mergeCell ref="C482:E482"/>
    <mergeCell ref="C483:E483"/>
    <mergeCell ref="C484:E484"/>
    <mergeCell ref="C485:E485"/>
    <mergeCell ref="C486:E486"/>
    <mergeCell ref="C487:E487"/>
    <mergeCell ref="C488:E488"/>
    <mergeCell ref="C489:E489"/>
    <mergeCell ref="C490:E490"/>
    <mergeCell ref="C491:E491"/>
    <mergeCell ref="C492:E492"/>
    <mergeCell ref="C493:E493"/>
    <mergeCell ref="C494:E494"/>
    <mergeCell ref="C495:E495"/>
    <mergeCell ref="C496:E496"/>
    <mergeCell ref="C497:E497"/>
    <mergeCell ref="C498:E498"/>
    <mergeCell ref="C499:E499"/>
    <mergeCell ref="C500:E500"/>
    <mergeCell ref="C501:E501"/>
    <mergeCell ref="C502:E502"/>
    <mergeCell ref="C503:E503"/>
    <mergeCell ref="C504:E504"/>
    <mergeCell ref="C505:E505"/>
    <mergeCell ref="C506:E506"/>
    <mergeCell ref="C507:E507"/>
    <mergeCell ref="C508:E508"/>
    <mergeCell ref="C509:E509"/>
    <mergeCell ref="C510:E510"/>
    <mergeCell ref="C511:E511"/>
    <mergeCell ref="C512:E512"/>
    <mergeCell ref="C513:E513"/>
    <mergeCell ref="C514:E514"/>
    <mergeCell ref="C515:E515"/>
    <mergeCell ref="C516:E516"/>
    <mergeCell ref="C517:E517"/>
    <mergeCell ref="C518:E518"/>
    <mergeCell ref="C519:E519"/>
    <mergeCell ref="C520:E520"/>
    <mergeCell ref="C521:E521"/>
    <mergeCell ref="C522:E522"/>
    <mergeCell ref="C523:E523"/>
    <mergeCell ref="C524:E524"/>
    <mergeCell ref="C525:E525"/>
    <mergeCell ref="C526:E526"/>
    <mergeCell ref="C527:E527"/>
    <mergeCell ref="C528:E528"/>
    <mergeCell ref="C529:E529"/>
    <mergeCell ref="C530:E530"/>
    <mergeCell ref="C531:E531"/>
    <mergeCell ref="C532:E532"/>
    <mergeCell ref="C533:E533"/>
    <mergeCell ref="C534:E534"/>
    <mergeCell ref="C535:E535"/>
    <mergeCell ref="C536:E536"/>
    <mergeCell ref="C537:E537"/>
    <mergeCell ref="C538:E538"/>
    <mergeCell ref="C539:E539"/>
    <mergeCell ref="C540:E540"/>
    <mergeCell ref="C541:E541"/>
    <mergeCell ref="C542:E542"/>
    <mergeCell ref="C543:E543"/>
    <mergeCell ref="C544:E544"/>
    <mergeCell ref="C545:E545"/>
    <mergeCell ref="C546:E546"/>
    <mergeCell ref="C547:E547"/>
    <mergeCell ref="C548:E548"/>
    <mergeCell ref="C549:E549"/>
    <mergeCell ref="C550:E550"/>
    <mergeCell ref="C551:E551"/>
    <mergeCell ref="C552:E552"/>
    <mergeCell ref="C553:E553"/>
    <mergeCell ref="C554:E554"/>
    <mergeCell ref="C555:E555"/>
    <mergeCell ref="C556:E556"/>
    <mergeCell ref="C557:E557"/>
    <mergeCell ref="C558:E558"/>
    <mergeCell ref="C559:E559"/>
    <mergeCell ref="C560:E560"/>
    <mergeCell ref="C561:E561"/>
    <mergeCell ref="C562:E562"/>
    <mergeCell ref="C563:E563"/>
    <mergeCell ref="C564:E564"/>
    <mergeCell ref="C565:E565"/>
    <mergeCell ref="C566:E566"/>
    <mergeCell ref="C567:E567"/>
    <mergeCell ref="C568:E568"/>
    <mergeCell ref="C569:E569"/>
    <mergeCell ref="C570:E570"/>
    <mergeCell ref="C571:E571"/>
    <mergeCell ref="C572:E572"/>
    <mergeCell ref="C573:E573"/>
    <mergeCell ref="C574:E574"/>
    <mergeCell ref="C575:E575"/>
    <mergeCell ref="C576:E576"/>
    <mergeCell ref="C577:E577"/>
    <mergeCell ref="C578:E578"/>
    <mergeCell ref="C579:E579"/>
    <mergeCell ref="C580:E580"/>
    <mergeCell ref="C581:E581"/>
    <mergeCell ref="C582:E582"/>
    <mergeCell ref="C583:E583"/>
    <mergeCell ref="C584:E584"/>
    <mergeCell ref="C585:E585"/>
    <mergeCell ref="C586:E586"/>
    <mergeCell ref="C587:E587"/>
    <mergeCell ref="C588:E588"/>
    <mergeCell ref="C589:E589"/>
    <mergeCell ref="C590:E590"/>
    <mergeCell ref="C591:E591"/>
    <mergeCell ref="C592:E592"/>
    <mergeCell ref="C593:E593"/>
    <mergeCell ref="C594:E594"/>
    <mergeCell ref="C595:E595"/>
    <mergeCell ref="C596:E596"/>
    <mergeCell ref="C597:E597"/>
    <mergeCell ref="C598:E598"/>
    <mergeCell ref="C599:E599"/>
    <mergeCell ref="C600:E600"/>
    <mergeCell ref="C601:E601"/>
    <mergeCell ref="C602:E602"/>
    <mergeCell ref="C603:E603"/>
    <mergeCell ref="C604:E604"/>
    <mergeCell ref="C605:E605"/>
    <mergeCell ref="C606:E606"/>
    <mergeCell ref="C607:E607"/>
    <mergeCell ref="C608:E608"/>
    <mergeCell ref="C609:E609"/>
    <mergeCell ref="C610:E610"/>
    <mergeCell ref="C611:E611"/>
    <mergeCell ref="C612:E612"/>
    <mergeCell ref="C613:E613"/>
    <mergeCell ref="C614:E614"/>
    <mergeCell ref="C615:E615"/>
    <mergeCell ref="C616:E616"/>
    <mergeCell ref="C617:E617"/>
    <mergeCell ref="C618:E618"/>
    <mergeCell ref="C619:E619"/>
    <mergeCell ref="C620:E620"/>
    <mergeCell ref="C621:E621"/>
    <mergeCell ref="C622:E622"/>
    <mergeCell ref="C623:E623"/>
    <mergeCell ref="C624:E624"/>
    <mergeCell ref="C625:E625"/>
    <mergeCell ref="C626:E626"/>
    <mergeCell ref="C627:E627"/>
    <mergeCell ref="C628:E628"/>
    <mergeCell ref="C629:E629"/>
    <mergeCell ref="C630:E630"/>
    <mergeCell ref="C631:E631"/>
    <mergeCell ref="C632:E632"/>
    <mergeCell ref="C633:E633"/>
    <mergeCell ref="C634:E634"/>
    <mergeCell ref="C635:E635"/>
    <mergeCell ref="C636:E636"/>
    <mergeCell ref="C637:E637"/>
    <mergeCell ref="C638:E638"/>
    <mergeCell ref="C639:E639"/>
    <mergeCell ref="C640:E640"/>
    <mergeCell ref="C641:E641"/>
    <mergeCell ref="C642:E642"/>
    <mergeCell ref="C643:E643"/>
    <mergeCell ref="C644:E644"/>
    <mergeCell ref="C645:E645"/>
    <mergeCell ref="C646:E646"/>
    <mergeCell ref="C647:E647"/>
    <mergeCell ref="C648:E648"/>
    <mergeCell ref="C649:E649"/>
    <mergeCell ref="C650:E650"/>
    <mergeCell ref="C651:E651"/>
    <mergeCell ref="C652:E652"/>
    <mergeCell ref="C653:E653"/>
    <mergeCell ref="C654:E654"/>
    <mergeCell ref="C655:E655"/>
    <mergeCell ref="C656:E656"/>
    <mergeCell ref="C657:E657"/>
    <mergeCell ref="C658:E658"/>
    <mergeCell ref="C659:E659"/>
    <mergeCell ref="C660:E660"/>
    <mergeCell ref="C661:E661"/>
    <mergeCell ref="C662:E662"/>
    <mergeCell ref="C663:E663"/>
    <mergeCell ref="C664:E664"/>
    <mergeCell ref="C665:E665"/>
    <mergeCell ref="C666:E666"/>
    <mergeCell ref="C667:E667"/>
    <mergeCell ref="C668:E668"/>
    <mergeCell ref="C669:E669"/>
    <mergeCell ref="C670:E670"/>
    <mergeCell ref="C680:E680"/>
    <mergeCell ref="C681:E681"/>
    <mergeCell ref="C682:E682"/>
    <mergeCell ref="C683:E683"/>
    <mergeCell ref="C684:E684"/>
    <mergeCell ref="C671:E671"/>
    <mergeCell ref="C672:E672"/>
    <mergeCell ref="C673:E673"/>
    <mergeCell ref="C674:E674"/>
    <mergeCell ref="C675:E675"/>
    <mergeCell ref="C676:E676"/>
    <mergeCell ref="C677:E677"/>
    <mergeCell ref="C678:E678"/>
    <mergeCell ref="C679:E679"/>
  </mergeCells>
  <conditionalFormatting sqref="A6">
    <cfRule type="notContainsBlanks" dxfId="8" priority="1">
      <formula>LEN(TRIM(A6))&gt;0</formula>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AB1003"/>
  <sheetViews>
    <sheetView showGridLines="0" workbookViewId="0">
      <pane ySplit="7" topLeftCell="A8" activePane="bottomLeft" state="frozen"/>
      <selection activeCell="A21" sqref="A21"/>
      <selection pane="bottomLeft" activeCell="E13" sqref="E13"/>
    </sheetView>
  </sheetViews>
  <sheetFormatPr defaultColWidth="14.42578125" defaultRowHeight="15.75" customHeight="1" x14ac:dyDescent="0.2"/>
  <cols>
    <col min="1" max="1" width="6.5703125" customWidth="1"/>
    <col min="2" max="2" width="53.5703125" customWidth="1"/>
    <col min="3" max="3" width="32" customWidth="1"/>
    <col min="4" max="4" width="9.42578125" customWidth="1"/>
    <col min="5" max="5" width="8.140625" customWidth="1"/>
    <col min="6" max="6" width="21.28515625" customWidth="1"/>
    <col min="7" max="7" width="54.42578125" customWidth="1"/>
    <col min="8" max="8" width="11.7109375" customWidth="1"/>
    <col min="9" max="9" width="8" customWidth="1"/>
    <col min="10" max="10" width="9.42578125" customWidth="1"/>
    <col min="11" max="11" width="8.140625" hidden="1" customWidth="1"/>
    <col min="12" max="12" width="14.85546875" customWidth="1"/>
    <col min="13" max="13" width="15.85546875" customWidth="1"/>
    <col min="14" max="14" width="12.5703125" customWidth="1"/>
    <col min="15" max="15" width="12" customWidth="1"/>
    <col min="16" max="16" width="14.42578125" customWidth="1"/>
    <col min="17" max="17" width="15.42578125" customWidth="1"/>
    <col min="18" max="18" width="13.7109375" customWidth="1"/>
    <col min="19" max="19" width="14.28515625" customWidth="1"/>
    <col min="20" max="20" width="16.7109375" customWidth="1"/>
    <col min="21" max="21" width="12.7109375" customWidth="1"/>
    <col min="22" max="22" width="32.140625" customWidth="1"/>
    <col min="23" max="23" width="10.85546875" style="277" bestFit="1" customWidth="1"/>
    <col min="24" max="24" width="9.85546875" customWidth="1"/>
    <col min="25" max="25" width="25.140625" customWidth="1"/>
    <col min="27" max="27" width="9.28515625" customWidth="1"/>
  </cols>
  <sheetData>
    <row r="1" spans="1:28" ht="23.25" x14ac:dyDescent="0.35">
      <c r="A1" s="54"/>
      <c r="B1" s="54"/>
      <c r="C1" s="54"/>
      <c r="D1" s="55"/>
      <c r="E1" s="54"/>
      <c r="F1" s="54"/>
      <c r="G1" s="54"/>
      <c r="H1" s="54"/>
      <c r="I1" s="54"/>
      <c r="J1" s="54"/>
      <c r="K1" s="54"/>
      <c r="L1" s="54"/>
      <c r="M1" s="54"/>
      <c r="N1" s="54"/>
      <c r="O1" s="56"/>
      <c r="P1" s="56"/>
      <c r="Q1" s="56"/>
      <c r="R1" s="56"/>
      <c r="S1" s="56"/>
      <c r="T1" s="56"/>
      <c r="U1" s="56"/>
      <c r="V1" s="56"/>
      <c r="W1" s="275"/>
      <c r="X1" s="56"/>
      <c r="Y1" s="56"/>
      <c r="Z1" s="56"/>
      <c r="AA1" s="57"/>
      <c r="AB1" s="56"/>
    </row>
    <row r="2" spans="1:28" ht="26.25" x14ac:dyDescent="0.4">
      <c r="A2" s="54"/>
      <c r="B2" s="248" t="s">
        <v>1141</v>
      </c>
      <c r="C2" s="56"/>
      <c r="D2" s="58"/>
      <c r="E2" s="56"/>
      <c r="F2" s="248" t="s">
        <v>67</v>
      </c>
      <c r="G2" s="56"/>
      <c r="H2" s="59"/>
      <c r="I2" s="56"/>
      <c r="J2" s="56"/>
      <c r="K2" s="56"/>
      <c r="L2" s="56"/>
      <c r="M2" s="56"/>
      <c r="N2" s="56"/>
      <c r="O2" s="56"/>
      <c r="P2" s="56"/>
      <c r="Q2" s="56"/>
      <c r="R2" s="56"/>
      <c r="S2" s="56"/>
      <c r="T2" s="56"/>
      <c r="U2" s="56"/>
      <c r="V2" s="56"/>
      <c r="W2" s="275"/>
      <c r="X2" s="56"/>
      <c r="Y2" s="56"/>
      <c r="Z2" s="56"/>
      <c r="AA2" s="57"/>
      <c r="AB2" s="56"/>
    </row>
    <row r="3" spans="1:28" ht="12.75" x14ac:dyDescent="0.2">
      <c r="A3" s="60"/>
      <c r="D3" s="58"/>
      <c r="E3" s="56"/>
      <c r="J3" s="56"/>
      <c r="K3" s="56"/>
      <c r="L3" s="56"/>
      <c r="M3" s="56"/>
      <c r="N3" s="56"/>
      <c r="O3" s="56"/>
      <c r="P3" s="56"/>
      <c r="Q3" s="56"/>
      <c r="R3" s="56"/>
      <c r="S3" s="56"/>
      <c r="T3" s="56"/>
      <c r="U3" s="56"/>
      <c r="V3" s="56"/>
      <c r="W3" s="275"/>
      <c r="X3" s="56"/>
      <c r="Y3" s="56"/>
      <c r="Z3" s="56"/>
      <c r="AA3" s="57"/>
      <c r="AB3" s="56"/>
    </row>
    <row r="4" spans="1:28" ht="12.75" x14ac:dyDescent="0.2">
      <c r="A4" s="60"/>
      <c r="B4" s="209" t="s">
        <v>314</v>
      </c>
      <c r="C4" s="242"/>
      <c r="D4" s="58"/>
      <c r="E4" s="56"/>
      <c r="F4" s="61" t="s">
        <v>69</v>
      </c>
      <c r="G4" s="242"/>
      <c r="H4" s="60"/>
      <c r="I4" s="60"/>
      <c r="J4" s="56"/>
      <c r="K4" s="56"/>
      <c r="L4" s="56"/>
      <c r="M4" s="56"/>
      <c r="N4" s="56"/>
      <c r="O4" s="56"/>
      <c r="P4" s="56"/>
      <c r="Q4" s="56"/>
      <c r="R4" s="56"/>
      <c r="S4" s="56"/>
      <c r="T4" s="56"/>
      <c r="U4" s="56"/>
      <c r="V4" s="56"/>
      <c r="W4" s="275"/>
      <c r="X4" s="56"/>
      <c r="Y4" s="56"/>
      <c r="Z4" s="56"/>
      <c r="AA4" s="57"/>
      <c r="AB4" s="56"/>
    </row>
    <row r="5" spans="1:28" ht="12.75" x14ac:dyDescent="0.2">
      <c r="A5" s="56"/>
      <c r="B5" s="61" t="s">
        <v>71</v>
      </c>
      <c r="C5" s="242"/>
      <c r="D5" s="210" t="s">
        <v>1125</v>
      </c>
      <c r="E5" s="56"/>
      <c r="F5" s="61" t="s">
        <v>72</v>
      </c>
      <c r="G5" s="245"/>
      <c r="H5" s="60"/>
      <c r="I5" s="241"/>
      <c r="J5" s="241"/>
      <c r="K5" s="62"/>
      <c r="L5" s="60"/>
      <c r="M5" s="241"/>
      <c r="N5" s="60"/>
      <c r="O5" s="241"/>
      <c r="P5" s="60"/>
      <c r="Q5" s="241"/>
      <c r="R5" s="241"/>
      <c r="S5" s="241"/>
      <c r="T5" s="241"/>
      <c r="U5" s="241"/>
      <c r="V5" s="60"/>
      <c r="W5" s="276"/>
      <c r="X5" s="60"/>
      <c r="Y5" s="60"/>
      <c r="Z5" s="60"/>
      <c r="AA5" s="57"/>
      <c r="AB5" s="56"/>
    </row>
    <row r="6" spans="1:28" ht="12.75" x14ac:dyDescent="0.2">
      <c r="A6" s="60"/>
      <c r="B6" s="60"/>
      <c r="C6" s="56"/>
      <c r="D6" s="58"/>
      <c r="E6" s="56"/>
      <c r="AA6" s="57"/>
      <c r="AB6" s="56"/>
    </row>
    <row r="7" spans="1:28" ht="51" customHeight="1" x14ac:dyDescent="0.2">
      <c r="A7" s="60"/>
      <c r="B7" s="29" t="s">
        <v>73</v>
      </c>
      <c r="C7" s="64" t="s">
        <v>74</v>
      </c>
      <c r="D7" s="65" t="s">
        <v>75</v>
      </c>
      <c r="E7" s="56"/>
      <c r="F7" s="29" t="str">
        <f>'Lijst van sensoren'!B6</f>
        <v>Meetparameter</v>
      </c>
      <c r="G7" s="66" t="str">
        <f>'Lijst van sensoren'!C6</f>
        <v>Naam</v>
      </c>
      <c r="H7" s="67" t="str">
        <f>'Lijst van sensoren'!D6</f>
        <v>Component</v>
      </c>
      <c r="I7" s="68" t="str">
        <f>'Lijst van sensoren'!E6</f>
        <v>Range min.</v>
      </c>
      <c r="J7" s="68" t="str">
        <f>'Lijst van sensoren'!F6</f>
        <v>Range max.</v>
      </c>
      <c r="K7" s="68" t="str">
        <f>'Lijst van sensoren'!G6</f>
        <v>Total Range</v>
      </c>
      <c r="L7" s="68" t="str">
        <f>'Lijst van sensoren'!H6</f>
        <v>Eenheid</v>
      </c>
      <c r="M7" s="68" t="str">
        <f>'Lijst van sensoren'!I6</f>
        <v>Nauwkeurigheid</v>
      </c>
      <c r="N7" s="68" t="str">
        <f>'Lijst van sensoren'!J6</f>
        <v>Eenheid</v>
      </c>
      <c r="O7" s="68" t="str">
        <f>'Lijst van sensoren'!K6</f>
        <v>Responstijd</v>
      </c>
      <c r="P7" s="68" t="str">
        <f>'Lijst van sensoren'!L6</f>
        <v>Eenheid</v>
      </c>
      <c r="Q7" s="68" t="str">
        <f>'Lijst van sensoren'!M6</f>
        <v>Gebruiksgemak</v>
      </c>
      <c r="R7" s="68" t="str">
        <f>'Lijst van sensoren'!N6</f>
        <v>Connectiviteit</v>
      </c>
      <c r="S7" s="68" t="str">
        <f>'Lijst van sensoren'!O6</f>
        <v>Duurzaamheid</v>
      </c>
      <c r="T7" s="68" t="str">
        <f>'Lijst van sensoren'!P6</f>
        <v>Betrouwbaarheid</v>
      </c>
      <c r="U7" s="68" t="str">
        <f>'Lijst van sensoren'!Q6</f>
        <v>Gebruikers rating (1 - 5)</v>
      </c>
      <c r="V7" s="68" t="str">
        <f>'Lijst van sensoren'!R6</f>
        <v>Opmerkingen</v>
      </c>
      <c r="W7" s="278" t="str">
        <f>'Lijst van sensoren'!S6</f>
        <v>Kost</v>
      </c>
      <c r="X7" s="68" t="str">
        <f>'Lijst van sensoren'!T6</f>
        <v>Amplifier nodig?</v>
      </c>
      <c r="Y7" s="68" t="str">
        <f>'Lijst van sensoren'!U6</f>
        <v>Microcontroller / Singleboardcomputer noodzakelijk?</v>
      </c>
      <c r="Z7" s="68" t="str">
        <f>'Lijst van sensoren'!V6</f>
        <v>URL</v>
      </c>
      <c r="AA7" s="69" t="s">
        <v>76</v>
      </c>
      <c r="AB7" s="56"/>
    </row>
    <row r="8" spans="1:28" ht="12.75" x14ac:dyDescent="0.2">
      <c r="A8" s="60"/>
      <c r="B8" s="211" t="str" cm="1">
        <f t="array" ref="B8:B420">IFERROR(IF(AND($C$5="",$C$4=""),_xlfn._xlws.FILTER(Uitdagingen!$H$6:$H1003,Uitdagingen!$I$6:$I1003=TRUE),
IF(AND($C$4&lt;&gt;"",$C$5=""),_xlfn._xlws.FILTER(Uitdagingen!$H$6:$H1003,(Uitdagingen!$B$6:$B1003=$C$4)*(Uitdagingen!$I$6:$I1003=TRUE)),
_xlfn._xlws.FILTER(Uitdagingen!$H$6:$H1003,Uitdagingen!$F$6:$F1003&lt;&gt;""))),"")</f>
        <v>Mogelijkheid voor fotosynthese</v>
      </c>
      <c r="C8" s="211" t="str" cm="1">
        <f t="array" ref="C8:C420">IFERROR(IF(AND($C$5="",$C$4=""),_xlfn._xlws.FILTER(Uitdagingen!$J$6:$J1003,Uitdagingen!$I$6:$I1003=TRUE),
IF(AND($C$4&lt;&gt;"",$C$5=""),_xlfn._xlws.FILTER(Uitdagingen!$J$6:$J1003,(Uitdagingen!$B$6:$B1003=$C$4)*(Uitdagingen!$I$6:$I1003=TRUE)),
_xlfn._xlws.FILTER(Uitdagingen!$J$6:$J1003,Uitdagingen!$F$6:$F1003&lt;&gt;""))),"")</f>
        <v>Photosynthetically Active Radiation</v>
      </c>
      <c r="D8" s="212" t="str" cm="1">
        <f t="array" ref="D8:D420">IFERROR(IF(AND($C$5="",$C$4=""),_xlfn._xlws.FILTER(Uitdagingen!$L$6:$L1003,Uitdagingen!$I$6:$I1003=TRUE),
IF(AND($C$4&lt;&gt;"",$C$5=""),_xlfn._xlws.FILTER(Uitdagingen!$L$6:$L1003,(Uitdagingen!$B$6:$B1003=$C$4)*(Uitdagingen!$I$6:$I1003=TRUE)),
_xlfn._xlws.FILTER(Uitdagingen!$L$6:$L1003,Uitdagingen!$F$6:$F1003&lt;&gt;""))),"")</f>
        <v/>
      </c>
      <c r="E8" s="56"/>
      <c r="F8" s="218" t="str" cm="1">
        <f t="array" ref="F8">IFERROR(IF(G4="","ERROR: Gelieve een meetparameter te selecteren",_xlfn._xlws.SORT(_xlfn._xlws.FILTER('Lijst van sensoren'!B8:W1003,'Lijst van sensoren'!B8:B1003=$G$4),22,-1)),"")</f>
        <v>ERROR: Gelieve een meetparameter te selecteren</v>
      </c>
      <c r="G8" s="219"/>
      <c r="H8" s="220"/>
      <c r="I8" s="218"/>
      <c r="J8" s="218"/>
      <c r="K8" s="218"/>
      <c r="L8" s="220"/>
      <c r="M8" s="218"/>
      <c r="N8" s="220"/>
      <c r="O8" s="218"/>
      <c r="P8" s="218"/>
      <c r="Q8" s="221"/>
      <c r="R8" s="221"/>
      <c r="S8" s="221"/>
      <c r="T8" s="221"/>
      <c r="U8" s="222"/>
      <c r="V8" s="221"/>
      <c r="W8" s="279"/>
      <c r="X8" s="218"/>
      <c r="Y8" s="221"/>
      <c r="Z8" s="223"/>
      <c r="AA8" s="70"/>
      <c r="AB8" s="56"/>
    </row>
    <row r="9" spans="1:28" ht="12.75" x14ac:dyDescent="0.2">
      <c r="A9" s="56"/>
      <c r="B9" s="213" t="str">
        <v>CO2 periodieke meting</v>
      </c>
      <c r="C9" s="213" t="str">
        <v>CO2</v>
      </c>
      <c r="D9" s="214" t="str">
        <v>Ja</v>
      </c>
      <c r="E9" s="56"/>
      <c r="F9" s="224"/>
      <c r="G9" s="225"/>
      <c r="H9" s="226"/>
      <c r="I9" s="224"/>
      <c r="J9" s="224"/>
      <c r="K9" s="224"/>
      <c r="L9" s="226"/>
      <c r="M9" s="224"/>
      <c r="N9" s="226"/>
      <c r="O9" s="224"/>
      <c r="P9" s="224"/>
      <c r="Q9" s="227"/>
      <c r="R9" s="227"/>
      <c r="S9" s="227"/>
      <c r="T9" s="227"/>
      <c r="U9" s="228"/>
      <c r="V9" s="227"/>
      <c r="W9" s="280"/>
      <c r="X9" s="224"/>
      <c r="Y9" s="227"/>
      <c r="Z9" s="229"/>
      <c r="AA9" s="70"/>
      <c r="AB9" s="56"/>
    </row>
    <row r="10" spans="1:28" ht="12.75" x14ac:dyDescent="0.2">
      <c r="A10" s="56"/>
      <c r="B10" s="215" t="str">
        <v xml:space="preserve">Hoeveel water is er opgevangen en bewaard? </v>
      </c>
      <c r="C10" s="215" t="str">
        <v>Waterstand</v>
      </c>
      <c r="D10" s="212" t="str">
        <v>Ja</v>
      </c>
      <c r="E10" s="56"/>
      <c r="F10" s="230"/>
      <c r="G10" s="231"/>
      <c r="H10" s="232"/>
      <c r="I10" s="230"/>
      <c r="J10" s="230"/>
      <c r="K10" s="230"/>
      <c r="L10" s="232"/>
      <c r="M10" s="230"/>
      <c r="N10" s="232"/>
      <c r="O10" s="230"/>
      <c r="P10" s="230"/>
      <c r="Q10" s="233"/>
      <c r="R10" s="233"/>
      <c r="S10" s="233"/>
      <c r="T10" s="233"/>
      <c r="U10" s="234"/>
      <c r="V10" s="233"/>
      <c r="W10" s="281"/>
      <c r="X10" s="230"/>
      <c r="Y10" s="233"/>
      <c r="Z10" s="235"/>
      <c r="AA10" s="70"/>
      <c r="AB10" s="56"/>
    </row>
    <row r="11" spans="1:28" ht="12.75" x14ac:dyDescent="0.2">
      <c r="A11" s="56"/>
      <c r="B11" s="213" t="str">
        <v xml:space="preserve">Hoeveel water is er opgevangen en bewaard? </v>
      </c>
      <c r="C11" s="213" t="str">
        <v>Locatie</v>
      </c>
      <c r="D11" s="214" t="str">
        <v/>
      </c>
      <c r="E11" s="56"/>
      <c r="F11" s="224"/>
      <c r="G11" s="225"/>
      <c r="H11" s="226"/>
      <c r="I11" s="224"/>
      <c r="J11" s="224"/>
      <c r="K11" s="224"/>
      <c r="L11" s="226"/>
      <c r="M11" s="224"/>
      <c r="N11" s="226"/>
      <c r="O11" s="224"/>
      <c r="P11" s="224"/>
      <c r="Q11" s="227"/>
      <c r="R11" s="227"/>
      <c r="S11" s="227"/>
      <c r="T11" s="227"/>
      <c r="U11" s="228"/>
      <c r="V11" s="227"/>
      <c r="W11" s="280"/>
      <c r="X11" s="224"/>
      <c r="Y11" s="227"/>
      <c r="Z11" s="229"/>
      <c r="AA11" s="70"/>
      <c r="AB11" s="56"/>
    </row>
    <row r="12" spans="1:28" ht="12.75" x14ac:dyDescent="0.2">
      <c r="A12" s="56"/>
      <c r="B12" s="215" t="str">
        <v xml:space="preserve">Hoeveel water is er opgevangen en bewaard? </v>
      </c>
      <c r="C12" s="215" t="str">
        <v>Debiet</v>
      </c>
      <c r="D12" s="212" t="str">
        <v>Ja</v>
      </c>
      <c r="E12" s="56"/>
      <c r="F12" s="230"/>
      <c r="G12" s="231"/>
      <c r="H12" s="232"/>
      <c r="I12" s="230"/>
      <c r="J12" s="230"/>
      <c r="K12" s="230"/>
      <c r="L12" s="232"/>
      <c r="M12" s="230"/>
      <c r="N12" s="232"/>
      <c r="O12" s="230"/>
      <c r="P12" s="230"/>
      <c r="Q12" s="233"/>
      <c r="R12" s="233"/>
      <c r="S12" s="233"/>
      <c r="T12" s="233"/>
      <c r="U12" s="234"/>
      <c r="V12" s="233"/>
      <c r="W12" s="281"/>
      <c r="X12" s="230"/>
      <c r="Y12" s="233"/>
      <c r="Z12" s="235"/>
      <c r="AA12" s="70"/>
      <c r="AB12" s="56"/>
    </row>
    <row r="13" spans="1:28" ht="12.75" x14ac:dyDescent="0.2">
      <c r="A13" s="56"/>
      <c r="B13" s="213" t="str">
        <v>Gebruik van ruimten</v>
      </c>
      <c r="C13" s="213" t="str">
        <v>Passage telling</v>
      </c>
      <c r="D13" s="214" t="str">
        <v>Ja</v>
      </c>
      <c r="E13" s="56"/>
      <c r="F13" s="224"/>
      <c r="G13" s="225"/>
      <c r="H13" s="226"/>
      <c r="I13" s="224"/>
      <c r="J13" s="224"/>
      <c r="K13" s="224"/>
      <c r="L13" s="226"/>
      <c r="M13" s="224"/>
      <c r="N13" s="226"/>
      <c r="O13" s="224"/>
      <c r="P13" s="224"/>
      <c r="Q13" s="227"/>
      <c r="R13" s="227"/>
      <c r="S13" s="227"/>
      <c r="T13" s="227"/>
      <c r="U13" s="228"/>
      <c r="V13" s="227"/>
      <c r="W13" s="280"/>
      <c r="X13" s="224"/>
      <c r="Y13" s="227"/>
      <c r="Z13" s="229"/>
      <c r="AA13" s="57"/>
      <c r="AB13" s="56"/>
    </row>
    <row r="14" spans="1:28" ht="12.75" x14ac:dyDescent="0.2">
      <c r="A14" s="56"/>
      <c r="B14" s="215" t="str">
        <v>Gebruik van ruimten</v>
      </c>
      <c r="C14" s="215" t="str">
        <v>Afstand</v>
      </c>
      <c r="D14" s="212" t="str">
        <v/>
      </c>
      <c r="E14" s="56"/>
      <c r="F14" s="230"/>
      <c r="G14" s="231"/>
      <c r="H14" s="232"/>
      <c r="I14" s="230"/>
      <c r="J14" s="230"/>
      <c r="K14" s="230"/>
      <c r="L14" s="232"/>
      <c r="M14" s="230"/>
      <c r="N14" s="232"/>
      <c r="O14" s="230"/>
      <c r="P14" s="230"/>
      <c r="Q14" s="233"/>
      <c r="R14" s="233"/>
      <c r="S14" s="233"/>
      <c r="T14" s="233"/>
      <c r="U14" s="234"/>
      <c r="V14" s="233"/>
      <c r="W14" s="281"/>
      <c r="X14" s="230"/>
      <c r="Y14" s="233"/>
      <c r="Z14" s="235"/>
      <c r="AA14" s="57"/>
      <c r="AB14" s="56"/>
    </row>
    <row r="15" spans="1:28" ht="12.75" x14ac:dyDescent="0.2">
      <c r="A15" s="56"/>
      <c r="B15" s="213" t="str">
        <v>Temperatuurmetingen op verschillende hoogten</v>
      </c>
      <c r="C15" s="213" t="str">
        <v>Temperatuur</v>
      </c>
      <c r="D15" s="214" t="str">
        <v>Ja</v>
      </c>
      <c r="E15" s="56"/>
      <c r="F15" s="224"/>
      <c r="G15" s="225"/>
      <c r="H15" s="226"/>
      <c r="I15" s="224"/>
      <c r="J15" s="224"/>
      <c r="K15" s="224"/>
      <c r="L15" s="226"/>
      <c r="M15" s="224"/>
      <c r="N15" s="226"/>
      <c r="O15" s="224"/>
      <c r="P15" s="224"/>
      <c r="Q15" s="227"/>
      <c r="R15" s="227"/>
      <c r="S15" s="227"/>
      <c r="T15" s="227"/>
      <c r="U15" s="228"/>
      <c r="V15" s="227"/>
      <c r="W15" s="280"/>
      <c r="X15" s="224"/>
      <c r="Y15" s="227"/>
      <c r="Z15" s="229"/>
      <c r="AA15" s="57"/>
      <c r="AB15" s="56"/>
    </row>
    <row r="16" spans="1:28" ht="12.75" x14ac:dyDescent="0.2">
      <c r="A16" s="56"/>
      <c r="B16" s="215" t="str">
        <v>Temperatuur op verschillende locaties met eigen kenmerken (gevel, tuin, park)</v>
      </c>
      <c r="C16" s="215" t="str">
        <v>Infrarood</v>
      </c>
      <c r="D16" s="212" t="str">
        <v>Ja</v>
      </c>
      <c r="E16" s="56"/>
      <c r="F16" s="230"/>
      <c r="G16" s="231"/>
      <c r="H16" s="232"/>
      <c r="I16" s="230"/>
      <c r="J16" s="230"/>
      <c r="K16" s="230"/>
      <c r="L16" s="232"/>
      <c r="M16" s="230"/>
      <c r="N16" s="232"/>
      <c r="O16" s="230"/>
      <c r="P16" s="230"/>
      <c r="Q16" s="233"/>
      <c r="R16" s="233"/>
      <c r="S16" s="233"/>
      <c r="T16" s="233"/>
      <c r="U16" s="234"/>
      <c r="V16" s="233"/>
      <c r="W16" s="281"/>
      <c r="X16" s="230"/>
      <c r="Y16" s="233"/>
      <c r="Z16" s="235"/>
      <c r="AA16" s="57"/>
      <c r="AB16" s="56"/>
    </row>
    <row r="17" spans="1:28" ht="12.75" x14ac:dyDescent="0.2">
      <c r="A17" s="56"/>
      <c r="B17" s="213" t="str">
        <v>Temperatuur op verschillende locaties met eigen kenmerken (gevel, tuin, park)</v>
      </c>
      <c r="C17" s="213" t="str">
        <v>Temperatuur</v>
      </c>
      <c r="D17" s="214" t="str">
        <v>Ja</v>
      </c>
      <c r="E17" s="56"/>
      <c r="F17" s="224"/>
      <c r="G17" s="224"/>
      <c r="H17" s="226"/>
      <c r="I17" s="224"/>
      <c r="J17" s="224"/>
      <c r="K17" s="224"/>
      <c r="L17" s="226"/>
      <c r="M17" s="224"/>
      <c r="N17" s="226"/>
      <c r="O17" s="224"/>
      <c r="P17" s="224"/>
      <c r="Q17" s="227"/>
      <c r="R17" s="227"/>
      <c r="S17" s="227"/>
      <c r="T17" s="227"/>
      <c r="U17" s="228"/>
      <c r="V17" s="227"/>
      <c r="W17" s="280"/>
      <c r="X17" s="224"/>
      <c r="Y17" s="227"/>
      <c r="Z17" s="229"/>
      <c r="AA17" s="57"/>
      <c r="AB17" s="56"/>
    </row>
    <row r="18" spans="1:28" ht="12.75" x14ac:dyDescent="0.2">
      <c r="A18" s="56"/>
      <c r="B18" s="215" t="str">
        <v>Veiligheidsgevoel van de burger</v>
      </c>
      <c r="C18" s="215" t="str">
        <v>Bloeddruk</v>
      </c>
      <c r="D18" s="212" t="str">
        <v>Ja</v>
      </c>
      <c r="E18" s="56"/>
      <c r="F18" s="230"/>
      <c r="G18" s="230"/>
      <c r="H18" s="232"/>
      <c r="I18" s="230"/>
      <c r="J18" s="230"/>
      <c r="K18" s="230"/>
      <c r="L18" s="232"/>
      <c r="M18" s="230"/>
      <c r="N18" s="232"/>
      <c r="O18" s="230"/>
      <c r="P18" s="230"/>
      <c r="Q18" s="230"/>
      <c r="R18" s="230"/>
      <c r="S18" s="230"/>
      <c r="T18" s="230"/>
      <c r="U18" s="230"/>
      <c r="V18" s="230"/>
      <c r="W18" s="281"/>
      <c r="X18" s="230"/>
      <c r="Y18" s="230"/>
      <c r="Z18" s="236"/>
      <c r="AA18" s="57"/>
      <c r="AB18" s="56"/>
    </row>
    <row r="19" spans="1:28" ht="12.75" x14ac:dyDescent="0.2">
      <c r="A19" s="56"/>
      <c r="B19" s="213" t="str">
        <v>Veiligheidsgevoel van de burger</v>
      </c>
      <c r="C19" s="213" t="str">
        <v>Afstand</v>
      </c>
      <c r="D19" s="214" t="str">
        <v>Ja</v>
      </c>
      <c r="E19" s="56"/>
      <c r="F19" s="224"/>
      <c r="G19" s="224"/>
      <c r="H19" s="226"/>
      <c r="I19" s="224"/>
      <c r="J19" s="224"/>
      <c r="K19" s="224"/>
      <c r="L19" s="226"/>
      <c r="M19" s="224"/>
      <c r="N19" s="226"/>
      <c r="O19" s="224"/>
      <c r="P19" s="224"/>
      <c r="Q19" s="224"/>
      <c r="R19" s="224"/>
      <c r="S19" s="224"/>
      <c r="T19" s="224"/>
      <c r="U19" s="224"/>
      <c r="V19" s="224"/>
      <c r="W19" s="280"/>
      <c r="X19" s="224"/>
      <c r="Y19" s="224"/>
      <c r="Z19" s="237"/>
      <c r="AA19" s="57"/>
      <c r="AB19" s="56"/>
    </row>
    <row r="20" spans="1:28" ht="12.75" x14ac:dyDescent="0.2">
      <c r="A20" s="56"/>
      <c r="B20" s="215" t="str">
        <v>Veiligheidsgevoel van de burger</v>
      </c>
      <c r="C20" s="215" t="str">
        <v>Hartslag</v>
      </c>
      <c r="D20" s="212" t="str">
        <v>Ja</v>
      </c>
      <c r="E20" s="56"/>
      <c r="F20" s="230"/>
      <c r="G20" s="230"/>
      <c r="H20" s="232"/>
      <c r="I20" s="230"/>
      <c r="J20" s="230"/>
      <c r="K20" s="230"/>
      <c r="L20" s="232"/>
      <c r="M20" s="230"/>
      <c r="N20" s="232"/>
      <c r="O20" s="230"/>
      <c r="P20" s="230"/>
      <c r="Q20" s="230"/>
      <c r="R20" s="230"/>
      <c r="S20" s="230"/>
      <c r="T20" s="230"/>
      <c r="U20" s="230"/>
      <c r="V20" s="230"/>
      <c r="W20" s="281"/>
      <c r="X20" s="230"/>
      <c r="Y20" s="230"/>
      <c r="Z20" s="236"/>
      <c r="AA20" s="57"/>
      <c r="AB20" s="56"/>
    </row>
    <row r="21" spans="1:28" ht="12.75" x14ac:dyDescent="0.2">
      <c r="A21" s="56"/>
      <c r="B21" s="213" t="str">
        <v>Veiligheidsgevoel van de burger</v>
      </c>
      <c r="C21" s="213" t="str">
        <v>Stressniveau</v>
      </c>
      <c r="D21" s="214" t="str">
        <v>Ja</v>
      </c>
      <c r="E21" s="56"/>
      <c r="F21" s="224"/>
      <c r="G21" s="224"/>
      <c r="H21" s="226"/>
      <c r="I21" s="224"/>
      <c r="J21" s="224"/>
      <c r="K21" s="224"/>
      <c r="L21" s="226"/>
      <c r="M21" s="224"/>
      <c r="N21" s="226"/>
      <c r="O21" s="224"/>
      <c r="P21" s="224"/>
      <c r="Q21" s="224"/>
      <c r="R21" s="224"/>
      <c r="S21" s="224"/>
      <c r="T21" s="224"/>
      <c r="U21" s="224"/>
      <c r="V21" s="224"/>
      <c r="W21" s="280"/>
      <c r="X21" s="224"/>
      <c r="Y21" s="224"/>
      <c r="Z21" s="237"/>
      <c r="AA21" s="57"/>
      <c r="AB21" s="56"/>
    </row>
    <row r="22" spans="1:28" ht="12.75" x14ac:dyDescent="0.2">
      <c r="A22" s="56"/>
      <c r="B22" s="215" t="str">
        <v>Veiligheidsgevoel van de burger</v>
      </c>
      <c r="C22" s="215" t="str">
        <v>Bloeddruk</v>
      </c>
      <c r="D22" s="212" t="str">
        <v>Ja</v>
      </c>
      <c r="E22" s="56"/>
      <c r="F22" s="230"/>
      <c r="G22" s="230"/>
      <c r="H22" s="232"/>
      <c r="I22" s="230"/>
      <c r="J22" s="230"/>
      <c r="K22" s="230"/>
      <c r="L22" s="232"/>
      <c r="M22" s="230"/>
      <c r="N22" s="232"/>
      <c r="O22" s="230"/>
      <c r="P22" s="230"/>
      <c r="Q22" s="230"/>
      <c r="R22" s="230"/>
      <c r="S22" s="230"/>
      <c r="T22" s="230"/>
      <c r="U22" s="230"/>
      <c r="V22" s="230"/>
      <c r="W22" s="281"/>
      <c r="X22" s="230"/>
      <c r="Y22" s="230"/>
      <c r="Z22" s="236"/>
      <c r="AA22" s="57"/>
      <c r="AB22" s="56"/>
    </row>
    <row r="23" spans="1:28" ht="12.75" x14ac:dyDescent="0.2">
      <c r="A23" s="56"/>
      <c r="B23" s="213" t="str">
        <v>Veiligheidsgevoel van de burger</v>
      </c>
      <c r="C23" s="213" t="str">
        <v>Hartslag</v>
      </c>
      <c r="D23" s="214" t="str">
        <v>Ja</v>
      </c>
      <c r="E23" s="56"/>
      <c r="F23" s="224"/>
      <c r="G23" s="224"/>
      <c r="H23" s="226"/>
      <c r="I23" s="224"/>
      <c r="J23" s="224"/>
      <c r="K23" s="224"/>
      <c r="L23" s="226"/>
      <c r="M23" s="224"/>
      <c r="N23" s="226"/>
      <c r="O23" s="224"/>
      <c r="P23" s="224"/>
      <c r="Q23" s="224"/>
      <c r="R23" s="224"/>
      <c r="S23" s="224"/>
      <c r="T23" s="224"/>
      <c r="U23" s="224"/>
      <c r="V23" s="224"/>
      <c r="W23" s="280"/>
      <c r="X23" s="224"/>
      <c r="Y23" s="224"/>
      <c r="Z23" s="237"/>
      <c r="AA23" s="57"/>
      <c r="AB23" s="56"/>
    </row>
    <row r="24" spans="1:28" ht="12.75" x14ac:dyDescent="0.2">
      <c r="A24" s="56"/>
      <c r="B24" s="215" t="str">
        <v>Veiligheidsgevoel van de burger</v>
      </c>
      <c r="C24" s="215" t="str">
        <v>Stressniveau</v>
      </c>
      <c r="D24" s="212" t="str">
        <v>Ja</v>
      </c>
      <c r="E24" s="56"/>
      <c r="F24" s="230"/>
      <c r="G24" s="230"/>
      <c r="H24" s="232"/>
      <c r="I24" s="230"/>
      <c r="J24" s="230"/>
      <c r="K24" s="230"/>
      <c r="L24" s="232"/>
      <c r="M24" s="230"/>
      <c r="N24" s="232"/>
      <c r="O24" s="230"/>
      <c r="P24" s="230"/>
      <c r="Q24" s="230"/>
      <c r="R24" s="230"/>
      <c r="S24" s="230"/>
      <c r="T24" s="230"/>
      <c r="U24" s="230"/>
      <c r="V24" s="230"/>
      <c r="W24" s="281"/>
      <c r="X24" s="230"/>
      <c r="Y24" s="230"/>
      <c r="Z24" s="236"/>
      <c r="AA24" s="57"/>
      <c r="AB24" s="56"/>
    </row>
    <row r="25" spans="1:28" ht="12.75" x14ac:dyDescent="0.2">
      <c r="A25" s="56"/>
      <c r="B25" s="213" t="str">
        <v>Lichtvervuiling door overbelichting</v>
      </c>
      <c r="C25" s="213" t="str">
        <v>Lichtintensiteit</v>
      </c>
      <c r="D25" s="214" t="str">
        <v>Ja</v>
      </c>
      <c r="E25" s="56"/>
      <c r="F25" s="224"/>
      <c r="G25" s="224"/>
      <c r="H25" s="226"/>
      <c r="I25" s="224"/>
      <c r="J25" s="224"/>
      <c r="K25" s="224"/>
      <c r="L25" s="226"/>
      <c r="M25" s="224"/>
      <c r="N25" s="226"/>
      <c r="O25" s="224"/>
      <c r="P25" s="224"/>
      <c r="Q25" s="224"/>
      <c r="R25" s="224"/>
      <c r="S25" s="224"/>
      <c r="T25" s="224"/>
      <c r="U25" s="224"/>
      <c r="V25" s="224"/>
      <c r="W25" s="280"/>
      <c r="X25" s="224"/>
      <c r="Y25" s="224"/>
      <c r="Z25" s="237"/>
      <c r="AA25" s="57"/>
      <c r="AB25" s="56"/>
    </row>
    <row r="26" spans="1:28" ht="12.75" x14ac:dyDescent="0.2">
      <c r="A26" s="56"/>
      <c r="B26" s="215" t="str">
        <v>Lichtvervuiling door overbelichting</v>
      </c>
      <c r="C26" s="215" t="str">
        <v>Licht/Kleur</v>
      </c>
      <c r="D26" s="212" t="str">
        <v>Ja</v>
      </c>
      <c r="E26" s="56"/>
      <c r="F26" s="230"/>
      <c r="G26" s="230"/>
      <c r="H26" s="232"/>
      <c r="I26" s="230"/>
      <c r="J26" s="230"/>
      <c r="K26" s="230"/>
      <c r="L26" s="232"/>
      <c r="M26" s="230"/>
      <c r="N26" s="232"/>
      <c r="O26" s="230"/>
      <c r="P26" s="230"/>
      <c r="Q26" s="230"/>
      <c r="R26" s="230"/>
      <c r="S26" s="230"/>
      <c r="T26" s="230"/>
      <c r="U26" s="230"/>
      <c r="V26" s="230"/>
      <c r="W26" s="281"/>
      <c r="X26" s="230"/>
      <c r="Y26" s="230"/>
      <c r="Z26" s="236"/>
      <c r="AA26" s="57"/>
      <c r="AB26" s="56"/>
    </row>
    <row r="27" spans="1:28" ht="12.75" x14ac:dyDescent="0.2">
      <c r="A27" s="56"/>
      <c r="B27" s="213" t="str">
        <v>Aantal mensen dat gebruik maakt van het domein</v>
      </c>
      <c r="C27" s="213" t="str">
        <v>Passage telling</v>
      </c>
      <c r="D27" s="214" t="str">
        <v/>
      </c>
      <c r="E27" s="56"/>
      <c r="F27" s="224"/>
      <c r="G27" s="224"/>
      <c r="H27" s="226"/>
      <c r="I27" s="224"/>
      <c r="J27" s="224"/>
      <c r="K27" s="224"/>
      <c r="L27" s="226"/>
      <c r="M27" s="224"/>
      <c r="N27" s="226"/>
      <c r="O27" s="224"/>
      <c r="P27" s="224"/>
      <c r="Q27" s="224"/>
      <c r="R27" s="224"/>
      <c r="S27" s="224"/>
      <c r="T27" s="224"/>
      <c r="U27" s="224"/>
      <c r="V27" s="224"/>
      <c r="W27" s="280"/>
      <c r="X27" s="224"/>
      <c r="Y27" s="224"/>
      <c r="Z27" s="237"/>
      <c r="AA27" s="57"/>
      <c r="AB27" s="56"/>
    </row>
    <row r="28" spans="1:28" ht="12.75" x14ac:dyDescent="0.2">
      <c r="A28" s="56"/>
      <c r="B28" s="215" t="str">
        <v>Mate van hobbeligheid</v>
      </c>
      <c r="C28" s="215" t="str">
        <v>Trillingen</v>
      </c>
      <c r="D28" s="212" t="str">
        <v>Ja</v>
      </c>
      <c r="E28" s="56"/>
      <c r="F28" s="230"/>
      <c r="G28" s="230"/>
      <c r="H28" s="232"/>
      <c r="I28" s="230"/>
      <c r="J28" s="230"/>
      <c r="K28" s="230"/>
      <c r="L28" s="232"/>
      <c r="M28" s="230"/>
      <c r="N28" s="232"/>
      <c r="O28" s="230"/>
      <c r="P28" s="230"/>
      <c r="Q28" s="230"/>
      <c r="R28" s="230"/>
      <c r="S28" s="230"/>
      <c r="T28" s="230"/>
      <c r="U28" s="230"/>
      <c r="V28" s="230"/>
      <c r="W28" s="281"/>
      <c r="X28" s="230"/>
      <c r="Y28" s="230"/>
      <c r="Z28" s="236"/>
      <c r="AA28" s="57"/>
      <c r="AB28" s="56"/>
    </row>
    <row r="29" spans="1:28" ht="12.75" x14ac:dyDescent="0.2">
      <c r="A29" s="56"/>
      <c r="B29" s="213" t="str">
        <v>Mate van hobbeligheid</v>
      </c>
      <c r="C29" s="213" t="str">
        <v>Locatie</v>
      </c>
      <c r="D29" s="214" t="str">
        <v>Ja</v>
      </c>
      <c r="E29" s="56"/>
      <c r="F29" s="224"/>
      <c r="G29" s="224"/>
      <c r="H29" s="226"/>
      <c r="I29" s="224"/>
      <c r="J29" s="224"/>
      <c r="K29" s="224"/>
      <c r="L29" s="226"/>
      <c r="M29" s="224"/>
      <c r="N29" s="226"/>
      <c r="O29" s="224"/>
      <c r="P29" s="224"/>
      <c r="Q29" s="224"/>
      <c r="R29" s="224"/>
      <c r="S29" s="224"/>
      <c r="T29" s="224"/>
      <c r="U29" s="224"/>
      <c r="V29" s="224"/>
      <c r="W29" s="280"/>
      <c r="X29" s="224"/>
      <c r="Y29" s="224"/>
      <c r="Z29" s="237"/>
      <c r="AA29" s="57"/>
      <c r="AB29" s="56"/>
    </row>
    <row r="30" spans="1:28" ht="12.75" x14ac:dyDescent="0.2">
      <c r="A30" s="56"/>
      <c r="B30" s="215" t="str">
        <v>Mate van hobbeligheid</v>
      </c>
      <c r="C30" s="215" t="str">
        <v>Trillingen</v>
      </c>
      <c r="D30" s="212" t="str">
        <v>Ja</v>
      </c>
      <c r="E30" s="56"/>
      <c r="F30" s="230"/>
      <c r="G30" s="230"/>
      <c r="H30" s="232"/>
      <c r="I30" s="230"/>
      <c r="J30" s="230"/>
      <c r="K30" s="230"/>
      <c r="L30" s="232"/>
      <c r="M30" s="230"/>
      <c r="N30" s="232"/>
      <c r="O30" s="230"/>
      <c r="P30" s="230"/>
      <c r="Q30" s="230"/>
      <c r="R30" s="230"/>
      <c r="S30" s="230"/>
      <c r="T30" s="230"/>
      <c r="U30" s="230"/>
      <c r="V30" s="230"/>
      <c r="W30" s="281"/>
      <c r="X30" s="230"/>
      <c r="Y30" s="230"/>
      <c r="Z30" s="236"/>
      <c r="AA30" s="57"/>
      <c r="AB30" s="56"/>
    </row>
    <row r="31" spans="1:28" ht="12.75" x14ac:dyDescent="0.2">
      <c r="A31" s="56"/>
      <c r="B31" s="213" t="str">
        <v>Mate van hobbeligheid</v>
      </c>
      <c r="C31" s="213" t="str">
        <v>Trillingen</v>
      </c>
      <c r="D31" s="214" t="str">
        <v>Ja</v>
      </c>
      <c r="E31" s="56"/>
      <c r="F31" s="224"/>
      <c r="G31" s="224"/>
      <c r="H31" s="226"/>
      <c r="I31" s="224"/>
      <c r="J31" s="224"/>
      <c r="K31" s="224"/>
      <c r="L31" s="226"/>
      <c r="M31" s="224"/>
      <c r="N31" s="226"/>
      <c r="O31" s="224"/>
      <c r="P31" s="224"/>
      <c r="Q31" s="224"/>
      <c r="R31" s="224"/>
      <c r="S31" s="224"/>
      <c r="T31" s="224"/>
      <c r="U31" s="224"/>
      <c r="V31" s="224"/>
      <c r="W31" s="280"/>
      <c r="X31" s="224"/>
      <c r="Y31" s="224"/>
      <c r="Z31" s="237"/>
      <c r="AA31" s="57"/>
      <c r="AB31" s="56"/>
    </row>
    <row r="32" spans="1:28" ht="12.75" x14ac:dyDescent="0.2">
      <c r="A32" s="56"/>
      <c r="B32" s="215" t="str">
        <v>Staat van het voetpad (nat, droog, sneeuw, ...)</v>
      </c>
      <c r="C32" s="215" t="str">
        <v>Locatie</v>
      </c>
      <c r="D32" s="212" t="str">
        <v/>
      </c>
      <c r="E32" s="56"/>
      <c r="F32" s="230"/>
      <c r="G32" s="230"/>
      <c r="H32" s="232"/>
      <c r="I32" s="230"/>
      <c r="J32" s="230"/>
      <c r="K32" s="230"/>
      <c r="L32" s="232"/>
      <c r="M32" s="230"/>
      <c r="N32" s="232"/>
      <c r="O32" s="230"/>
      <c r="P32" s="230"/>
      <c r="Q32" s="230"/>
      <c r="R32" s="230"/>
      <c r="S32" s="230"/>
      <c r="T32" s="230"/>
      <c r="U32" s="230"/>
      <c r="V32" s="230"/>
      <c r="W32" s="281"/>
      <c r="X32" s="230"/>
      <c r="Y32" s="230"/>
      <c r="Z32" s="236"/>
      <c r="AA32" s="57"/>
      <c r="AB32" s="56"/>
    </row>
    <row r="33" spans="1:28" ht="12.75" x14ac:dyDescent="0.2">
      <c r="A33" s="56"/>
      <c r="B33" s="213" t="str">
        <v>UV-index op een bepaalde locatie op regelmatige tijdstippen</v>
      </c>
      <c r="C33" s="213" t="str">
        <v>Locatie</v>
      </c>
      <c r="D33" s="214" t="str">
        <v/>
      </c>
      <c r="E33" s="56"/>
      <c r="F33" s="224"/>
      <c r="G33" s="224"/>
      <c r="H33" s="226"/>
      <c r="I33" s="224"/>
      <c r="J33" s="224"/>
      <c r="K33" s="224"/>
      <c r="L33" s="226"/>
      <c r="M33" s="224"/>
      <c r="N33" s="226"/>
      <c r="O33" s="224"/>
      <c r="P33" s="224"/>
      <c r="Q33" s="224"/>
      <c r="R33" s="224"/>
      <c r="S33" s="224"/>
      <c r="T33" s="224"/>
      <c r="U33" s="224"/>
      <c r="V33" s="224"/>
      <c r="W33" s="280"/>
      <c r="X33" s="224"/>
      <c r="Y33" s="224"/>
      <c r="Z33" s="237"/>
      <c r="AA33" s="57"/>
      <c r="AB33" s="56"/>
    </row>
    <row r="34" spans="1:28" ht="12.75" x14ac:dyDescent="0.2">
      <c r="A34" s="56"/>
      <c r="B34" s="215" t="str">
        <v>UV-index op een bepaalde locatie op regelmatige tijdstippen</v>
      </c>
      <c r="C34" s="215" t="str">
        <v>UV intensiteit</v>
      </c>
      <c r="D34" s="212" t="str">
        <v>Ja</v>
      </c>
      <c r="E34" s="56"/>
      <c r="F34" s="230"/>
      <c r="G34" s="230"/>
      <c r="H34" s="232"/>
      <c r="I34" s="230"/>
      <c r="J34" s="230"/>
      <c r="K34" s="230"/>
      <c r="L34" s="232"/>
      <c r="M34" s="230"/>
      <c r="N34" s="232"/>
      <c r="O34" s="230"/>
      <c r="P34" s="230"/>
      <c r="Q34" s="230"/>
      <c r="R34" s="230"/>
      <c r="S34" s="230"/>
      <c r="T34" s="230"/>
      <c r="U34" s="230"/>
      <c r="V34" s="230"/>
      <c r="W34" s="281"/>
      <c r="X34" s="230"/>
      <c r="Y34" s="230"/>
      <c r="Z34" s="236"/>
      <c r="AA34" s="57"/>
      <c r="AB34" s="56"/>
    </row>
    <row r="35" spans="1:28" ht="12.75" x14ac:dyDescent="0.2">
      <c r="A35" s="56"/>
      <c r="B35" s="213" t="str">
        <v>Luchtkwaliteit in kaart brengen</v>
      </c>
      <c r="C35" s="213" t="str">
        <v>Temperatuur</v>
      </c>
      <c r="D35" s="214" t="str">
        <v>Ja</v>
      </c>
      <c r="E35" s="56"/>
      <c r="F35" s="224"/>
      <c r="G35" s="224"/>
      <c r="H35" s="226"/>
      <c r="I35" s="224"/>
      <c r="J35" s="224"/>
      <c r="K35" s="224"/>
      <c r="L35" s="226"/>
      <c r="M35" s="224"/>
      <c r="N35" s="226"/>
      <c r="O35" s="224"/>
      <c r="P35" s="224"/>
      <c r="Q35" s="224"/>
      <c r="R35" s="224"/>
      <c r="S35" s="224"/>
      <c r="T35" s="224"/>
      <c r="U35" s="224"/>
      <c r="V35" s="224"/>
      <c r="W35" s="280"/>
      <c r="X35" s="224"/>
      <c r="Y35" s="224"/>
      <c r="Z35" s="237"/>
      <c r="AA35" s="57"/>
      <c r="AB35" s="56"/>
    </row>
    <row r="36" spans="1:28" ht="12.75" x14ac:dyDescent="0.2">
      <c r="A36" s="56"/>
      <c r="B36" s="215" t="str">
        <v>Luchtkwaliteit in kaart brengen</v>
      </c>
      <c r="C36" s="215" t="str">
        <v>CO2</v>
      </c>
      <c r="D36" s="212" t="str">
        <v>Ja</v>
      </c>
      <c r="E36" s="56"/>
      <c r="F36" s="230"/>
      <c r="G36" s="230"/>
      <c r="H36" s="232"/>
      <c r="I36" s="230"/>
      <c r="J36" s="230"/>
      <c r="K36" s="230"/>
      <c r="L36" s="232"/>
      <c r="M36" s="230"/>
      <c r="N36" s="232"/>
      <c r="O36" s="230"/>
      <c r="P36" s="230"/>
      <c r="Q36" s="230"/>
      <c r="R36" s="230"/>
      <c r="S36" s="230"/>
      <c r="T36" s="230"/>
      <c r="U36" s="230"/>
      <c r="V36" s="230"/>
      <c r="W36" s="281"/>
      <c r="X36" s="230"/>
      <c r="Y36" s="230"/>
      <c r="Z36" s="236"/>
      <c r="AA36" s="57"/>
      <c r="AB36" s="56"/>
    </row>
    <row r="37" spans="1:28" ht="12.75" x14ac:dyDescent="0.2">
      <c r="A37" s="56"/>
      <c r="B37" s="213" t="str">
        <v>Luchtkwaliteit in kaart brengen</v>
      </c>
      <c r="C37" s="213" t="str">
        <v>NOX</v>
      </c>
      <c r="D37" s="214" t="str">
        <v>Ja</v>
      </c>
      <c r="E37" s="56"/>
      <c r="F37" s="224"/>
      <c r="G37" s="224"/>
      <c r="H37" s="226"/>
      <c r="I37" s="224"/>
      <c r="J37" s="224"/>
      <c r="K37" s="224"/>
      <c r="L37" s="226"/>
      <c r="M37" s="224"/>
      <c r="N37" s="226"/>
      <c r="O37" s="224"/>
      <c r="P37" s="224"/>
      <c r="Q37" s="224"/>
      <c r="R37" s="224"/>
      <c r="S37" s="224"/>
      <c r="T37" s="224"/>
      <c r="U37" s="224"/>
      <c r="V37" s="224"/>
      <c r="W37" s="280"/>
      <c r="X37" s="224"/>
      <c r="Y37" s="224"/>
      <c r="Z37" s="237"/>
      <c r="AA37" s="57"/>
      <c r="AB37" s="56"/>
    </row>
    <row r="38" spans="1:28" ht="12.75" x14ac:dyDescent="0.2">
      <c r="A38" s="56"/>
      <c r="B38" s="215" t="str">
        <v>Luchtkwaliteit in kaart brengen</v>
      </c>
      <c r="C38" s="215" t="str">
        <v>Fijn stof</v>
      </c>
      <c r="D38" s="212" t="str">
        <v>Ja</v>
      </c>
      <c r="E38" s="56"/>
      <c r="F38" s="230"/>
      <c r="G38" s="230"/>
      <c r="H38" s="232"/>
      <c r="I38" s="230"/>
      <c r="J38" s="230"/>
      <c r="K38" s="230"/>
      <c r="L38" s="232"/>
      <c r="M38" s="230"/>
      <c r="N38" s="232"/>
      <c r="O38" s="230"/>
      <c r="P38" s="230"/>
      <c r="Q38" s="230"/>
      <c r="R38" s="230"/>
      <c r="S38" s="230"/>
      <c r="T38" s="230"/>
      <c r="U38" s="230"/>
      <c r="V38" s="230"/>
      <c r="W38" s="281"/>
      <c r="X38" s="230"/>
      <c r="Y38" s="230"/>
      <c r="Z38" s="236"/>
      <c r="AA38" s="57"/>
      <c r="AB38" s="56"/>
    </row>
    <row r="39" spans="1:28" ht="12.75" x14ac:dyDescent="0.2">
      <c r="A39" s="56"/>
      <c r="B39" s="213" t="str">
        <v>Luchtkwaliteit in kaart brengen</v>
      </c>
      <c r="C39" s="213" t="str">
        <v>NO2</v>
      </c>
      <c r="D39" s="214" t="str">
        <v>Ja</v>
      </c>
      <c r="E39" s="56"/>
      <c r="F39" s="224"/>
      <c r="G39" s="224"/>
      <c r="H39" s="226"/>
      <c r="I39" s="224"/>
      <c r="J39" s="224"/>
      <c r="K39" s="224"/>
      <c r="L39" s="226"/>
      <c r="M39" s="224"/>
      <c r="N39" s="226"/>
      <c r="O39" s="224"/>
      <c r="P39" s="224"/>
      <c r="Q39" s="224"/>
      <c r="R39" s="224"/>
      <c r="S39" s="224"/>
      <c r="T39" s="224"/>
      <c r="U39" s="224"/>
      <c r="V39" s="224"/>
      <c r="W39" s="280"/>
      <c r="X39" s="224"/>
      <c r="Y39" s="224"/>
      <c r="Z39" s="237"/>
      <c r="AA39" s="57"/>
      <c r="AB39" s="56"/>
    </row>
    <row r="40" spans="1:28" ht="12.75" x14ac:dyDescent="0.2">
      <c r="A40" s="56"/>
      <c r="B40" s="215" t="str">
        <v>Luchtkwaliteit in kaart brengen</v>
      </c>
      <c r="C40" s="215" t="str">
        <v>PM2.5</v>
      </c>
      <c r="D40" s="212" t="str">
        <v>Ja</v>
      </c>
      <c r="E40" s="56"/>
      <c r="F40" s="230"/>
      <c r="G40" s="230"/>
      <c r="H40" s="232"/>
      <c r="I40" s="230"/>
      <c r="J40" s="230"/>
      <c r="K40" s="230"/>
      <c r="L40" s="232"/>
      <c r="M40" s="230"/>
      <c r="N40" s="232"/>
      <c r="O40" s="230"/>
      <c r="P40" s="230"/>
      <c r="Q40" s="230"/>
      <c r="R40" s="230"/>
      <c r="S40" s="230"/>
      <c r="T40" s="230"/>
      <c r="U40" s="230"/>
      <c r="V40" s="230"/>
      <c r="W40" s="281"/>
      <c r="X40" s="230"/>
      <c r="Y40" s="230"/>
      <c r="Z40" s="236"/>
      <c r="AA40" s="57"/>
      <c r="AB40" s="56"/>
    </row>
    <row r="41" spans="1:28" ht="12.75" x14ac:dyDescent="0.2">
      <c r="A41" s="56"/>
      <c r="B41" s="213" t="str">
        <v>Luchtkwaliteit in kaart brengen</v>
      </c>
      <c r="C41" s="213" t="str">
        <v>H2S</v>
      </c>
      <c r="D41" s="214" t="str">
        <v/>
      </c>
      <c r="E41" s="56"/>
      <c r="F41" s="224"/>
      <c r="G41" s="224"/>
      <c r="H41" s="226"/>
      <c r="I41" s="224"/>
      <c r="J41" s="224"/>
      <c r="K41" s="224"/>
      <c r="L41" s="226"/>
      <c r="M41" s="224"/>
      <c r="N41" s="226"/>
      <c r="O41" s="224"/>
      <c r="P41" s="224"/>
      <c r="Q41" s="224"/>
      <c r="R41" s="224"/>
      <c r="S41" s="224"/>
      <c r="T41" s="224"/>
      <c r="U41" s="224"/>
      <c r="V41" s="224"/>
      <c r="W41" s="280"/>
      <c r="X41" s="224"/>
      <c r="Y41" s="224"/>
      <c r="Z41" s="237"/>
      <c r="AA41" s="57"/>
      <c r="AB41" s="56"/>
    </row>
    <row r="42" spans="1:28" ht="12.75" x14ac:dyDescent="0.2">
      <c r="A42" s="56"/>
      <c r="B42" s="215" t="str">
        <v>Luchtkwaliteit in kaart brengen</v>
      </c>
      <c r="C42" s="215" t="str">
        <v>Kwik</v>
      </c>
      <c r="D42" s="212" t="str">
        <v>Ja</v>
      </c>
      <c r="E42" s="56"/>
      <c r="F42" s="230"/>
      <c r="G42" s="230"/>
      <c r="H42" s="232"/>
      <c r="I42" s="230"/>
      <c r="J42" s="230"/>
      <c r="K42" s="230"/>
      <c r="L42" s="232"/>
      <c r="M42" s="230"/>
      <c r="N42" s="232"/>
      <c r="O42" s="230"/>
      <c r="P42" s="230"/>
      <c r="Q42" s="230"/>
      <c r="R42" s="230"/>
      <c r="S42" s="230"/>
      <c r="T42" s="230"/>
      <c r="U42" s="230"/>
      <c r="V42" s="230"/>
      <c r="W42" s="281"/>
      <c r="X42" s="230"/>
      <c r="Y42" s="230"/>
      <c r="Z42" s="236"/>
      <c r="AA42" s="57"/>
      <c r="AB42" s="56"/>
    </row>
    <row r="43" spans="1:28" ht="12.75" x14ac:dyDescent="0.2">
      <c r="A43" s="56"/>
      <c r="B43" s="213" t="str">
        <v>Luchtkwaliteit in kaart brengen</v>
      </c>
      <c r="C43" s="213" t="str">
        <v>NH3</v>
      </c>
      <c r="D43" s="214" t="str">
        <v>Ja</v>
      </c>
      <c r="E43" s="56"/>
      <c r="F43" s="224"/>
      <c r="G43" s="224"/>
      <c r="H43" s="226"/>
      <c r="I43" s="224"/>
      <c r="J43" s="224"/>
      <c r="K43" s="224"/>
      <c r="L43" s="226"/>
      <c r="M43" s="224"/>
      <c r="N43" s="226"/>
      <c r="O43" s="224"/>
      <c r="P43" s="224"/>
      <c r="Q43" s="224"/>
      <c r="R43" s="224"/>
      <c r="S43" s="224"/>
      <c r="T43" s="224"/>
      <c r="U43" s="224"/>
      <c r="V43" s="224"/>
      <c r="W43" s="280"/>
      <c r="X43" s="224"/>
      <c r="Y43" s="224"/>
      <c r="Z43" s="237"/>
      <c r="AA43" s="57"/>
      <c r="AB43" s="56"/>
    </row>
    <row r="44" spans="1:28" ht="12.75" x14ac:dyDescent="0.2">
      <c r="A44" s="56"/>
      <c r="B44" s="215" t="str">
        <v>Luchtkwaliteit in kaart brengen</v>
      </c>
      <c r="C44" s="215" t="str">
        <v>NH4+</v>
      </c>
      <c r="D44" s="212" t="str">
        <v>Ja</v>
      </c>
      <c r="E44" s="56"/>
      <c r="F44" s="230"/>
      <c r="G44" s="230"/>
      <c r="H44" s="232"/>
      <c r="I44" s="230"/>
      <c r="J44" s="230"/>
      <c r="K44" s="230"/>
      <c r="L44" s="232"/>
      <c r="M44" s="230"/>
      <c r="N44" s="232"/>
      <c r="O44" s="230"/>
      <c r="P44" s="230"/>
      <c r="Q44" s="230"/>
      <c r="R44" s="230"/>
      <c r="S44" s="230"/>
      <c r="T44" s="230"/>
      <c r="U44" s="230"/>
      <c r="V44" s="230"/>
      <c r="W44" s="281"/>
      <c r="X44" s="230"/>
      <c r="Y44" s="230"/>
      <c r="Z44" s="236"/>
      <c r="AA44" s="57"/>
      <c r="AB44" s="56"/>
    </row>
    <row r="45" spans="1:28" ht="12.75" x14ac:dyDescent="0.2">
      <c r="A45" s="56"/>
      <c r="B45" s="213" t="str">
        <v>Luchtkwaliteit in kaart brengen</v>
      </c>
      <c r="C45" s="213" t="str">
        <v>NO</v>
      </c>
      <c r="D45" s="214" t="str">
        <v>Ja</v>
      </c>
      <c r="E45" s="56"/>
      <c r="F45" s="224"/>
      <c r="G45" s="224"/>
      <c r="H45" s="226"/>
      <c r="I45" s="224"/>
      <c r="J45" s="224"/>
      <c r="K45" s="224"/>
      <c r="L45" s="226"/>
      <c r="M45" s="224"/>
      <c r="N45" s="226"/>
      <c r="O45" s="224"/>
      <c r="P45" s="224"/>
      <c r="Q45" s="224"/>
      <c r="R45" s="224"/>
      <c r="S45" s="224"/>
      <c r="T45" s="224"/>
      <c r="U45" s="224"/>
      <c r="V45" s="224"/>
      <c r="W45" s="280"/>
      <c r="X45" s="224"/>
      <c r="Y45" s="224"/>
      <c r="Z45" s="237"/>
      <c r="AA45" s="57"/>
      <c r="AB45" s="56"/>
    </row>
    <row r="46" spans="1:28" ht="12.75" x14ac:dyDescent="0.2">
      <c r="A46" s="56"/>
      <c r="B46" s="215" t="str">
        <v>Luchtkwaliteit in kaart brengen</v>
      </c>
      <c r="C46" s="215" t="str">
        <v>NO3</v>
      </c>
      <c r="D46" s="212" t="str">
        <v>Ja</v>
      </c>
      <c r="E46" s="56"/>
      <c r="F46" s="230"/>
      <c r="G46" s="230"/>
      <c r="H46" s="232"/>
      <c r="I46" s="230"/>
      <c r="J46" s="230"/>
      <c r="K46" s="230"/>
      <c r="L46" s="232"/>
      <c r="M46" s="230"/>
      <c r="N46" s="230"/>
      <c r="O46" s="230"/>
      <c r="P46" s="230"/>
      <c r="Q46" s="230"/>
      <c r="R46" s="230"/>
      <c r="S46" s="230"/>
      <c r="T46" s="230"/>
      <c r="U46" s="230"/>
      <c r="V46" s="230"/>
      <c r="W46" s="281"/>
      <c r="X46" s="230"/>
      <c r="Y46" s="230"/>
      <c r="Z46" s="236"/>
      <c r="AA46" s="57"/>
      <c r="AB46" s="56"/>
    </row>
    <row r="47" spans="1:28" ht="12.75" x14ac:dyDescent="0.2">
      <c r="A47" s="56"/>
      <c r="B47" s="213" t="str">
        <v>Luchtkwaliteit in kaart brengen</v>
      </c>
      <c r="C47" s="213" t="str">
        <v>PM1</v>
      </c>
      <c r="D47" s="214" t="str">
        <v>Ja</v>
      </c>
      <c r="E47" s="56"/>
      <c r="F47" s="224"/>
      <c r="G47" s="224"/>
      <c r="H47" s="226"/>
      <c r="I47" s="224"/>
      <c r="J47" s="224"/>
      <c r="K47" s="224"/>
      <c r="L47" s="226"/>
      <c r="M47" s="224"/>
      <c r="N47" s="224"/>
      <c r="O47" s="224"/>
      <c r="P47" s="224"/>
      <c r="Q47" s="224"/>
      <c r="R47" s="224"/>
      <c r="S47" s="224"/>
      <c r="T47" s="224"/>
      <c r="U47" s="224"/>
      <c r="V47" s="224"/>
      <c r="W47" s="280"/>
      <c r="X47" s="224"/>
      <c r="Y47" s="224"/>
      <c r="Z47" s="237"/>
      <c r="AA47" s="57"/>
      <c r="AB47" s="56"/>
    </row>
    <row r="48" spans="1:28" ht="12.75" x14ac:dyDescent="0.2">
      <c r="A48" s="56"/>
      <c r="B48" s="215" t="str">
        <v>Luchtkwaliteit in kaart brengen</v>
      </c>
      <c r="C48" s="215" t="str">
        <v>PM10</v>
      </c>
      <c r="D48" s="212" t="str">
        <v>Ja</v>
      </c>
      <c r="E48" s="56"/>
      <c r="F48" s="230"/>
      <c r="G48" s="230"/>
      <c r="H48" s="232"/>
      <c r="I48" s="230"/>
      <c r="J48" s="230"/>
      <c r="K48" s="230"/>
      <c r="L48" s="232"/>
      <c r="M48" s="230"/>
      <c r="N48" s="230"/>
      <c r="O48" s="230"/>
      <c r="P48" s="230"/>
      <c r="Q48" s="230"/>
      <c r="R48" s="230"/>
      <c r="S48" s="230"/>
      <c r="T48" s="230"/>
      <c r="U48" s="230"/>
      <c r="V48" s="230"/>
      <c r="W48" s="281"/>
      <c r="X48" s="230"/>
      <c r="Y48" s="230"/>
      <c r="Z48" s="236"/>
      <c r="AA48" s="57"/>
      <c r="AB48" s="56"/>
    </row>
    <row r="49" spans="1:28" ht="12.75" x14ac:dyDescent="0.2">
      <c r="A49" s="56"/>
      <c r="B49" s="213" t="str">
        <v>Luchtkwaliteit in kaart brengen</v>
      </c>
      <c r="C49" s="213" t="str">
        <v>PM4</v>
      </c>
      <c r="D49" s="214" t="str">
        <v>Ja</v>
      </c>
      <c r="E49" s="56"/>
      <c r="F49" s="224"/>
      <c r="G49" s="224"/>
      <c r="H49" s="226"/>
      <c r="I49" s="224"/>
      <c r="J49" s="224"/>
      <c r="K49" s="224"/>
      <c r="L49" s="226"/>
      <c r="M49" s="224"/>
      <c r="N49" s="224"/>
      <c r="O49" s="224"/>
      <c r="P49" s="224"/>
      <c r="Q49" s="224"/>
      <c r="R49" s="224"/>
      <c r="S49" s="224"/>
      <c r="T49" s="224"/>
      <c r="U49" s="224"/>
      <c r="V49" s="224"/>
      <c r="W49" s="280"/>
      <c r="X49" s="224"/>
      <c r="Y49" s="224"/>
      <c r="Z49" s="237"/>
      <c r="AA49" s="57"/>
      <c r="AB49" s="56"/>
    </row>
    <row r="50" spans="1:28" ht="12.75" x14ac:dyDescent="0.2">
      <c r="A50" s="56"/>
      <c r="B50" s="215" t="str">
        <v>Luchtkwaliteit in kaart brengen</v>
      </c>
      <c r="C50" s="215" t="str">
        <v>Radioactieve straling</v>
      </c>
      <c r="D50" s="212" t="str">
        <v>Ja</v>
      </c>
      <c r="E50" s="56"/>
      <c r="F50" s="230"/>
      <c r="G50" s="230"/>
      <c r="H50" s="232"/>
      <c r="I50" s="230"/>
      <c r="J50" s="230"/>
      <c r="K50" s="230"/>
      <c r="L50" s="230"/>
      <c r="M50" s="230"/>
      <c r="N50" s="230"/>
      <c r="O50" s="230"/>
      <c r="P50" s="230"/>
      <c r="Q50" s="230"/>
      <c r="R50" s="230"/>
      <c r="S50" s="230"/>
      <c r="T50" s="230"/>
      <c r="U50" s="230"/>
      <c r="V50" s="230"/>
      <c r="W50" s="281"/>
      <c r="X50" s="230"/>
      <c r="Y50" s="230"/>
      <c r="Z50" s="236"/>
      <c r="AA50" s="57"/>
      <c r="AB50" s="56"/>
    </row>
    <row r="51" spans="1:28" ht="12.75" x14ac:dyDescent="0.2">
      <c r="A51" s="56"/>
      <c r="B51" s="213" t="str">
        <v>Luchtkwaliteit in kaart brengen</v>
      </c>
      <c r="C51" s="213" t="str">
        <v>SO2</v>
      </c>
      <c r="D51" s="214" t="str">
        <v>Ja</v>
      </c>
      <c r="E51" s="56"/>
      <c r="F51" s="224"/>
      <c r="G51" s="224"/>
      <c r="H51" s="226"/>
      <c r="I51" s="224"/>
      <c r="J51" s="224"/>
      <c r="K51" s="224"/>
      <c r="L51" s="224"/>
      <c r="M51" s="224"/>
      <c r="N51" s="224"/>
      <c r="O51" s="224"/>
      <c r="P51" s="224"/>
      <c r="Q51" s="224"/>
      <c r="R51" s="224"/>
      <c r="S51" s="224"/>
      <c r="T51" s="224"/>
      <c r="U51" s="224"/>
      <c r="V51" s="224"/>
      <c r="W51" s="280"/>
      <c r="X51" s="224"/>
      <c r="Y51" s="224"/>
      <c r="Z51" s="237"/>
      <c r="AA51" s="57"/>
      <c r="AB51" s="56"/>
    </row>
    <row r="52" spans="1:28" ht="12.75" x14ac:dyDescent="0.2">
      <c r="A52" s="56"/>
      <c r="B52" s="215" t="str">
        <v>Luchtkwaliteit in kaart brengen</v>
      </c>
      <c r="C52" s="215" t="str">
        <v>Ozon</v>
      </c>
      <c r="D52" s="212" t="str">
        <v>Ja</v>
      </c>
      <c r="E52" s="56"/>
      <c r="F52" s="230"/>
      <c r="G52" s="230"/>
      <c r="H52" s="232"/>
      <c r="I52" s="230"/>
      <c r="J52" s="230"/>
      <c r="K52" s="230"/>
      <c r="L52" s="230"/>
      <c r="M52" s="230"/>
      <c r="N52" s="230"/>
      <c r="O52" s="230"/>
      <c r="P52" s="230"/>
      <c r="Q52" s="230"/>
      <c r="R52" s="230"/>
      <c r="S52" s="230"/>
      <c r="T52" s="230"/>
      <c r="U52" s="230"/>
      <c r="V52" s="230"/>
      <c r="W52" s="281"/>
      <c r="X52" s="230"/>
      <c r="Y52" s="230"/>
      <c r="Z52" s="236"/>
      <c r="AA52" s="57"/>
      <c r="AB52" s="56"/>
    </row>
    <row r="53" spans="1:28" ht="12.75" x14ac:dyDescent="0.2">
      <c r="A53" s="56"/>
      <c r="B53" s="213" t="str">
        <v>Luchtkwaliteit in kaart brengen</v>
      </c>
      <c r="C53" s="213" t="str">
        <v>VOC</v>
      </c>
      <c r="D53" s="214" t="str">
        <v>Ja</v>
      </c>
      <c r="E53" s="56"/>
      <c r="F53" s="224"/>
      <c r="G53" s="224"/>
      <c r="H53" s="226"/>
      <c r="I53" s="224"/>
      <c r="J53" s="224"/>
      <c r="K53" s="224"/>
      <c r="L53" s="224"/>
      <c r="M53" s="224"/>
      <c r="N53" s="224"/>
      <c r="O53" s="224"/>
      <c r="P53" s="224"/>
      <c r="Q53" s="224"/>
      <c r="R53" s="224"/>
      <c r="S53" s="224"/>
      <c r="T53" s="224"/>
      <c r="U53" s="224"/>
      <c r="V53" s="224"/>
      <c r="W53" s="280"/>
      <c r="X53" s="224"/>
      <c r="Y53" s="224"/>
      <c r="Z53" s="237"/>
      <c r="AA53" s="57"/>
      <c r="AB53" s="56"/>
    </row>
    <row r="54" spans="1:28" ht="12.75" x14ac:dyDescent="0.2">
      <c r="A54" s="56"/>
      <c r="B54" s="215" t="str">
        <v>Luchtkwaliteit in kaart brengen</v>
      </c>
      <c r="C54" s="215" t="str">
        <v>Windsnelheid</v>
      </c>
      <c r="D54" s="212" t="str">
        <v>Ja</v>
      </c>
      <c r="E54" s="56"/>
      <c r="F54" s="230"/>
      <c r="G54" s="230"/>
      <c r="H54" s="232"/>
      <c r="I54" s="230"/>
      <c r="J54" s="230"/>
      <c r="K54" s="230"/>
      <c r="L54" s="230"/>
      <c r="M54" s="230"/>
      <c r="N54" s="230"/>
      <c r="O54" s="230"/>
      <c r="P54" s="230"/>
      <c r="Q54" s="230"/>
      <c r="R54" s="230"/>
      <c r="S54" s="230"/>
      <c r="T54" s="230"/>
      <c r="U54" s="230"/>
      <c r="V54" s="230"/>
      <c r="W54" s="281"/>
      <c r="X54" s="230"/>
      <c r="Y54" s="230"/>
      <c r="Z54" s="236"/>
      <c r="AA54" s="57"/>
      <c r="AB54" s="56"/>
    </row>
    <row r="55" spans="1:28" ht="12.75" x14ac:dyDescent="0.2">
      <c r="A55" s="56"/>
      <c r="B55" s="213" t="str">
        <v>Luchtkwaliteit in kaart brengen</v>
      </c>
      <c r="C55" s="213" t="str">
        <v>Windrichting</v>
      </c>
      <c r="D55" s="214" t="str">
        <v>Ja</v>
      </c>
      <c r="E55" s="56"/>
      <c r="F55" s="224"/>
      <c r="G55" s="224"/>
      <c r="H55" s="226"/>
      <c r="I55" s="224"/>
      <c r="J55" s="224"/>
      <c r="K55" s="224"/>
      <c r="L55" s="224"/>
      <c r="M55" s="224"/>
      <c r="N55" s="224"/>
      <c r="O55" s="224"/>
      <c r="P55" s="224"/>
      <c r="Q55" s="224"/>
      <c r="R55" s="224"/>
      <c r="S55" s="224"/>
      <c r="T55" s="224"/>
      <c r="U55" s="224"/>
      <c r="V55" s="224"/>
      <c r="W55" s="280"/>
      <c r="X55" s="224"/>
      <c r="Y55" s="224"/>
      <c r="Z55" s="237"/>
      <c r="AA55" s="57"/>
      <c r="AB55" s="56"/>
    </row>
    <row r="56" spans="1:28" ht="12.75" x14ac:dyDescent="0.2">
      <c r="A56" s="56"/>
      <c r="B56" s="215" t="str">
        <v>Luchtkwaliteit in kaart brengen</v>
      </c>
      <c r="C56" s="215" t="str">
        <v>Barometische druk</v>
      </c>
      <c r="D56" s="212" t="str">
        <v>Ja</v>
      </c>
      <c r="E56" s="56"/>
      <c r="F56" s="230"/>
      <c r="G56" s="230"/>
      <c r="H56" s="232"/>
      <c r="I56" s="230"/>
      <c r="J56" s="230"/>
      <c r="K56" s="230"/>
      <c r="L56" s="230"/>
      <c r="M56" s="230"/>
      <c r="N56" s="230"/>
      <c r="O56" s="230"/>
      <c r="P56" s="230"/>
      <c r="Q56" s="230"/>
      <c r="R56" s="230"/>
      <c r="S56" s="230"/>
      <c r="T56" s="230"/>
      <c r="U56" s="230"/>
      <c r="V56" s="230"/>
      <c r="W56" s="281"/>
      <c r="X56" s="230"/>
      <c r="Y56" s="230"/>
      <c r="Z56" s="236"/>
      <c r="AA56" s="57"/>
      <c r="AB56" s="56"/>
    </row>
    <row r="57" spans="1:28" ht="12.75" x14ac:dyDescent="0.2">
      <c r="A57" s="56"/>
      <c r="B57" s="213" t="str">
        <v>Luchtkwaliteit in kaart brengen</v>
      </c>
      <c r="C57" s="213" t="str">
        <v>Luchtvochtigheid</v>
      </c>
      <c r="D57" s="214" t="str">
        <v>Ja</v>
      </c>
      <c r="E57" s="56"/>
      <c r="F57" s="224"/>
      <c r="G57" s="224"/>
      <c r="H57" s="226"/>
      <c r="I57" s="224"/>
      <c r="J57" s="224"/>
      <c r="K57" s="224"/>
      <c r="L57" s="224"/>
      <c r="M57" s="224"/>
      <c r="N57" s="224"/>
      <c r="O57" s="224"/>
      <c r="P57" s="224"/>
      <c r="Q57" s="224"/>
      <c r="R57" s="224"/>
      <c r="S57" s="224"/>
      <c r="T57" s="224"/>
      <c r="U57" s="224"/>
      <c r="V57" s="224"/>
      <c r="W57" s="280"/>
      <c r="X57" s="224"/>
      <c r="Y57" s="224"/>
      <c r="Z57" s="237"/>
      <c r="AA57" s="57"/>
      <c r="AB57" s="56"/>
    </row>
    <row r="58" spans="1:28" ht="12.75" x14ac:dyDescent="0.2">
      <c r="A58" s="56"/>
      <c r="B58" s="215" t="str">
        <v>In kaart brengen van luchtvochtigheid</v>
      </c>
      <c r="C58" s="215" t="str">
        <v>Luchtvochtigheid</v>
      </c>
      <c r="D58" s="212" t="str">
        <v>Ja</v>
      </c>
      <c r="E58" s="56"/>
      <c r="F58" s="230"/>
      <c r="G58" s="230"/>
      <c r="H58" s="232"/>
      <c r="I58" s="230"/>
      <c r="J58" s="230"/>
      <c r="K58" s="230"/>
      <c r="L58" s="230"/>
      <c r="M58" s="230"/>
      <c r="N58" s="230"/>
      <c r="O58" s="230"/>
      <c r="P58" s="230"/>
      <c r="Q58" s="230"/>
      <c r="R58" s="230"/>
      <c r="S58" s="230"/>
      <c r="T58" s="230"/>
      <c r="U58" s="230"/>
      <c r="V58" s="230"/>
      <c r="W58" s="281"/>
      <c r="X58" s="230"/>
      <c r="Y58" s="230"/>
      <c r="Z58" s="236"/>
      <c r="AA58" s="57"/>
      <c r="AB58" s="56"/>
    </row>
    <row r="59" spans="1:28" ht="12.75" x14ac:dyDescent="0.2">
      <c r="A59" s="56"/>
      <c r="B59" s="213" t="str">
        <v>In kaart brengen van luchtvochtigheid</v>
      </c>
      <c r="C59" s="213" t="str">
        <v>Temperatuur</v>
      </c>
      <c r="D59" s="214" t="str">
        <v>Ja</v>
      </c>
      <c r="E59" s="56"/>
      <c r="F59" s="224"/>
      <c r="G59" s="224"/>
      <c r="H59" s="226"/>
      <c r="I59" s="224"/>
      <c r="J59" s="224"/>
      <c r="K59" s="224"/>
      <c r="L59" s="224"/>
      <c r="M59" s="224"/>
      <c r="N59" s="224"/>
      <c r="O59" s="224"/>
      <c r="P59" s="224"/>
      <c r="Q59" s="224"/>
      <c r="R59" s="224"/>
      <c r="S59" s="224"/>
      <c r="T59" s="224"/>
      <c r="U59" s="224"/>
      <c r="V59" s="224"/>
      <c r="W59" s="280"/>
      <c r="X59" s="224"/>
      <c r="Y59" s="224"/>
      <c r="Z59" s="237"/>
      <c r="AA59" s="57"/>
      <c r="AB59" s="56"/>
    </row>
    <row r="60" spans="1:28" ht="12.75" x14ac:dyDescent="0.2">
      <c r="A60" s="56"/>
      <c r="B60" s="215" t="str">
        <v>In kaart brengen van luchtvochtigheid</v>
      </c>
      <c r="C60" s="215" t="str">
        <v>Locatie</v>
      </c>
      <c r="D60" s="212" t="str">
        <v/>
      </c>
      <c r="E60" s="56"/>
      <c r="F60" s="230"/>
      <c r="G60" s="230"/>
      <c r="H60" s="232"/>
      <c r="I60" s="230"/>
      <c r="J60" s="230"/>
      <c r="K60" s="230"/>
      <c r="L60" s="230"/>
      <c r="M60" s="230"/>
      <c r="N60" s="230"/>
      <c r="O60" s="230"/>
      <c r="P60" s="230"/>
      <c r="Q60" s="230"/>
      <c r="R60" s="230"/>
      <c r="S60" s="230"/>
      <c r="T60" s="230"/>
      <c r="U60" s="230"/>
      <c r="V60" s="230"/>
      <c r="W60" s="281"/>
      <c r="X60" s="230"/>
      <c r="Y60" s="230"/>
      <c r="Z60" s="236"/>
      <c r="AA60" s="57"/>
      <c r="AB60" s="56"/>
    </row>
    <row r="61" spans="1:28" ht="12.75" x14ac:dyDescent="0.2">
      <c r="A61" s="56"/>
      <c r="B61" s="213" t="str">
        <v>Luchtkwaliteit in kaart brengen</v>
      </c>
      <c r="C61" s="213" t="str">
        <v>Temperatuur</v>
      </c>
      <c r="D61" s="214" t="str">
        <v>Ja</v>
      </c>
      <c r="E61" s="56"/>
      <c r="F61" s="224"/>
      <c r="G61" s="224"/>
      <c r="H61" s="226"/>
      <c r="I61" s="224"/>
      <c r="J61" s="224"/>
      <c r="K61" s="224"/>
      <c r="L61" s="224"/>
      <c r="M61" s="224"/>
      <c r="N61" s="224"/>
      <c r="O61" s="224"/>
      <c r="P61" s="224"/>
      <c r="Q61" s="224"/>
      <c r="R61" s="224"/>
      <c r="S61" s="224"/>
      <c r="T61" s="224"/>
      <c r="U61" s="224"/>
      <c r="V61" s="224"/>
      <c r="W61" s="280"/>
      <c r="X61" s="224"/>
      <c r="Y61" s="224"/>
      <c r="Z61" s="237"/>
      <c r="AA61" s="57"/>
      <c r="AB61" s="56"/>
    </row>
    <row r="62" spans="1:28" ht="12.75" x14ac:dyDescent="0.2">
      <c r="A62" s="56"/>
      <c r="B62" s="215" t="str">
        <v>Luchtkwaliteit in kaart brengen</v>
      </c>
      <c r="C62" s="215" t="str">
        <v>CO2</v>
      </c>
      <c r="D62" s="212" t="str">
        <v>Ja</v>
      </c>
      <c r="E62" s="56"/>
      <c r="F62" s="230"/>
      <c r="G62" s="230"/>
      <c r="H62" s="232"/>
      <c r="I62" s="230"/>
      <c r="J62" s="230"/>
      <c r="K62" s="230"/>
      <c r="L62" s="230"/>
      <c r="M62" s="230"/>
      <c r="N62" s="230"/>
      <c r="O62" s="230"/>
      <c r="P62" s="230"/>
      <c r="Q62" s="230"/>
      <c r="R62" s="230"/>
      <c r="S62" s="230"/>
      <c r="T62" s="230"/>
      <c r="U62" s="230"/>
      <c r="V62" s="230"/>
      <c r="W62" s="281"/>
      <c r="X62" s="230"/>
      <c r="Y62" s="230"/>
      <c r="Z62" s="236"/>
      <c r="AA62" s="57"/>
      <c r="AB62" s="56"/>
    </row>
    <row r="63" spans="1:28" ht="12.75" x14ac:dyDescent="0.2">
      <c r="A63" s="56"/>
      <c r="B63" s="213" t="str">
        <v>Luchtkwaliteit in kaart brengen</v>
      </c>
      <c r="C63" s="213" t="str">
        <v>NOX</v>
      </c>
      <c r="D63" s="214" t="str">
        <v>Ja</v>
      </c>
      <c r="E63" s="56"/>
      <c r="F63" s="224"/>
      <c r="G63" s="224"/>
      <c r="H63" s="226"/>
      <c r="I63" s="224"/>
      <c r="J63" s="224"/>
      <c r="K63" s="224"/>
      <c r="L63" s="224"/>
      <c r="M63" s="224"/>
      <c r="N63" s="224"/>
      <c r="O63" s="224"/>
      <c r="P63" s="224"/>
      <c r="Q63" s="224"/>
      <c r="R63" s="224"/>
      <c r="S63" s="224"/>
      <c r="T63" s="224"/>
      <c r="U63" s="224"/>
      <c r="V63" s="224"/>
      <c r="W63" s="280"/>
      <c r="X63" s="224"/>
      <c r="Y63" s="224"/>
      <c r="Z63" s="237"/>
      <c r="AA63" s="57"/>
      <c r="AB63" s="56"/>
    </row>
    <row r="64" spans="1:28" ht="12.75" x14ac:dyDescent="0.2">
      <c r="A64" s="56"/>
      <c r="B64" s="215" t="str">
        <v>Luchtkwaliteit in kaart brengen</v>
      </c>
      <c r="C64" s="215" t="str">
        <v>Barometische druk</v>
      </c>
      <c r="D64" s="212" t="str">
        <v>Ja</v>
      </c>
      <c r="E64" s="56"/>
      <c r="F64" s="230"/>
      <c r="G64" s="230"/>
      <c r="H64" s="232"/>
      <c r="I64" s="230"/>
      <c r="J64" s="230"/>
      <c r="K64" s="230"/>
      <c r="L64" s="230"/>
      <c r="M64" s="230"/>
      <c r="N64" s="230"/>
      <c r="O64" s="230"/>
      <c r="P64" s="230"/>
      <c r="Q64" s="230"/>
      <c r="R64" s="230"/>
      <c r="S64" s="230"/>
      <c r="T64" s="230"/>
      <c r="U64" s="230"/>
      <c r="V64" s="230"/>
      <c r="W64" s="281"/>
      <c r="X64" s="230"/>
      <c r="Y64" s="230"/>
      <c r="Z64" s="236"/>
      <c r="AA64" s="57"/>
      <c r="AB64" s="56"/>
    </row>
    <row r="65" spans="1:28" ht="12.75" x14ac:dyDescent="0.2">
      <c r="A65" s="56"/>
      <c r="B65" s="213" t="str">
        <v>Luchtkwaliteit in kaart brengen</v>
      </c>
      <c r="C65" s="213" t="str">
        <v>Windsnelheid</v>
      </c>
      <c r="D65" s="214" t="str">
        <v>Ja</v>
      </c>
      <c r="E65" s="56"/>
      <c r="F65" s="224"/>
      <c r="G65" s="224"/>
      <c r="H65" s="226"/>
      <c r="I65" s="224"/>
      <c r="J65" s="224"/>
      <c r="K65" s="224"/>
      <c r="L65" s="224"/>
      <c r="M65" s="224"/>
      <c r="N65" s="224"/>
      <c r="O65" s="224"/>
      <c r="P65" s="224"/>
      <c r="Q65" s="224"/>
      <c r="R65" s="224"/>
      <c r="S65" s="224"/>
      <c r="T65" s="224"/>
      <c r="U65" s="224"/>
      <c r="V65" s="224"/>
      <c r="W65" s="280"/>
      <c r="X65" s="224"/>
      <c r="Y65" s="224"/>
      <c r="Z65" s="237"/>
      <c r="AA65" s="57"/>
      <c r="AB65" s="56"/>
    </row>
    <row r="66" spans="1:28" ht="12.75" x14ac:dyDescent="0.2">
      <c r="A66" s="56"/>
      <c r="B66" s="215" t="str">
        <v>Luchtkwaliteit in kaart brengen</v>
      </c>
      <c r="C66" s="215" t="str">
        <v>Windrichting</v>
      </c>
      <c r="D66" s="212" t="str">
        <v>Ja</v>
      </c>
      <c r="E66" s="56"/>
      <c r="F66" s="230"/>
      <c r="G66" s="230"/>
      <c r="H66" s="232"/>
      <c r="I66" s="230"/>
      <c r="J66" s="230"/>
      <c r="K66" s="230"/>
      <c r="L66" s="230"/>
      <c r="M66" s="230"/>
      <c r="N66" s="230"/>
      <c r="O66" s="230"/>
      <c r="P66" s="230"/>
      <c r="Q66" s="230"/>
      <c r="R66" s="230"/>
      <c r="S66" s="230"/>
      <c r="T66" s="230"/>
      <c r="U66" s="230"/>
      <c r="V66" s="230"/>
      <c r="W66" s="281"/>
      <c r="X66" s="230"/>
      <c r="Y66" s="230"/>
      <c r="Z66" s="236"/>
      <c r="AA66" s="57"/>
      <c r="AB66" s="56"/>
    </row>
    <row r="67" spans="1:28" ht="12.75" x14ac:dyDescent="0.2">
      <c r="A67" s="56"/>
      <c r="B67" s="213" t="str">
        <v>Luchtkwaliteit in kaart brengen</v>
      </c>
      <c r="C67" s="213" t="str">
        <v>Locatie</v>
      </c>
      <c r="D67" s="214" t="str">
        <v/>
      </c>
      <c r="E67" s="56"/>
      <c r="F67" s="224"/>
      <c r="G67" s="224"/>
      <c r="H67" s="226"/>
      <c r="I67" s="224"/>
      <c r="J67" s="224"/>
      <c r="K67" s="224"/>
      <c r="L67" s="224"/>
      <c r="M67" s="224"/>
      <c r="N67" s="224"/>
      <c r="O67" s="224"/>
      <c r="P67" s="224"/>
      <c r="Q67" s="224"/>
      <c r="R67" s="224"/>
      <c r="S67" s="224"/>
      <c r="T67" s="224"/>
      <c r="U67" s="224"/>
      <c r="V67" s="224"/>
      <c r="W67" s="280"/>
      <c r="X67" s="224"/>
      <c r="Y67" s="224"/>
      <c r="Z67" s="237"/>
      <c r="AA67" s="57"/>
      <c r="AB67" s="56"/>
    </row>
    <row r="68" spans="1:28" ht="12.75" x14ac:dyDescent="0.2">
      <c r="A68" s="56"/>
      <c r="B68" s="215" t="str">
        <v>Luchtkwaliteit in kaart brengen</v>
      </c>
      <c r="C68" s="215" t="str">
        <v>PM1</v>
      </c>
      <c r="D68" s="212" t="str">
        <v>Ja</v>
      </c>
      <c r="E68" s="56"/>
      <c r="F68" s="230"/>
      <c r="G68" s="230"/>
      <c r="H68" s="232"/>
      <c r="I68" s="230"/>
      <c r="J68" s="230"/>
      <c r="K68" s="230"/>
      <c r="L68" s="230"/>
      <c r="M68" s="230"/>
      <c r="N68" s="230"/>
      <c r="O68" s="230"/>
      <c r="P68" s="230"/>
      <c r="Q68" s="230"/>
      <c r="R68" s="230"/>
      <c r="S68" s="230"/>
      <c r="T68" s="230"/>
      <c r="U68" s="230"/>
      <c r="V68" s="230"/>
      <c r="W68" s="281"/>
      <c r="X68" s="230"/>
      <c r="Y68" s="230"/>
      <c r="Z68" s="236"/>
      <c r="AA68" s="57"/>
      <c r="AB68" s="56"/>
    </row>
    <row r="69" spans="1:28" ht="12.75" x14ac:dyDescent="0.2">
      <c r="A69" s="56"/>
      <c r="B69" s="213" t="str">
        <v>Luchtkwaliteit in kaart brengen</v>
      </c>
      <c r="C69" s="213" t="str">
        <v>PM10</v>
      </c>
      <c r="D69" s="214" t="str">
        <v>Ja</v>
      </c>
      <c r="E69" s="56"/>
      <c r="F69" s="224"/>
      <c r="G69" s="224"/>
      <c r="H69" s="226"/>
      <c r="I69" s="224"/>
      <c r="J69" s="224"/>
      <c r="K69" s="224"/>
      <c r="L69" s="224"/>
      <c r="M69" s="224"/>
      <c r="N69" s="224"/>
      <c r="O69" s="224"/>
      <c r="P69" s="224"/>
      <c r="Q69" s="224"/>
      <c r="R69" s="224"/>
      <c r="S69" s="224"/>
      <c r="T69" s="224"/>
      <c r="U69" s="224"/>
      <c r="V69" s="224"/>
      <c r="W69" s="280"/>
      <c r="X69" s="224"/>
      <c r="Y69" s="224"/>
      <c r="Z69" s="237"/>
      <c r="AA69" s="57"/>
      <c r="AB69" s="56"/>
    </row>
    <row r="70" spans="1:28" ht="12.75" x14ac:dyDescent="0.2">
      <c r="A70" s="56"/>
      <c r="B70" s="215" t="str">
        <v>Luchtkwaliteit in kaart brengen</v>
      </c>
      <c r="C70" s="215" t="str">
        <v>PM4</v>
      </c>
      <c r="D70" s="212" t="str">
        <v>Ja</v>
      </c>
      <c r="E70" s="56"/>
      <c r="F70" s="230"/>
      <c r="G70" s="230"/>
      <c r="H70" s="232"/>
      <c r="I70" s="230"/>
      <c r="J70" s="230"/>
      <c r="K70" s="230"/>
      <c r="L70" s="230"/>
      <c r="M70" s="230"/>
      <c r="N70" s="230"/>
      <c r="O70" s="230"/>
      <c r="P70" s="230"/>
      <c r="Q70" s="230"/>
      <c r="R70" s="230"/>
      <c r="S70" s="230"/>
      <c r="T70" s="230"/>
      <c r="U70" s="230"/>
      <c r="V70" s="230"/>
      <c r="W70" s="281"/>
      <c r="X70" s="230"/>
      <c r="Y70" s="230"/>
      <c r="Z70" s="236"/>
      <c r="AA70" s="57"/>
      <c r="AB70" s="56"/>
    </row>
    <row r="71" spans="1:28" ht="12.75" x14ac:dyDescent="0.2">
      <c r="A71" s="56"/>
      <c r="B71" s="213" t="str">
        <v>Luchtkwaliteit in kaart brengen</v>
      </c>
      <c r="C71" s="213" t="str">
        <v>Radioactieve straling</v>
      </c>
      <c r="D71" s="214" t="str">
        <v>Ja</v>
      </c>
      <c r="E71" s="56"/>
      <c r="F71" s="224"/>
      <c r="G71" s="224"/>
      <c r="H71" s="226"/>
      <c r="I71" s="224"/>
      <c r="J71" s="224"/>
      <c r="K71" s="224"/>
      <c r="L71" s="224"/>
      <c r="M71" s="224"/>
      <c r="N71" s="224"/>
      <c r="O71" s="224"/>
      <c r="P71" s="224"/>
      <c r="Q71" s="224"/>
      <c r="R71" s="224"/>
      <c r="S71" s="224"/>
      <c r="T71" s="224"/>
      <c r="U71" s="224"/>
      <c r="V71" s="224"/>
      <c r="W71" s="280"/>
      <c r="X71" s="224"/>
      <c r="Y71" s="224"/>
      <c r="Z71" s="237"/>
      <c r="AA71" s="57"/>
      <c r="AB71" s="56"/>
    </row>
    <row r="72" spans="1:28" ht="12.75" x14ac:dyDescent="0.2">
      <c r="A72" s="56"/>
      <c r="B72" s="215" t="str">
        <v>Luchtkwaliteit in kaart brengen</v>
      </c>
      <c r="C72" s="215" t="str">
        <v>SO2</v>
      </c>
      <c r="D72" s="212" t="str">
        <v>Ja</v>
      </c>
      <c r="E72" s="56"/>
      <c r="F72" s="230"/>
      <c r="G72" s="230"/>
      <c r="H72" s="232"/>
      <c r="I72" s="230"/>
      <c r="J72" s="230"/>
      <c r="K72" s="230"/>
      <c r="L72" s="230"/>
      <c r="M72" s="230"/>
      <c r="N72" s="230"/>
      <c r="O72" s="230"/>
      <c r="P72" s="230"/>
      <c r="Q72" s="230"/>
      <c r="R72" s="230"/>
      <c r="S72" s="230"/>
      <c r="T72" s="230"/>
      <c r="U72" s="230"/>
      <c r="V72" s="230"/>
      <c r="W72" s="281"/>
      <c r="X72" s="230"/>
      <c r="Y72" s="230"/>
      <c r="Z72" s="236"/>
      <c r="AA72" s="57"/>
      <c r="AB72" s="56"/>
    </row>
    <row r="73" spans="1:28" ht="12.75" x14ac:dyDescent="0.2">
      <c r="A73" s="56"/>
      <c r="B73" s="213" t="str">
        <v>Luchtkwaliteit in kaart brengen</v>
      </c>
      <c r="C73" s="213" t="str">
        <v>Ozon</v>
      </c>
      <c r="D73" s="214" t="str">
        <v>Ja</v>
      </c>
      <c r="E73" s="56"/>
      <c r="F73" s="224"/>
      <c r="G73" s="224"/>
      <c r="H73" s="226"/>
      <c r="I73" s="224"/>
      <c r="J73" s="224"/>
      <c r="K73" s="224"/>
      <c r="L73" s="224"/>
      <c r="M73" s="224"/>
      <c r="N73" s="224"/>
      <c r="O73" s="224"/>
      <c r="P73" s="224"/>
      <c r="Q73" s="224"/>
      <c r="R73" s="224"/>
      <c r="S73" s="224"/>
      <c r="T73" s="224"/>
      <c r="U73" s="224"/>
      <c r="V73" s="224"/>
      <c r="W73" s="280"/>
      <c r="X73" s="224"/>
      <c r="Y73" s="224"/>
      <c r="Z73" s="237"/>
      <c r="AA73" s="57"/>
      <c r="AB73" s="56"/>
    </row>
    <row r="74" spans="1:28" ht="12.75" x14ac:dyDescent="0.2">
      <c r="A74" s="56"/>
      <c r="B74" s="215" t="str">
        <v>Luchtkwaliteit in kaart brengen</v>
      </c>
      <c r="C74" s="215" t="str">
        <v>VOC</v>
      </c>
      <c r="D74" s="212" t="str">
        <v/>
      </c>
      <c r="E74" s="56"/>
      <c r="F74" s="230"/>
      <c r="G74" s="230"/>
      <c r="H74" s="232"/>
      <c r="I74" s="230"/>
      <c r="J74" s="230"/>
      <c r="K74" s="230"/>
      <c r="L74" s="230"/>
      <c r="M74" s="230"/>
      <c r="N74" s="230"/>
      <c r="O74" s="230"/>
      <c r="P74" s="230"/>
      <c r="Q74" s="230"/>
      <c r="R74" s="230"/>
      <c r="S74" s="230"/>
      <c r="T74" s="230"/>
      <c r="U74" s="230"/>
      <c r="V74" s="230"/>
      <c r="W74" s="281"/>
      <c r="X74" s="230"/>
      <c r="Y74" s="230"/>
      <c r="Z74" s="236"/>
      <c r="AA74" s="57"/>
      <c r="AB74" s="56"/>
    </row>
    <row r="75" spans="1:28" ht="12.75" x14ac:dyDescent="0.2">
      <c r="A75" s="56"/>
      <c r="B75" s="213" t="str">
        <v>Luchtkwaliteit in kaart brengen</v>
      </c>
      <c r="C75" s="213" t="str">
        <v>PM2.5</v>
      </c>
      <c r="D75" s="214" t="str">
        <v>Ja</v>
      </c>
      <c r="E75" s="56"/>
      <c r="F75" s="224"/>
      <c r="G75" s="224"/>
      <c r="H75" s="226"/>
      <c r="I75" s="224"/>
      <c r="J75" s="224"/>
      <c r="K75" s="224"/>
      <c r="L75" s="224"/>
      <c r="M75" s="224"/>
      <c r="N75" s="224"/>
      <c r="O75" s="224"/>
      <c r="P75" s="224"/>
      <c r="Q75" s="224"/>
      <c r="R75" s="224"/>
      <c r="S75" s="224"/>
      <c r="T75" s="224"/>
      <c r="U75" s="224"/>
      <c r="V75" s="224"/>
      <c r="W75" s="280"/>
      <c r="X75" s="224"/>
      <c r="Y75" s="224"/>
      <c r="Z75" s="237"/>
      <c r="AA75" s="57"/>
      <c r="AB75" s="56"/>
    </row>
    <row r="76" spans="1:28" ht="12.75" x14ac:dyDescent="0.2">
      <c r="A76" s="56"/>
      <c r="B76" s="215" t="str">
        <v>Luchtkwaliteit in kaart brengen</v>
      </c>
      <c r="C76" s="215" t="str">
        <v>H2S</v>
      </c>
      <c r="D76" s="212" t="str">
        <v>Ja</v>
      </c>
      <c r="E76" s="56"/>
      <c r="F76" s="230"/>
      <c r="G76" s="230"/>
      <c r="H76" s="232"/>
      <c r="I76" s="230"/>
      <c r="J76" s="230"/>
      <c r="K76" s="230"/>
      <c r="L76" s="230"/>
      <c r="M76" s="230"/>
      <c r="N76" s="230"/>
      <c r="O76" s="230"/>
      <c r="P76" s="230"/>
      <c r="Q76" s="230"/>
      <c r="R76" s="230"/>
      <c r="S76" s="230"/>
      <c r="T76" s="230"/>
      <c r="U76" s="230"/>
      <c r="V76" s="230"/>
      <c r="W76" s="281"/>
      <c r="X76" s="230"/>
      <c r="Y76" s="230"/>
      <c r="Z76" s="236"/>
      <c r="AA76" s="57"/>
      <c r="AB76" s="56"/>
    </row>
    <row r="77" spans="1:28" ht="12.75" x14ac:dyDescent="0.2">
      <c r="A77" s="56"/>
      <c r="B77" s="213" t="str">
        <v>Luchtkwaliteit in kaart brengen</v>
      </c>
      <c r="C77" s="213" t="str">
        <v>Kwik</v>
      </c>
      <c r="D77" s="214" t="str">
        <v>Ja</v>
      </c>
      <c r="E77" s="56"/>
      <c r="F77" s="224"/>
      <c r="G77" s="224"/>
      <c r="H77" s="226"/>
      <c r="I77" s="224"/>
      <c r="J77" s="224"/>
      <c r="K77" s="224"/>
      <c r="L77" s="224"/>
      <c r="M77" s="224"/>
      <c r="N77" s="224"/>
      <c r="O77" s="224"/>
      <c r="P77" s="224"/>
      <c r="Q77" s="224"/>
      <c r="R77" s="224"/>
      <c r="S77" s="224"/>
      <c r="T77" s="224"/>
      <c r="U77" s="224"/>
      <c r="V77" s="224"/>
      <c r="W77" s="280"/>
      <c r="X77" s="224"/>
      <c r="Y77" s="224"/>
      <c r="Z77" s="237"/>
      <c r="AA77" s="57"/>
      <c r="AB77" s="56"/>
    </row>
    <row r="78" spans="1:28" ht="12.75" x14ac:dyDescent="0.2">
      <c r="A78" s="56"/>
      <c r="B78" s="215" t="str">
        <v>Luchtkwaliteit in kaart brengen</v>
      </c>
      <c r="C78" s="215" t="str">
        <v>NH3</v>
      </c>
      <c r="D78" s="212" t="str">
        <v>Ja</v>
      </c>
      <c r="E78" s="56"/>
      <c r="F78" s="230"/>
      <c r="G78" s="230"/>
      <c r="H78" s="232"/>
      <c r="I78" s="230"/>
      <c r="J78" s="230"/>
      <c r="K78" s="230"/>
      <c r="L78" s="230"/>
      <c r="M78" s="230"/>
      <c r="N78" s="230"/>
      <c r="O78" s="230"/>
      <c r="P78" s="230"/>
      <c r="Q78" s="230"/>
      <c r="R78" s="230"/>
      <c r="S78" s="230"/>
      <c r="T78" s="230"/>
      <c r="U78" s="230"/>
      <c r="V78" s="230"/>
      <c r="W78" s="281"/>
      <c r="X78" s="230"/>
      <c r="Y78" s="230"/>
      <c r="Z78" s="236"/>
      <c r="AA78" s="57"/>
      <c r="AB78" s="56"/>
    </row>
    <row r="79" spans="1:28" ht="12.75" x14ac:dyDescent="0.2">
      <c r="A79" s="56"/>
      <c r="B79" s="213" t="str">
        <v>Luchtkwaliteit in kaart brengen</v>
      </c>
      <c r="C79" s="213" t="str">
        <v>NH4+</v>
      </c>
      <c r="D79" s="214" t="str">
        <v>Ja</v>
      </c>
      <c r="E79" s="56"/>
      <c r="F79" s="224"/>
      <c r="G79" s="224"/>
      <c r="H79" s="226"/>
      <c r="I79" s="224"/>
      <c r="J79" s="224"/>
      <c r="K79" s="224"/>
      <c r="L79" s="224"/>
      <c r="M79" s="224"/>
      <c r="N79" s="224"/>
      <c r="O79" s="224"/>
      <c r="P79" s="224"/>
      <c r="Q79" s="224"/>
      <c r="R79" s="224"/>
      <c r="S79" s="224"/>
      <c r="T79" s="224"/>
      <c r="U79" s="224"/>
      <c r="V79" s="224"/>
      <c r="W79" s="280"/>
      <c r="X79" s="224"/>
      <c r="Y79" s="224"/>
      <c r="Z79" s="237"/>
      <c r="AA79" s="57"/>
      <c r="AB79" s="56"/>
    </row>
    <row r="80" spans="1:28" ht="12.75" x14ac:dyDescent="0.2">
      <c r="A80" s="56"/>
      <c r="B80" s="215" t="str">
        <v>Luchtkwaliteit in kaart brengen</v>
      </c>
      <c r="C80" s="215" t="str">
        <v>NO</v>
      </c>
      <c r="D80" s="212" t="str">
        <v>Ja</v>
      </c>
      <c r="E80" s="56"/>
      <c r="F80" s="230"/>
      <c r="G80" s="230"/>
      <c r="H80" s="232"/>
      <c r="I80" s="230"/>
      <c r="J80" s="230"/>
      <c r="K80" s="230"/>
      <c r="L80" s="230"/>
      <c r="M80" s="230"/>
      <c r="N80" s="230"/>
      <c r="O80" s="230"/>
      <c r="P80" s="230"/>
      <c r="Q80" s="230"/>
      <c r="R80" s="230"/>
      <c r="S80" s="230"/>
      <c r="T80" s="230"/>
      <c r="U80" s="230"/>
      <c r="V80" s="230"/>
      <c r="W80" s="281"/>
      <c r="X80" s="230"/>
      <c r="Y80" s="230"/>
      <c r="Z80" s="236"/>
      <c r="AA80" s="57"/>
      <c r="AB80" s="56"/>
    </row>
    <row r="81" spans="1:28" ht="12.75" x14ac:dyDescent="0.2">
      <c r="A81" s="56"/>
      <c r="B81" s="213" t="str">
        <v>Luchtkwaliteit in kaart brengen</v>
      </c>
      <c r="C81" s="213" t="str">
        <v>NO3</v>
      </c>
      <c r="D81" s="214" t="str">
        <v/>
      </c>
      <c r="E81" s="56"/>
      <c r="F81" s="224"/>
      <c r="G81" s="224"/>
      <c r="H81" s="226"/>
      <c r="I81" s="224"/>
      <c r="J81" s="224"/>
      <c r="K81" s="224"/>
      <c r="L81" s="224"/>
      <c r="M81" s="224"/>
      <c r="N81" s="224"/>
      <c r="O81" s="224"/>
      <c r="P81" s="224"/>
      <c r="Q81" s="224"/>
      <c r="R81" s="224"/>
      <c r="S81" s="224"/>
      <c r="T81" s="224"/>
      <c r="U81" s="224"/>
      <c r="V81" s="224"/>
      <c r="W81" s="280"/>
      <c r="X81" s="224"/>
      <c r="Y81" s="224"/>
      <c r="Z81" s="237"/>
      <c r="AA81" s="57"/>
      <c r="AB81" s="56"/>
    </row>
    <row r="82" spans="1:28" ht="12.75" x14ac:dyDescent="0.2">
      <c r="A82" s="56"/>
      <c r="B82" s="215" t="str">
        <v xml:space="preserve">Bodemtemperatuur bv van het wegdek/voetpad </v>
      </c>
      <c r="C82" s="215" t="str">
        <v>Bodem temperatuur</v>
      </c>
      <c r="D82" s="212" t="str">
        <v>Ja</v>
      </c>
      <c r="E82" s="56"/>
      <c r="F82" s="230"/>
      <c r="G82" s="230"/>
      <c r="H82" s="232"/>
      <c r="I82" s="230"/>
      <c r="J82" s="230"/>
      <c r="K82" s="230"/>
      <c r="L82" s="230"/>
      <c r="M82" s="230"/>
      <c r="N82" s="230"/>
      <c r="O82" s="230"/>
      <c r="P82" s="230"/>
      <c r="Q82" s="230"/>
      <c r="R82" s="230"/>
      <c r="S82" s="230"/>
      <c r="T82" s="230"/>
      <c r="U82" s="230"/>
      <c r="V82" s="230"/>
      <c r="W82" s="281"/>
      <c r="X82" s="230"/>
      <c r="Y82" s="230"/>
      <c r="Z82" s="236"/>
      <c r="AA82" s="57"/>
      <c r="AB82" s="56"/>
    </row>
    <row r="83" spans="1:28" ht="12.75" x14ac:dyDescent="0.2">
      <c r="A83" s="56"/>
      <c r="B83" s="213" t="str">
        <v>Warmte afgifte platte daken en andere infrastructuur</v>
      </c>
      <c r="C83" s="213" t="str">
        <v>Temperatuur</v>
      </c>
      <c r="D83" s="214" t="str">
        <v>Ja</v>
      </c>
      <c r="E83" s="56"/>
      <c r="F83" s="224"/>
      <c r="G83" s="224"/>
      <c r="H83" s="226"/>
      <c r="I83" s="224"/>
      <c r="J83" s="224"/>
      <c r="K83" s="224"/>
      <c r="L83" s="224"/>
      <c r="M83" s="224"/>
      <c r="N83" s="224"/>
      <c r="O83" s="224"/>
      <c r="P83" s="224"/>
      <c r="Q83" s="224"/>
      <c r="R83" s="224"/>
      <c r="S83" s="224"/>
      <c r="T83" s="224"/>
      <c r="U83" s="224"/>
      <c r="V83" s="224"/>
      <c r="W83" s="280"/>
      <c r="X83" s="224"/>
      <c r="Y83" s="224"/>
      <c r="Z83" s="237"/>
      <c r="AA83" s="57"/>
      <c r="AB83" s="56"/>
    </row>
    <row r="84" spans="1:28" ht="12.75" x14ac:dyDescent="0.2">
      <c r="A84" s="56"/>
      <c r="B84" s="215" t="str">
        <v>Lokale omgeving</v>
      </c>
      <c r="C84" s="215" t="str">
        <v>Temperatuur</v>
      </c>
      <c r="D84" s="212" t="str">
        <v>Ja</v>
      </c>
      <c r="E84" s="56"/>
      <c r="F84" s="230"/>
      <c r="G84" s="230"/>
      <c r="H84" s="232"/>
      <c r="I84" s="230"/>
      <c r="J84" s="230"/>
      <c r="K84" s="230"/>
      <c r="L84" s="230"/>
      <c r="M84" s="230"/>
      <c r="N84" s="230"/>
      <c r="O84" s="230"/>
      <c r="P84" s="230"/>
      <c r="Q84" s="230"/>
      <c r="R84" s="230"/>
      <c r="S84" s="230"/>
      <c r="T84" s="230"/>
      <c r="U84" s="230"/>
      <c r="V84" s="230"/>
      <c r="W84" s="281"/>
      <c r="X84" s="230"/>
      <c r="Y84" s="230"/>
      <c r="Z84" s="236"/>
      <c r="AA84" s="57"/>
      <c r="AB84" s="56"/>
    </row>
    <row r="85" spans="1:28" ht="12.75" x14ac:dyDescent="0.2">
      <c r="A85" s="56"/>
      <c r="B85" s="213" t="str">
        <v>Lokale omgeving</v>
      </c>
      <c r="C85" s="213" t="str">
        <v>UV intensiteit</v>
      </c>
      <c r="D85" s="214" t="str">
        <v>Ja</v>
      </c>
      <c r="E85" s="56"/>
      <c r="F85" s="224"/>
      <c r="G85" s="224"/>
      <c r="H85" s="226"/>
      <c r="I85" s="224"/>
      <c r="J85" s="224"/>
      <c r="K85" s="224"/>
      <c r="L85" s="224"/>
      <c r="M85" s="224"/>
      <c r="N85" s="224"/>
      <c r="O85" s="224"/>
      <c r="P85" s="224"/>
      <c r="Q85" s="224"/>
      <c r="R85" s="224"/>
      <c r="S85" s="224"/>
      <c r="T85" s="224"/>
      <c r="U85" s="224"/>
      <c r="V85" s="224"/>
      <c r="W85" s="280"/>
      <c r="X85" s="224"/>
      <c r="Y85" s="224"/>
      <c r="Z85" s="237"/>
      <c r="AA85" s="57"/>
      <c r="AB85" s="56"/>
    </row>
    <row r="86" spans="1:28" ht="12.75" x14ac:dyDescent="0.2">
      <c r="A86" s="56"/>
      <c r="B86" s="215" t="str">
        <v>Lokale omgeving</v>
      </c>
      <c r="C86" s="215" t="str">
        <v>Photosynthetically Active Radiation</v>
      </c>
      <c r="D86" s="212" t="str">
        <v>Ja</v>
      </c>
      <c r="E86" s="56"/>
      <c r="F86" s="230"/>
      <c r="G86" s="230"/>
      <c r="H86" s="232"/>
      <c r="I86" s="230"/>
      <c r="J86" s="230"/>
      <c r="K86" s="230"/>
      <c r="L86" s="230"/>
      <c r="M86" s="230"/>
      <c r="N86" s="230"/>
      <c r="O86" s="230"/>
      <c r="P86" s="230"/>
      <c r="Q86" s="230"/>
      <c r="R86" s="230"/>
      <c r="S86" s="230"/>
      <c r="T86" s="230"/>
      <c r="U86" s="230"/>
      <c r="V86" s="230"/>
      <c r="W86" s="281"/>
      <c r="X86" s="230"/>
      <c r="Y86" s="230"/>
      <c r="Z86" s="236"/>
      <c r="AA86" s="57"/>
      <c r="AB86" s="56"/>
    </row>
    <row r="87" spans="1:28" ht="12.75" x14ac:dyDescent="0.2">
      <c r="A87" s="56"/>
      <c r="B87" s="213" t="str">
        <v>Lokale omgeving</v>
      </c>
      <c r="C87" s="213" t="str">
        <v>Luchtvochtigheid</v>
      </c>
      <c r="D87" s="214" t="str">
        <v>Ja</v>
      </c>
      <c r="E87" s="56"/>
      <c r="F87" s="224"/>
      <c r="G87" s="224"/>
      <c r="H87" s="226"/>
      <c r="I87" s="224"/>
      <c r="J87" s="224"/>
      <c r="K87" s="224"/>
      <c r="L87" s="224"/>
      <c r="M87" s="224"/>
      <c r="N87" s="224"/>
      <c r="O87" s="224"/>
      <c r="P87" s="224"/>
      <c r="Q87" s="224"/>
      <c r="R87" s="224"/>
      <c r="S87" s="224"/>
      <c r="T87" s="224"/>
      <c r="U87" s="224"/>
      <c r="V87" s="224"/>
      <c r="W87" s="280"/>
      <c r="X87" s="224"/>
      <c r="Y87" s="224"/>
      <c r="Z87" s="237"/>
      <c r="AA87" s="57"/>
      <c r="AB87" s="56"/>
    </row>
    <row r="88" spans="1:28" ht="12.75" x14ac:dyDescent="0.2">
      <c r="A88" s="56"/>
      <c r="B88" s="215" t="str">
        <v>Lokale omgeving</v>
      </c>
      <c r="C88" s="215" t="str">
        <v>Windsnelheid</v>
      </c>
      <c r="D88" s="212" t="str">
        <v>Ja</v>
      </c>
      <c r="E88" s="56"/>
      <c r="F88" s="230"/>
      <c r="G88" s="230"/>
      <c r="H88" s="232"/>
      <c r="I88" s="230"/>
      <c r="J88" s="230"/>
      <c r="K88" s="230"/>
      <c r="L88" s="230"/>
      <c r="M88" s="230"/>
      <c r="N88" s="230"/>
      <c r="O88" s="230"/>
      <c r="P88" s="230"/>
      <c r="Q88" s="230"/>
      <c r="R88" s="230"/>
      <c r="S88" s="230"/>
      <c r="T88" s="230"/>
      <c r="U88" s="230"/>
      <c r="V88" s="230"/>
      <c r="W88" s="281"/>
      <c r="X88" s="230"/>
      <c r="Y88" s="230"/>
      <c r="Z88" s="236"/>
      <c r="AA88" s="57"/>
      <c r="AB88" s="56"/>
    </row>
    <row r="89" spans="1:28" ht="12.75" x14ac:dyDescent="0.2">
      <c r="A89" s="56"/>
      <c r="B89" s="213" t="str">
        <v>Lokale omgeving</v>
      </c>
      <c r="C89" s="213" t="str">
        <v>Infrarood</v>
      </c>
      <c r="D89" s="214" t="str">
        <v>Ja</v>
      </c>
      <c r="E89" s="56"/>
      <c r="F89" s="224"/>
      <c r="G89" s="224"/>
      <c r="H89" s="226"/>
      <c r="I89" s="224"/>
      <c r="J89" s="224"/>
      <c r="K89" s="224"/>
      <c r="L89" s="224"/>
      <c r="M89" s="224"/>
      <c r="N89" s="224"/>
      <c r="O89" s="224"/>
      <c r="P89" s="224"/>
      <c r="Q89" s="224"/>
      <c r="R89" s="224"/>
      <c r="S89" s="224"/>
      <c r="T89" s="224"/>
      <c r="U89" s="224"/>
      <c r="V89" s="224"/>
      <c r="W89" s="280"/>
      <c r="X89" s="224"/>
      <c r="Y89" s="224"/>
      <c r="Z89" s="237"/>
      <c r="AA89" s="57"/>
      <c r="AB89" s="56"/>
    </row>
    <row r="90" spans="1:28" ht="12.75" x14ac:dyDescent="0.2">
      <c r="A90" s="56"/>
      <c r="B90" s="215" t="str">
        <v>Aanwezigheid van schaduw</v>
      </c>
      <c r="C90" s="215" t="str">
        <v>Lichtintensiteit</v>
      </c>
      <c r="D90" s="212" t="str">
        <v>Ja</v>
      </c>
      <c r="E90" s="56"/>
      <c r="F90" s="230"/>
      <c r="G90" s="230"/>
      <c r="H90" s="232"/>
      <c r="I90" s="230"/>
      <c r="J90" s="230"/>
      <c r="K90" s="230"/>
      <c r="L90" s="230"/>
      <c r="M90" s="230"/>
      <c r="N90" s="230"/>
      <c r="O90" s="230"/>
      <c r="P90" s="230"/>
      <c r="Q90" s="230"/>
      <c r="R90" s="230"/>
      <c r="S90" s="230"/>
      <c r="T90" s="230"/>
      <c r="U90" s="230"/>
      <c r="V90" s="230"/>
      <c r="W90" s="281"/>
      <c r="X90" s="230"/>
      <c r="Y90" s="230"/>
      <c r="Z90" s="236"/>
      <c r="AA90" s="57"/>
      <c r="AB90" s="56"/>
    </row>
    <row r="91" spans="1:28" ht="12.75" x14ac:dyDescent="0.2">
      <c r="A91" s="56"/>
      <c r="B91" s="213" t="str">
        <v>In kaart brengen van binnenluchtkwaliteit</v>
      </c>
      <c r="C91" s="213" t="str">
        <v>CO2</v>
      </c>
      <c r="D91" s="214" t="str">
        <v>Ja</v>
      </c>
      <c r="E91" s="56"/>
      <c r="F91" s="224"/>
      <c r="G91" s="224"/>
      <c r="H91" s="226"/>
      <c r="I91" s="224"/>
      <c r="J91" s="224"/>
      <c r="K91" s="224"/>
      <c r="L91" s="224"/>
      <c r="M91" s="224"/>
      <c r="N91" s="224"/>
      <c r="O91" s="224"/>
      <c r="P91" s="224"/>
      <c r="Q91" s="224"/>
      <c r="R91" s="224"/>
      <c r="S91" s="224"/>
      <c r="T91" s="224"/>
      <c r="U91" s="224"/>
      <c r="V91" s="224"/>
      <c r="W91" s="280"/>
      <c r="X91" s="224"/>
      <c r="Y91" s="224"/>
      <c r="Z91" s="237"/>
      <c r="AA91" s="57"/>
      <c r="AB91" s="56"/>
    </row>
    <row r="92" spans="1:28" ht="12.75" x14ac:dyDescent="0.2">
      <c r="A92" s="56"/>
      <c r="B92" s="215" t="str">
        <v>In kaart brengen van binnenluchtkwaliteit</v>
      </c>
      <c r="C92" s="215" t="str">
        <v>PM1</v>
      </c>
      <c r="D92" s="212" t="str">
        <v>Ja</v>
      </c>
      <c r="E92" s="56"/>
      <c r="F92" s="230"/>
      <c r="G92" s="230"/>
      <c r="H92" s="232"/>
      <c r="I92" s="230"/>
      <c r="J92" s="230"/>
      <c r="K92" s="230"/>
      <c r="L92" s="230"/>
      <c r="M92" s="230"/>
      <c r="N92" s="230"/>
      <c r="O92" s="230"/>
      <c r="P92" s="230"/>
      <c r="Q92" s="230"/>
      <c r="R92" s="230"/>
      <c r="S92" s="230"/>
      <c r="T92" s="230"/>
      <c r="U92" s="230"/>
      <c r="V92" s="230"/>
      <c r="W92" s="281"/>
      <c r="X92" s="230"/>
      <c r="Y92" s="230"/>
      <c r="Z92" s="236"/>
      <c r="AA92" s="57"/>
      <c r="AB92" s="56"/>
    </row>
    <row r="93" spans="1:28" ht="12.75" x14ac:dyDescent="0.2">
      <c r="A93" s="56"/>
      <c r="B93" s="213" t="str">
        <v>In kaart brengen van binnenluchtkwaliteit</v>
      </c>
      <c r="C93" s="213" t="str">
        <v>PM10</v>
      </c>
      <c r="D93" s="214" t="str">
        <v>Ja</v>
      </c>
      <c r="E93" s="56"/>
      <c r="F93" s="224"/>
      <c r="G93" s="224"/>
      <c r="H93" s="226"/>
      <c r="I93" s="224"/>
      <c r="J93" s="224"/>
      <c r="K93" s="224"/>
      <c r="L93" s="224"/>
      <c r="M93" s="224"/>
      <c r="N93" s="224"/>
      <c r="O93" s="224"/>
      <c r="P93" s="224"/>
      <c r="Q93" s="224"/>
      <c r="R93" s="224"/>
      <c r="S93" s="224"/>
      <c r="T93" s="224"/>
      <c r="U93" s="224"/>
      <c r="V93" s="224"/>
      <c r="W93" s="280"/>
      <c r="X93" s="224"/>
      <c r="Y93" s="224"/>
      <c r="Z93" s="237"/>
      <c r="AA93" s="57"/>
      <c r="AB93" s="56"/>
    </row>
    <row r="94" spans="1:28" ht="12.75" x14ac:dyDescent="0.2">
      <c r="A94" s="56"/>
      <c r="B94" s="215" t="str">
        <v>In kaart brengen van binnenluchtkwaliteit</v>
      </c>
      <c r="C94" s="215" t="str">
        <v>PM4</v>
      </c>
      <c r="D94" s="212" t="str">
        <v>Ja</v>
      </c>
      <c r="E94" s="56"/>
      <c r="F94" s="230"/>
      <c r="G94" s="230"/>
      <c r="H94" s="232"/>
      <c r="I94" s="230"/>
      <c r="J94" s="230"/>
      <c r="K94" s="230"/>
      <c r="L94" s="230"/>
      <c r="M94" s="230"/>
      <c r="N94" s="230"/>
      <c r="O94" s="230"/>
      <c r="P94" s="230"/>
      <c r="Q94" s="230"/>
      <c r="R94" s="230"/>
      <c r="S94" s="230"/>
      <c r="T94" s="230"/>
      <c r="U94" s="230"/>
      <c r="V94" s="230"/>
      <c r="W94" s="281"/>
      <c r="X94" s="230"/>
      <c r="Y94" s="230"/>
      <c r="Z94" s="236"/>
      <c r="AA94" s="57"/>
      <c r="AB94" s="56"/>
    </row>
    <row r="95" spans="1:28" ht="12.75" x14ac:dyDescent="0.2">
      <c r="A95" s="56"/>
      <c r="B95" s="213" t="str">
        <v>In kaart brengen van binnenluchtkwaliteit</v>
      </c>
      <c r="C95" s="213" t="str">
        <v>Radioactieve straling</v>
      </c>
      <c r="D95" s="214" t="str">
        <v>Ja</v>
      </c>
      <c r="E95" s="56"/>
      <c r="F95" s="224"/>
      <c r="G95" s="224"/>
      <c r="H95" s="226"/>
      <c r="I95" s="224"/>
      <c r="J95" s="224"/>
      <c r="K95" s="224"/>
      <c r="L95" s="224"/>
      <c r="M95" s="224"/>
      <c r="N95" s="224"/>
      <c r="O95" s="224"/>
      <c r="P95" s="224"/>
      <c r="Q95" s="224"/>
      <c r="R95" s="224"/>
      <c r="S95" s="224"/>
      <c r="T95" s="224"/>
      <c r="U95" s="224"/>
      <c r="V95" s="224"/>
      <c r="W95" s="280"/>
      <c r="X95" s="224"/>
      <c r="Y95" s="224"/>
      <c r="Z95" s="237"/>
      <c r="AA95" s="57"/>
      <c r="AB95" s="56"/>
    </row>
    <row r="96" spans="1:28" ht="12.75" x14ac:dyDescent="0.2">
      <c r="A96" s="56"/>
      <c r="B96" s="215" t="str">
        <v>In kaart brengen van binnenluchtkwaliteit</v>
      </c>
      <c r="C96" s="215" t="str">
        <v>SO2</v>
      </c>
      <c r="D96" s="212" t="str">
        <v/>
      </c>
      <c r="E96" s="56"/>
      <c r="F96" s="230"/>
      <c r="G96" s="230"/>
      <c r="H96" s="232"/>
      <c r="I96" s="230"/>
      <c r="J96" s="230"/>
      <c r="K96" s="230"/>
      <c r="L96" s="230"/>
      <c r="M96" s="230"/>
      <c r="N96" s="230"/>
      <c r="O96" s="230"/>
      <c r="P96" s="230"/>
      <c r="Q96" s="230"/>
      <c r="R96" s="230"/>
      <c r="S96" s="230"/>
      <c r="T96" s="230"/>
      <c r="U96" s="230"/>
      <c r="V96" s="230"/>
      <c r="W96" s="281"/>
      <c r="X96" s="230"/>
      <c r="Y96" s="230"/>
      <c r="Z96" s="236"/>
      <c r="AA96" s="57"/>
      <c r="AB96" s="56"/>
    </row>
    <row r="97" spans="1:28" ht="12.75" x14ac:dyDescent="0.2">
      <c r="A97" s="56"/>
      <c r="B97" s="213" t="str">
        <v>In kaart brengen van binnenluchtkwaliteit</v>
      </c>
      <c r="C97" s="213" t="str">
        <v>Ozon</v>
      </c>
      <c r="D97" s="214" t="str">
        <v>Ja</v>
      </c>
      <c r="E97" s="56"/>
      <c r="F97" s="224"/>
      <c r="G97" s="224"/>
      <c r="H97" s="226"/>
      <c r="I97" s="224"/>
      <c r="J97" s="224"/>
      <c r="K97" s="224"/>
      <c r="L97" s="224"/>
      <c r="M97" s="224"/>
      <c r="N97" s="224"/>
      <c r="O97" s="224"/>
      <c r="P97" s="224"/>
      <c r="Q97" s="224"/>
      <c r="R97" s="224"/>
      <c r="S97" s="224"/>
      <c r="T97" s="224"/>
      <c r="U97" s="224"/>
      <c r="V97" s="224"/>
      <c r="W97" s="280"/>
      <c r="X97" s="224"/>
      <c r="Y97" s="224"/>
      <c r="Z97" s="237"/>
      <c r="AA97" s="57"/>
      <c r="AB97" s="56"/>
    </row>
    <row r="98" spans="1:28" ht="12.75" x14ac:dyDescent="0.2">
      <c r="A98" s="56"/>
      <c r="B98" s="215" t="str">
        <v>In kaart brengen van binnenluchtkwaliteit</v>
      </c>
      <c r="C98" s="215" t="str">
        <v>VOC</v>
      </c>
      <c r="D98" s="212" t="str">
        <v>Ja</v>
      </c>
      <c r="E98" s="56"/>
      <c r="F98" s="230"/>
      <c r="G98" s="230"/>
      <c r="H98" s="232"/>
      <c r="I98" s="230"/>
      <c r="J98" s="230"/>
      <c r="K98" s="230"/>
      <c r="L98" s="230"/>
      <c r="M98" s="230"/>
      <c r="N98" s="230"/>
      <c r="O98" s="230"/>
      <c r="P98" s="230"/>
      <c r="Q98" s="230"/>
      <c r="R98" s="230"/>
      <c r="S98" s="230"/>
      <c r="T98" s="230"/>
      <c r="U98" s="230"/>
      <c r="V98" s="230"/>
      <c r="W98" s="281"/>
      <c r="X98" s="230"/>
      <c r="Y98" s="230"/>
      <c r="Z98" s="236"/>
      <c r="AA98" s="57"/>
      <c r="AB98" s="56"/>
    </row>
    <row r="99" spans="1:28" ht="12.75" x14ac:dyDescent="0.2">
      <c r="A99" s="56"/>
      <c r="B99" s="213" t="str">
        <v>In kaart brengen van binnenluchtkwaliteit</v>
      </c>
      <c r="C99" s="213" t="str">
        <v>PM2.5</v>
      </c>
      <c r="D99" s="214" t="str">
        <v>Ja</v>
      </c>
      <c r="E99" s="56"/>
      <c r="F99" s="224"/>
      <c r="G99" s="224"/>
      <c r="H99" s="226"/>
      <c r="I99" s="224"/>
      <c r="J99" s="224"/>
      <c r="K99" s="224"/>
      <c r="L99" s="224"/>
      <c r="M99" s="224"/>
      <c r="N99" s="224"/>
      <c r="O99" s="224"/>
      <c r="P99" s="224"/>
      <c r="Q99" s="224"/>
      <c r="R99" s="224"/>
      <c r="S99" s="224"/>
      <c r="T99" s="224"/>
      <c r="U99" s="224"/>
      <c r="V99" s="224"/>
      <c r="W99" s="280"/>
      <c r="X99" s="224"/>
      <c r="Y99" s="224"/>
      <c r="Z99" s="237"/>
      <c r="AA99" s="57"/>
      <c r="AB99" s="56"/>
    </row>
    <row r="100" spans="1:28" ht="12.75" x14ac:dyDescent="0.2">
      <c r="A100" s="56"/>
      <c r="B100" s="215" t="str">
        <v>In kaart brengen van binnenluchtkwaliteit</v>
      </c>
      <c r="C100" s="215" t="str">
        <v>H2S</v>
      </c>
      <c r="D100" s="212" t="str">
        <v>Ja</v>
      </c>
      <c r="E100" s="56"/>
      <c r="F100" s="230"/>
      <c r="G100" s="230"/>
      <c r="H100" s="232"/>
      <c r="I100" s="230"/>
      <c r="J100" s="230"/>
      <c r="K100" s="230"/>
      <c r="L100" s="230"/>
      <c r="M100" s="230"/>
      <c r="N100" s="230"/>
      <c r="O100" s="230"/>
      <c r="P100" s="230"/>
      <c r="Q100" s="230"/>
      <c r="R100" s="230"/>
      <c r="S100" s="230"/>
      <c r="T100" s="230"/>
      <c r="U100" s="230"/>
      <c r="V100" s="230"/>
      <c r="W100" s="281"/>
      <c r="X100" s="230"/>
      <c r="Y100" s="230"/>
      <c r="Z100" s="236"/>
      <c r="AA100" s="57"/>
      <c r="AB100" s="56"/>
    </row>
    <row r="101" spans="1:28" ht="12.75" x14ac:dyDescent="0.2">
      <c r="A101" s="56"/>
      <c r="B101" s="213" t="str">
        <v>In kaart brengen van binnenluchtkwaliteit</v>
      </c>
      <c r="C101" s="213" t="str">
        <v>Kwik</v>
      </c>
      <c r="D101" s="214" t="str">
        <v>Ja</v>
      </c>
      <c r="E101" s="56"/>
      <c r="F101" s="224"/>
      <c r="G101" s="224"/>
      <c r="H101" s="226"/>
      <c r="I101" s="224"/>
      <c r="J101" s="224"/>
      <c r="K101" s="224"/>
      <c r="L101" s="224"/>
      <c r="M101" s="224"/>
      <c r="N101" s="224"/>
      <c r="O101" s="224"/>
      <c r="P101" s="224"/>
      <c r="Q101" s="224"/>
      <c r="R101" s="224"/>
      <c r="S101" s="224"/>
      <c r="T101" s="224"/>
      <c r="U101" s="224"/>
      <c r="V101" s="224"/>
      <c r="W101" s="280"/>
      <c r="X101" s="224"/>
      <c r="Y101" s="224"/>
      <c r="Z101" s="237"/>
      <c r="AA101" s="57"/>
      <c r="AB101" s="56"/>
    </row>
    <row r="102" spans="1:28" ht="12.75" x14ac:dyDescent="0.2">
      <c r="A102" s="56"/>
      <c r="B102" s="215" t="str">
        <v>In kaart brengen van binnenluchtkwaliteit</v>
      </c>
      <c r="C102" s="215" t="str">
        <v>NH3</v>
      </c>
      <c r="D102" s="212" t="str">
        <v/>
      </c>
      <c r="E102" s="56"/>
      <c r="F102" s="230"/>
      <c r="G102" s="230"/>
      <c r="H102" s="232"/>
      <c r="I102" s="230"/>
      <c r="J102" s="230"/>
      <c r="K102" s="230"/>
      <c r="L102" s="230"/>
      <c r="M102" s="230"/>
      <c r="N102" s="230"/>
      <c r="O102" s="230"/>
      <c r="P102" s="230"/>
      <c r="Q102" s="230"/>
      <c r="R102" s="230"/>
      <c r="S102" s="230"/>
      <c r="T102" s="230"/>
      <c r="U102" s="230"/>
      <c r="V102" s="230"/>
      <c r="W102" s="281"/>
      <c r="X102" s="230"/>
      <c r="Y102" s="230"/>
      <c r="Z102" s="236"/>
      <c r="AA102" s="57"/>
      <c r="AB102" s="56"/>
    </row>
    <row r="103" spans="1:28" ht="12.75" x14ac:dyDescent="0.2">
      <c r="A103" s="56"/>
      <c r="B103" s="213" t="str">
        <v>In kaart brengen van binnenluchtkwaliteit</v>
      </c>
      <c r="C103" s="213" t="str">
        <v>NH4+</v>
      </c>
      <c r="D103" s="214" t="str">
        <v>Ja</v>
      </c>
      <c r="E103" s="56"/>
      <c r="F103" s="224"/>
      <c r="G103" s="224"/>
      <c r="H103" s="226"/>
      <c r="I103" s="224"/>
      <c r="J103" s="224"/>
      <c r="K103" s="224"/>
      <c r="L103" s="224"/>
      <c r="M103" s="224"/>
      <c r="N103" s="224"/>
      <c r="O103" s="224"/>
      <c r="P103" s="224"/>
      <c r="Q103" s="224"/>
      <c r="R103" s="224"/>
      <c r="S103" s="224"/>
      <c r="T103" s="224"/>
      <c r="U103" s="224"/>
      <c r="V103" s="224"/>
      <c r="W103" s="280"/>
      <c r="X103" s="224"/>
      <c r="Y103" s="224"/>
      <c r="Z103" s="237"/>
      <c r="AA103" s="57"/>
      <c r="AB103" s="56"/>
    </row>
    <row r="104" spans="1:28" ht="12.75" x14ac:dyDescent="0.2">
      <c r="A104" s="56"/>
      <c r="B104" s="215" t="str">
        <v>In kaart brengen van binnenluchtkwaliteit</v>
      </c>
      <c r="C104" s="215" t="str">
        <v>NO</v>
      </c>
      <c r="D104" s="212" t="str">
        <v>Ja</v>
      </c>
      <c r="E104" s="56"/>
      <c r="F104" s="230"/>
      <c r="G104" s="230"/>
      <c r="H104" s="232"/>
      <c r="I104" s="230"/>
      <c r="J104" s="230"/>
      <c r="K104" s="230"/>
      <c r="L104" s="230"/>
      <c r="M104" s="230"/>
      <c r="N104" s="230"/>
      <c r="O104" s="230"/>
      <c r="P104" s="230"/>
      <c r="Q104" s="230"/>
      <c r="R104" s="230"/>
      <c r="S104" s="230"/>
      <c r="T104" s="230"/>
      <c r="U104" s="230"/>
      <c r="V104" s="230"/>
      <c r="W104" s="281"/>
      <c r="X104" s="230"/>
      <c r="Y104" s="230"/>
      <c r="Z104" s="236"/>
      <c r="AA104" s="57"/>
      <c r="AB104" s="56"/>
    </row>
    <row r="105" spans="1:28" ht="12.75" x14ac:dyDescent="0.2">
      <c r="A105" s="56"/>
      <c r="B105" s="213" t="str">
        <v>In kaart brengen van binnenluchtkwaliteit</v>
      </c>
      <c r="C105" s="213" t="str">
        <v>NO3</v>
      </c>
      <c r="D105" s="214" t="str">
        <v>Ja</v>
      </c>
      <c r="E105" s="56"/>
      <c r="F105" s="224"/>
      <c r="G105" s="224"/>
      <c r="H105" s="226"/>
      <c r="I105" s="224"/>
      <c r="J105" s="224"/>
      <c r="K105" s="224"/>
      <c r="L105" s="224"/>
      <c r="M105" s="224"/>
      <c r="N105" s="224"/>
      <c r="O105" s="224"/>
      <c r="P105" s="224"/>
      <c r="Q105" s="224"/>
      <c r="R105" s="224"/>
      <c r="S105" s="224"/>
      <c r="T105" s="224"/>
      <c r="U105" s="224"/>
      <c r="V105" s="224"/>
      <c r="W105" s="280"/>
      <c r="X105" s="224"/>
      <c r="Y105" s="224"/>
      <c r="Z105" s="237"/>
      <c r="AA105" s="57"/>
      <c r="AB105" s="56"/>
    </row>
    <row r="106" spans="1:28" ht="12.75" x14ac:dyDescent="0.2">
      <c r="A106" s="56"/>
      <c r="B106" s="215" t="str">
        <v>In kaart brengen van binnenluchtkwaliteit</v>
      </c>
      <c r="C106" s="215" t="str">
        <v>VOC</v>
      </c>
      <c r="D106" s="212" t="str">
        <v>Ja</v>
      </c>
      <c r="E106" s="56"/>
      <c r="F106" s="230"/>
      <c r="G106" s="230"/>
      <c r="H106" s="232"/>
      <c r="I106" s="230"/>
      <c r="J106" s="230"/>
      <c r="K106" s="230"/>
      <c r="L106" s="230"/>
      <c r="M106" s="230"/>
      <c r="N106" s="230"/>
      <c r="O106" s="230"/>
      <c r="P106" s="230"/>
      <c r="Q106" s="230"/>
      <c r="R106" s="230"/>
      <c r="S106" s="230"/>
      <c r="T106" s="230"/>
      <c r="U106" s="230"/>
      <c r="V106" s="230"/>
      <c r="W106" s="281"/>
      <c r="X106" s="230"/>
      <c r="Y106" s="230"/>
      <c r="Z106" s="236"/>
      <c r="AA106" s="57"/>
      <c r="AB106" s="56"/>
    </row>
    <row r="107" spans="1:28" ht="12.75" x14ac:dyDescent="0.2">
      <c r="A107" s="56"/>
      <c r="B107" s="213" t="str">
        <v>In kaart brengen van binnenluchtkwaliteit</v>
      </c>
      <c r="C107" s="213" t="str">
        <v>Fijn stof</v>
      </c>
      <c r="D107" s="214" t="str">
        <v>Ja</v>
      </c>
      <c r="E107" s="56"/>
      <c r="F107" s="224"/>
      <c r="G107" s="224"/>
      <c r="H107" s="226"/>
      <c r="I107" s="224"/>
      <c r="J107" s="224"/>
      <c r="K107" s="224"/>
      <c r="L107" s="224"/>
      <c r="M107" s="224"/>
      <c r="N107" s="224"/>
      <c r="O107" s="224"/>
      <c r="P107" s="224"/>
      <c r="Q107" s="224"/>
      <c r="R107" s="224"/>
      <c r="S107" s="224"/>
      <c r="T107" s="224"/>
      <c r="U107" s="224"/>
      <c r="V107" s="224"/>
      <c r="W107" s="280"/>
      <c r="X107" s="224"/>
      <c r="Y107" s="224"/>
      <c r="Z107" s="237"/>
      <c r="AA107" s="57"/>
      <c r="AB107" s="56"/>
    </row>
    <row r="108" spans="1:28" ht="12.75" x14ac:dyDescent="0.2">
      <c r="A108" s="56"/>
      <c r="B108" s="215" t="str">
        <v>In kaart brengen van binnenluchtkwaliteit</v>
      </c>
      <c r="C108" s="215" t="str">
        <v>Luchtvochtigheid</v>
      </c>
      <c r="D108" s="212" t="str">
        <v>Ja</v>
      </c>
      <c r="E108" s="56"/>
      <c r="F108" s="230"/>
      <c r="G108" s="230"/>
      <c r="H108" s="232"/>
      <c r="I108" s="230"/>
      <c r="J108" s="230"/>
      <c r="K108" s="230"/>
      <c r="L108" s="230"/>
      <c r="M108" s="230"/>
      <c r="N108" s="230"/>
      <c r="O108" s="230"/>
      <c r="P108" s="230"/>
      <c r="Q108" s="230"/>
      <c r="R108" s="230"/>
      <c r="S108" s="230"/>
      <c r="T108" s="230"/>
      <c r="U108" s="230"/>
      <c r="V108" s="230"/>
      <c r="W108" s="281"/>
      <c r="X108" s="230"/>
      <c r="Y108" s="230"/>
      <c r="Z108" s="236"/>
      <c r="AA108" s="57"/>
      <c r="AB108" s="56"/>
    </row>
    <row r="109" spans="1:28" ht="12.75" x14ac:dyDescent="0.2">
      <c r="A109" s="56"/>
      <c r="B109" s="213" t="str">
        <v>In kaart brengen van binnenluchtkwaliteit</v>
      </c>
      <c r="C109" s="213" t="str">
        <v>Temperatuur</v>
      </c>
      <c r="D109" s="214" t="str">
        <v>Ja</v>
      </c>
      <c r="E109" s="56"/>
      <c r="F109" s="224"/>
      <c r="G109" s="224"/>
      <c r="H109" s="226"/>
      <c r="I109" s="224"/>
      <c r="J109" s="224"/>
      <c r="K109" s="224"/>
      <c r="L109" s="224"/>
      <c r="M109" s="224"/>
      <c r="N109" s="224"/>
      <c r="O109" s="224"/>
      <c r="P109" s="224"/>
      <c r="Q109" s="224"/>
      <c r="R109" s="224"/>
      <c r="S109" s="224"/>
      <c r="T109" s="224"/>
      <c r="U109" s="224"/>
      <c r="V109" s="224"/>
      <c r="W109" s="280"/>
      <c r="X109" s="224"/>
      <c r="Y109" s="224"/>
      <c r="Z109" s="237"/>
      <c r="AA109" s="57"/>
      <c r="AB109" s="56"/>
    </row>
    <row r="110" spans="1:28" ht="12.75" x14ac:dyDescent="0.2">
      <c r="A110" s="56"/>
      <c r="B110" s="215" t="str">
        <v>In kaart brengen van binnenluchtkwaliteit</v>
      </c>
      <c r="C110" s="215" t="str">
        <v>Locatie</v>
      </c>
      <c r="D110" s="212" t="str">
        <v/>
      </c>
      <c r="E110" s="56"/>
      <c r="F110" s="230"/>
      <c r="G110" s="230"/>
      <c r="H110" s="232"/>
      <c r="I110" s="230"/>
      <c r="J110" s="230"/>
      <c r="K110" s="230"/>
      <c r="L110" s="230"/>
      <c r="M110" s="230"/>
      <c r="N110" s="230"/>
      <c r="O110" s="230"/>
      <c r="P110" s="230"/>
      <c r="Q110" s="230"/>
      <c r="R110" s="230"/>
      <c r="S110" s="230"/>
      <c r="T110" s="230"/>
      <c r="U110" s="230"/>
      <c r="V110" s="230"/>
      <c r="W110" s="281"/>
      <c r="X110" s="230"/>
      <c r="Y110" s="230"/>
      <c r="Z110" s="236"/>
      <c r="AA110" s="57"/>
      <c r="AB110" s="56"/>
    </row>
    <row r="111" spans="1:28" ht="12.75" x14ac:dyDescent="0.2">
      <c r="A111" s="56"/>
      <c r="B111" s="213" t="str">
        <v>In kaart brengen van binnenluchtkwaliteit</v>
      </c>
      <c r="C111" s="213" t="str">
        <v>Decibel</v>
      </c>
      <c r="D111" s="214" t="str">
        <v>Ja</v>
      </c>
      <c r="E111" s="56"/>
      <c r="F111" s="224"/>
      <c r="G111" s="224"/>
      <c r="H111" s="226"/>
      <c r="I111" s="224"/>
      <c r="J111" s="224"/>
      <c r="K111" s="224"/>
      <c r="L111" s="224"/>
      <c r="M111" s="224"/>
      <c r="N111" s="224"/>
      <c r="O111" s="224"/>
      <c r="P111" s="224"/>
      <c r="Q111" s="224"/>
      <c r="R111" s="224"/>
      <c r="S111" s="224"/>
      <c r="T111" s="224"/>
      <c r="U111" s="224"/>
      <c r="V111" s="224"/>
      <c r="W111" s="280"/>
      <c r="X111" s="224"/>
      <c r="Y111" s="224"/>
      <c r="Z111" s="237"/>
      <c r="AA111" s="57"/>
      <c r="AB111" s="56"/>
    </row>
    <row r="112" spans="1:28" ht="12.75" x14ac:dyDescent="0.2">
      <c r="A112" s="56"/>
      <c r="B112" s="215" t="str">
        <v>In kaart brengen van binnenluchtkwaliteit</v>
      </c>
      <c r="C112" s="215" t="str">
        <v>Lichtintensiteit</v>
      </c>
      <c r="D112" s="212" t="str">
        <v>Ja</v>
      </c>
      <c r="E112" s="56"/>
      <c r="F112" s="230"/>
      <c r="G112" s="230"/>
      <c r="H112" s="232"/>
      <c r="I112" s="230"/>
      <c r="J112" s="230"/>
      <c r="K112" s="230"/>
      <c r="L112" s="230"/>
      <c r="M112" s="230"/>
      <c r="N112" s="230"/>
      <c r="O112" s="230"/>
      <c r="P112" s="230"/>
      <c r="Q112" s="230"/>
      <c r="R112" s="230"/>
      <c r="S112" s="230"/>
      <c r="T112" s="230"/>
      <c r="U112" s="230"/>
      <c r="V112" s="230"/>
      <c r="W112" s="281"/>
      <c r="X112" s="230"/>
      <c r="Y112" s="230"/>
      <c r="Z112" s="236"/>
      <c r="AA112" s="57"/>
      <c r="AB112" s="56"/>
    </row>
    <row r="113" spans="1:28" ht="12.75" x14ac:dyDescent="0.2">
      <c r="A113" s="56"/>
      <c r="B113" s="213" t="str">
        <v>In kaart brengen van binnenluchtkwaliteit</v>
      </c>
      <c r="C113" s="213" t="str">
        <v>NO2</v>
      </c>
      <c r="D113" s="214" t="str">
        <v>Ja</v>
      </c>
      <c r="E113" s="56"/>
      <c r="F113" s="224"/>
      <c r="G113" s="224"/>
      <c r="H113" s="226"/>
      <c r="I113" s="224"/>
      <c r="J113" s="224"/>
      <c r="K113" s="224"/>
      <c r="L113" s="224"/>
      <c r="M113" s="224"/>
      <c r="N113" s="224"/>
      <c r="O113" s="224"/>
      <c r="P113" s="224"/>
      <c r="Q113" s="224"/>
      <c r="R113" s="224"/>
      <c r="S113" s="224"/>
      <c r="T113" s="224"/>
      <c r="U113" s="224"/>
      <c r="V113" s="224"/>
      <c r="W113" s="280"/>
      <c r="X113" s="224"/>
      <c r="Y113" s="224"/>
      <c r="Z113" s="237"/>
      <c r="AA113" s="57"/>
      <c r="AB113" s="56"/>
    </row>
    <row r="114" spans="1:28" ht="12.75" x14ac:dyDescent="0.2">
      <c r="A114" s="56"/>
      <c r="B114" s="215" t="str">
        <v>In kaart brengen van binnenluchtkwaliteit</v>
      </c>
      <c r="C114" s="215" t="str">
        <v>CO</v>
      </c>
      <c r="D114" s="212" t="str">
        <v>Ja</v>
      </c>
      <c r="E114" s="56"/>
      <c r="F114" s="230"/>
      <c r="G114" s="230"/>
      <c r="H114" s="232"/>
      <c r="I114" s="230"/>
      <c r="J114" s="230"/>
      <c r="K114" s="230"/>
      <c r="L114" s="230"/>
      <c r="M114" s="230"/>
      <c r="N114" s="230"/>
      <c r="O114" s="230"/>
      <c r="P114" s="230"/>
      <c r="Q114" s="230"/>
      <c r="R114" s="230"/>
      <c r="S114" s="230"/>
      <c r="T114" s="230"/>
      <c r="U114" s="230"/>
      <c r="V114" s="230"/>
      <c r="W114" s="281"/>
      <c r="X114" s="230"/>
      <c r="Y114" s="230"/>
      <c r="Z114" s="236"/>
      <c r="AA114" s="57"/>
      <c r="AB114" s="56"/>
    </row>
    <row r="115" spans="1:28" ht="12.75" x14ac:dyDescent="0.2">
      <c r="A115" s="56"/>
      <c r="B115" s="213" t="str">
        <v>Aanwezigheid van schaduw</v>
      </c>
      <c r="C115" s="213" t="str">
        <v>Lichtintensiteit</v>
      </c>
      <c r="D115" s="214" t="str">
        <v>Ja</v>
      </c>
      <c r="E115" s="56"/>
      <c r="F115" s="224"/>
      <c r="G115" s="224"/>
      <c r="H115" s="226"/>
      <c r="I115" s="224"/>
      <c r="J115" s="224"/>
      <c r="K115" s="224"/>
      <c r="L115" s="224"/>
      <c r="M115" s="224"/>
      <c r="N115" s="224"/>
      <c r="O115" s="224"/>
      <c r="P115" s="224"/>
      <c r="Q115" s="224"/>
      <c r="R115" s="224"/>
      <c r="S115" s="224"/>
      <c r="T115" s="224"/>
      <c r="U115" s="224"/>
      <c r="V115" s="224"/>
      <c r="W115" s="280"/>
      <c r="X115" s="224"/>
      <c r="Y115" s="224"/>
      <c r="Z115" s="237"/>
      <c r="AA115" s="57"/>
      <c r="AB115" s="56"/>
    </row>
    <row r="116" spans="1:28" ht="12.75" x14ac:dyDescent="0.2">
      <c r="A116" s="56"/>
      <c r="B116" s="215" t="str">
        <v>Windsnelheid en windrichting</v>
      </c>
      <c r="C116" s="215" t="str">
        <v>Windsnelheid</v>
      </c>
      <c r="D116" s="212" t="str">
        <v>Ja</v>
      </c>
      <c r="E116" s="56"/>
      <c r="F116" s="230"/>
      <c r="G116" s="230"/>
      <c r="H116" s="232"/>
      <c r="I116" s="230"/>
      <c r="J116" s="230"/>
      <c r="K116" s="230"/>
      <c r="L116" s="230"/>
      <c r="M116" s="230"/>
      <c r="N116" s="230"/>
      <c r="O116" s="230"/>
      <c r="P116" s="230"/>
      <c r="Q116" s="230"/>
      <c r="R116" s="230"/>
      <c r="S116" s="230"/>
      <c r="T116" s="230"/>
      <c r="U116" s="230"/>
      <c r="V116" s="230"/>
      <c r="W116" s="281"/>
      <c r="X116" s="230"/>
      <c r="Y116" s="230"/>
      <c r="Z116" s="236"/>
      <c r="AA116" s="57"/>
      <c r="AB116" s="56"/>
    </row>
    <row r="117" spans="1:28" ht="12.75" x14ac:dyDescent="0.2">
      <c r="A117" s="56"/>
      <c r="B117" s="213" t="str">
        <v>Windsnelheid en windrichting</v>
      </c>
      <c r="C117" s="213" t="str">
        <v>Windrichting</v>
      </c>
      <c r="D117" s="214" t="str">
        <v>Ja</v>
      </c>
      <c r="E117" s="56"/>
      <c r="F117" s="224"/>
      <c r="G117" s="224"/>
      <c r="H117" s="226"/>
      <c r="I117" s="224"/>
      <c r="J117" s="224"/>
      <c r="K117" s="224"/>
      <c r="L117" s="224"/>
      <c r="M117" s="224"/>
      <c r="N117" s="224"/>
      <c r="O117" s="224"/>
      <c r="P117" s="224"/>
      <c r="Q117" s="224"/>
      <c r="R117" s="224"/>
      <c r="S117" s="224"/>
      <c r="T117" s="224"/>
      <c r="U117" s="224"/>
      <c r="V117" s="224"/>
      <c r="W117" s="280"/>
      <c r="X117" s="224"/>
      <c r="Y117" s="224"/>
      <c r="Z117" s="237"/>
      <c r="AA117" s="57"/>
      <c r="AB117" s="56"/>
    </row>
    <row r="118" spans="1:28" ht="12.75" x14ac:dyDescent="0.2">
      <c r="A118" s="56"/>
      <c r="B118" s="215" t="str">
        <v>Lokale omgeving</v>
      </c>
      <c r="C118" s="215" t="str">
        <v>Temperatuur</v>
      </c>
      <c r="D118" s="212" t="str">
        <v>Ja</v>
      </c>
      <c r="E118" s="56"/>
      <c r="F118" s="230"/>
      <c r="G118" s="230"/>
      <c r="H118" s="232"/>
      <c r="I118" s="230"/>
      <c r="J118" s="230"/>
      <c r="K118" s="230"/>
      <c r="L118" s="230"/>
      <c r="M118" s="230"/>
      <c r="N118" s="230"/>
      <c r="O118" s="230"/>
      <c r="P118" s="230"/>
      <c r="Q118" s="230"/>
      <c r="R118" s="230"/>
      <c r="S118" s="230"/>
      <c r="T118" s="230"/>
      <c r="U118" s="230"/>
      <c r="V118" s="230"/>
      <c r="W118" s="281"/>
      <c r="X118" s="230"/>
      <c r="Y118" s="230"/>
      <c r="Z118" s="236"/>
      <c r="AA118" s="57"/>
      <c r="AB118" s="56"/>
    </row>
    <row r="119" spans="1:28" ht="12.75" x14ac:dyDescent="0.2">
      <c r="A119" s="56"/>
      <c r="B119" s="213" t="str">
        <v>Lokale omgeving</v>
      </c>
      <c r="C119" s="213" t="str">
        <v>Luchtvochtigheid</v>
      </c>
      <c r="D119" s="214" t="str">
        <v>Ja</v>
      </c>
      <c r="E119" s="56"/>
      <c r="F119" s="224"/>
      <c r="G119" s="224"/>
      <c r="H119" s="226"/>
      <c r="I119" s="224"/>
      <c r="J119" s="224"/>
      <c r="K119" s="224"/>
      <c r="L119" s="224"/>
      <c r="M119" s="224"/>
      <c r="N119" s="224"/>
      <c r="O119" s="224"/>
      <c r="P119" s="224"/>
      <c r="Q119" s="224"/>
      <c r="R119" s="224"/>
      <c r="S119" s="224"/>
      <c r="T119" s="224"/>
      <c r="U119" s="224"/>
      <c r="V119" s="224"/>
      <c r="W119" s="280"/>
      <c r="X119" s="224"/>
      <c r="Y119" s="224"/>
      <c r="Z119" s="237"/>
      <c r="AA119" s="57"/>
      <c r="AB119" s="56"/>
    </row>
    <row r="120" spans="1:28" ht="12.75" x14ac:dyDescent="0.2">
      <c r="A120" s="56"/>
      <c r="B120" s="215" t="str">
        <v>Link met effect op gevoelstemperatuur</v>
      </c>
      <c r="C120" s="215" t="str">
        <v>Infrarood</v>
      </c>
      <c r="D120" s="212" t="str">
        <v>Ja</v>
      </c>
      <c r="E120" s="56"/>
      <c r="F120" s="230"/>
      <c r="G120" s="230"/>
      <c r="H120" s="232"/>
      <c r="I120" s="230"/>
      <c r="J120" s="230"/>
      <c r="K120" s="230"/>
      <c r="L120" s="230"/>
      <c r="M120" s="230"/>
      <c r="N120" s="230"/>
      <c r="O120" s="230"/>
      <c r="P120" s="230"/>
      <c r="Q120" s="230"/>
      <c r="R120" s="230"/>
      <c r="S120" s="230"/>
      <c r="T120" s="230"/>
      <c r="U120" s="230"/>
      <c r="V120" s="230"/>
      <c r="W120" s="281"/>
      <c r="X120" s="230"/>
      <c r="Y120" s="230"/>
      <c r="Z120" s="236"/>
      <c r="AA120" s="57"/>
      <c r="AB120" s="56"/>
    </row>
    <row r="121" spans="1:28" ht="12.75" x14ac:dyDescent="0.2">
      <c r="A121" s="56"/>
      <c r="B121" s="213" t="str">
        <v>Lichtsterkte</v>
      </c>
      <c r="C121" s="213" t="str">
        <v>Lichtintensiteit</v>
      </c>
      <c r="D121" s="214" t="str">
        <v>Ja</v>
      </c>
      <c r="E121" s="56"/>
      <c r="F121" s="224"/>
      <c r="G121" s="224"/>
      <c r="H121" s="226"/>
      <c r="I121" s="224"/>
      <c r="J121" s="224"/>
      <c r="K121" s="224"/>
      <c r="L121" s="224"/>
      <c r="M121" s="224"/>
      <c r="N121" s="224"/>
      <c r="O121" s="224"/>
      <c r="P121" s="224"/>
      <c r="Q121" s="224"/>
      <c r="R121" s="224"/>
      <c r="S121" s="224"/>
      <c r="T121" s="224"/>
      <c r="U121" s="224"/>
      <c r="V121" s="224"/>
      <c r="W121" s="280"/>
      <c r="X121" s="224"/>
      <c r="Y121" s="224"/>
      <c r="Z121" s="237"/>
      <c r="AA121" s="57"/>
      <c r="AB121" s="56"/>
    </row>
    <row r="122" spans="1:28" ht="12.75" x14ac:dyDescent="0.2">
      <c r="A122" s="56"/>
      <c r="B122" s="215" t="str">
        <v>Sterren tellen, lopende Globe at Night</v>
      </c>
      <c r="C122" s="215" t="str">
        <v>Locatie</v>
      </c>
      <c r="D122" s="212" t="str">
        <v/>
      </c>
      <c r="E122" s="56"/>
      <c r="F122" s="230"/>
      <c r="G122" s="230"/>
      <c r="H122" s="232"/>
      <c r="I122" s="230"/>
      <c r="J122" s="230"/>
      <c r="K122" s="230"/>
      <c r="L122" s="230"/>
      <c r="M122" s="230"/>
      <c r="N122" s="230"/>
      <c r="O122" s="230"/>
      <c r="P122" s="230"/>
      <c r="Q122" s="230"/>
      <c r="R122" s="230"/>
      <c r="S122" s="230"/>
      <c r="T122" s="230"/>
      <c r="U122" s="230"/>
      <c r="V122" s="230"/>
      <c r="W122" s="281"/>
      <c r="X122" s="230"/>
      <c r="Y122" s="230"/>
      <c r="Z122" s="236"/>
      <c r="AA122" s="57"/>
      <c r="AB122" s="56"/>
    </row>
    <row r="123" spans="1:28" ht="12.75" x14ac:dyDescent="0.2">
      <c r="A123" s="56"/>
      <c r="B123" s="213" t="str">
        <v>Veiligheidsgevoel</v>
      </c>
      <c r="C123" s="213" t="str">
        <v>Licht/Kleur</v>
      </c>
      <c r="D123" s="214" t="str">
        <v>Ja</v>
      </c>
      <c r="E123" s="56"/>
      <c r="F123" s="224"/>
      <c r="G123" s="224"/>
      <c r="H123" s="226"/>
      <c r="I123" s="224"/>
      <c r="J123" s="224"/>
      <c r="K123" s="224"/>
      <c r="L123" s="224"/>
      <c r="M123" s="224"/>
      <c r="N123" s="224"/>
      <c r="O123" s="224"/>
      <c r="P123" s="224"/>
      <c r="Q123" s="224"/>
      <c r="R123" s="224"/>
      <c r="S123" s="224"/>
      <c r="T123" s="224"/>
      <c r="U123" s="224"/>
      <c r="V123" s="224"/>
      <c r="W123" s="280"/>
      <c r="X123" s="224"/>
      <c r="Y123" s="224"/>
      <c r="Z123" s="237"/>
      <c r="AA123" s="57"/>
      <c r="AB123" s="56"/>
    </row>
    <row r="124" spans="1:28" ht="12.75" x14ac:dyDescent="0.2">
      <c r="A124" s="56"/>
      <c r="B124" s="215" t="str">
        <v>Veiligheidsgevoel</v>
      </c>
      <c r="C124" s="215" t="str">
        <v>Lichtintensiteit</v>
      </c>
      <c r="D124" s="212" t="str">
        <v>Ja</v>
      </c>
      <c r="E124" s="56"/>
      <c r="F124" s="230"/>
      <c r="G124" s="230"/>
      <c r="H124" s="232"/>
      <c r="I124" s="230"/>
      <c r="J124" s="230"/>
      <c r="K124" s="230"/>
      <c r="L124" s="230"/>
      <c r="M124" s="230"/>
      <c r="N124" s="230"/>
      <c r="O124" s="230"/>
      <c r="P124" s="230"/>
      <c r="Q124" s="230"/>
      <c r="R124" s="230"/>
      <c r="S124" s="230"/>
      <c r="T124" s="230"/>
      <c r="U124" s="230"/>
      <c r="V124" s="230"/>
      <c r="W124" s="281"/>
      <c r="X124" s="230"/>
      <c r="Y124" s="230"/>
      <c r="Z124" s="236"/>
      <c r="AA124" s="57"/>
      <c r="AB124" s="56"/>
    </row>
    <row r="125" spans="1:28" ht="12.75" x14ac:dyDescent="0.2">
      <c r="A125" s="56"/>
      <c r="B125" s="213" t="str">
        <v>Veiligheidsgevoel</v>
      </c>
      <c r="C125" s="213" t="str">
        <v>Bloeddruk</v>
      </c>
      <c r="D125" s="214" t="str">
        <v>Ja</v>
      </c>
      <c r="E125" s="56"/>
      <c r="F125" s="224"/>
      <c r="G125" s="224"/>
      <c r="H125" s="226"/>
      <c r="I125" s="224"/>
      <c r="J125" s="224"/>
      <c r="K125" s="224"/>
      <c r="L125" s="224"/>
      <c r="M125" s="224"/>
      <c r="N125" s="224"/>
      <c r="O125" s="224"/>
      <c r="P125" s="224"/>
      <c r="Q125" s="224"/>
      <c r="R125" s="224"/>
      <c r="S125" s="224"/>
      <c r="T125" s="224"/>
      <c r="U125" s="224"/>
      <c r="V125" s="224"/>
      <c r="W125" s="280"/>
      <c r="X125" s="224"/>
      <c r="Y125" s="224"/>
      <c r="Z125" s="237"/>
      <c r="AA125" s="57"/>
      <c r="AB125" s="56"/>
    </row>
    <row r="126" spans="1:28" ht="12.75" x14ac:dyDescent="0.2">
      <c r="A126" s="56"/>
      <c r="B126" s="215" t="str">
        <v>Veiligheidsgevoel</v>
      </c>
      <c r="C126" s="215" t="str">
        <v>Hartslag</v>
      </c>
      <c r="D126" s="212" t="str">
        <v>Ja</v>
      </c>
      <c r="E126" s="56"/>
      <c r="F126" s="230"/>
      <c r="G126" s="230"/>
      <c r="H126" s="232"/>
      <c r="I126" s="230"/>
      <c r="J126" s="230"/>
      <c r="K126" s="230"/>
      <c r="L126" s="230"/>
      <c r="M126" s="230"/>
      <c r="N126" s="230"/>
      <c r="O126" s="230"/>
      <c r="P126" s="230"/>
      <c r="Q126" s="230"/>
      <c r="R126" s="230"/>
      <c r="S126" s="230"/>
      <c r="T126" s="230"/>
      <c r="U126" s="230"/>
      <c r="V126" s="230"/>
      <c r="W126" s="281"/>
      <c r="X126" s="230"/>
      <c r="Y126" s="230"/>
      <c r="Z126" s="236"/>
      <c r="AA126" s="57"/>
      <c r="AB126" s="56"/>
    </row>
    <row r="127" spans="1:28" ht="12.75" x14ac:dyDescent="0.2">
      <c r="A127" s="56"/>
      <c r="B127" s="213" t="str">
        <v>Veiligheidsgevoel</v>
      </c>
      <c r="C127" s="213" t="str">
        <v>Stressniveau</v>
      </c>
      <c r="D127" s="214" t="str">
        <v>Ja</v>
      </c>
      <c r="E127" s="56"/>
      <c r="F127" s="224"/>
      <c r="G127" s="224"/>
      <c r="H127" s="226"/>
      <c r="I127" s="224"/>
      <c r="J127" s="224"/>
      <c r="K127" s="224"/>
      <c r="L127" s="224"/>
      <c r="M127" s="224"/>
      <c r="N127" s="224"/>
      <c r="O127" s="224"/>
      <c r="P127" s="224"/>
      <c r="Q127" s="224"/>
      <c r="R127" s="224"/>
      <c r="S127" s="224"/>
      <c r="T127" s="224"/>
      <c r="U127" s="224"/>
      <c r="V127" s="224"/>
      <c r="W127" s="280"/>
      <c r="X127" s="224"/>
      <c r="Y127" s="224"/>
      <c r="Z127" s="237"/>
      <c r="AA127" s="57"/>
      <c r="AB127" s="56"/>
    </row>
    <row r="128" spans="1:28" ht="12.75" x14ac:dyDescent="0.2">
      <c r="A128" s="56"/>
      <c r="B128" s="215" t="str">
        <v>Veiligheidsgevoel</v>
      </c>
      <c r="C128" s="215" t="str">
        <v>Zichtbaarheid</v>
      </c>
      <c r="D128" s="212" t="str">
        <v>Ja</v>
      </c>
      <c r="E128" s="56"/>
      <c r="F128" s="230"/>
      <c r="G128" s="230"/>
      <c r="H128" s="232"/>
      <c r="I128" s="230"/>
      <c r="J128" s="230"/>
      <c r="K128" s="230"/>
      <c r="L128" s="230"/>
      <c r="M128" s="230"/>
      <c r="N128" s="230"/>
      <c r="O128" s="230"/>
      <c r="P128" s="230"/>
      <c r="Q128" s="230"/>
      <c r="R128" s="230"/>
      <c r="S128" s="230"/>
      <c r="T128" s="230"/>
      <c r="U128" s="230"/>
      <c r="V128" s="230"/>
      <c r="W128" s="281"/>
      <c r="X128" s="230"/>
      <c r="Y128" s="230"/>
      <c r="Z128" s="236"/>
      <c r="AA128" s="57"/>
      <c r="AB128" s="56"/>
    </row>
    <row r="129" spans="1:28" ht="12.75" x14ac:dyDescent="0.2">
      <c r="A129" s="56"/>
      <c r="B129" s="213" t="str">
        <v>Veiligheidsgevoel</v>
      </c>
      <c r="C129" s="213" t="str">
        <v>Veiligheid</v>
      </c>
      <c r="D129" s="214" t="str">
        <v>Ja</v>
      </c>
      <c r="E129" s="56"/>
      <c r="F129" s="224"/>
      <c r="G129" s="224"/>
      <c r="H129" s="226"/>
      <c r="I129" s="224"/>
      <c r="J129" s="224"/>
      <c r="K129" s="224"/>
      <c r="L129" s="224"/>
      <c r="M129" s="224"/>
      <c r="N129" s="224"/>
      <c r="O129" s="224"/>
      <c r="P129" s="224"/>
      <c r="Q129" s="224"/>
      <c r="R129" s="224"/>
      <c r="S129" s="224"/>
      <c r="T129" s="224"/>
      <c r="U129" s="224"/>
      <c r="V129" s="224"/>
      <c r="W129" s="280"/>
      <c r="X129" s="224"/>
      <c r="Y129" s="224"/>
      <c r="Z129" s="237"/>
      <c r="AA129" s="57"/>
      <c r="AB129" s="56"/>
    </row>
    <row r="130" spans="1:28" ht="12.75" x14ac:dyDescent="0.2">
      <c r="A130" s="56"/>
      <c r="B130" s="215" t="str">
        <v>Drukte (aantal auto's, fietsers, voetgangers etc.)</v>
      </c>
      <c r="C130" s="215" t="str">
        <v>Passage telling</v>
      </c>
      <c r="D130" s="212" t="str">
        <v>Ja</v>
      </c>
      <c r="E130" s="56"/>
      <c r="F130" s="230"/>
      <c r="G130" s="230"/>
      <c r="H130" s="232"/>
      <c r="I130" s="230"/>
      <c r="J130" s="230"/>
      <c r="K130" s="230"/>
      <c r="L130" s="230"/>
      <c r="M130" s="230"/>
      <c r="N130" s="230"/>
      <c r="O130" s="230"/>
      <c r="P130" s="230"/>
      <c r="Q130" s="230"/>
      <c r="R130" s="230"/>
      <c r="S130" s="230"/>
      <c r="T130" s="230"/>
      <c r="U130" s="230"/>
      <c r="V130" s="230"/>
      <c r="W130" s="281"/>
      <c r="X130" s="230"/>
      <c r="Y130" s="230"/>
      <c r="Z130" s="236"/>
      <c r="AA130" s="57"/>
      <c r="AB130" s="56"/>
    </row>
    <row r="131" spans="1:28" ht="12.75" x14ac:dyDescent="0.2">
      <c r="A131" s="56"/>
      <c r="B131" s="213" t="str">
        <v>Locatie</v>
      </c>
      <c r="C131" s="213" t="str">
        <v>Locatie</v>
      </c>
      <c r="D131" s="214" t="str">
        <v/>
      </c>
      <c r="E131" s="56"/>
      <c r="F131" s="224"/>
      <c r="G131" s="224"/>
      <c r="H131" s="226"/>
      <c r="I131" s="224"/>
      <c r="J131" s="224"/>
      <c r="K131" s="224"/>
      <c r="L131" s="224"/>
      <c r="M131" s="224"/>
      <c r="N131" s="224"/>
      <c r="O131" s="224"/>
      <c r="P131" s="224"/>
      <c r="Q131" s="224"/>
      <c r="R131" s="224"/>
      <c r="S131" s="224"/>
      <c r="T131" s="224"/>
      <c r="U131" s="224"/>
      <c r="V131" s="224"/>
      <c r="W131" s="280"/>
      <c r="X131" s="224"/>
      <c r="Y131" s="224"/>
      <c r="Z131" s="237"/>
      <c r="AA131" s="57"/>
      <c r="AB131" s="56"/>
    </row>
    <row r="132" spans="1:28" ht="12.75" x14ac:dyDescent="0.2">
      <c r="A132" s="56"/>
      <c r="B132" s="215" t="str">
        <v>Lokale UV niveau</v>
      </c>
      <c r="C132" s="215" t="str">
        <v>Locatie</v>
      </c>
      <c r="D132" s="212" t="str">
        <v/>
      </c>
      <c r="E132" s="56"/>
      <c r="F132" s="230"/>
      <c r="G132" s="230"/>
      <c r="H132" s="232"/>
      <c r="I132" s="230"/>
      <c r="J132" s="230"/>
      <c r="K132" s="230"/>
      <c r="L132" s="230"/>
      <c r="M132" s="230"/>
      <c r="N132" s="230"/>
      <c r="O132" s="230"/>
      <c r="P132" s="230"/>
      <c r="Q132" s="230"/>
      <c r="R132" s="230"/>
      <c r="S132" s="230"/>
      <c r="T132" s="230"/>
      <c r="U132" s="230"/>
      <c r="V132" s="230"/>
      <c r="W132" s="281"/>
      <c r="X132" s="230"/>
      <c r="Y132" s="230"/>
      <c r="Z132" s="236"/>
      <c r="AA132" s="57"/>
      <c r="AB132" s="56"/>
    </row>
    <row r="133" spans="1:28" ht="12.75" x14ac:dyDescent="0.2">
      <c r="A133" s="56"/>
      <c r="B133" s="213" t="str">
        <v>Lokale UV niveau</v>
      </c>
      <c r="C133" s="213" t="str">
        <v>UV intensiteit</v>
      </c>
      <c r="D133" s="214" t="str">
        <v>Ja</v>
      </c>
      <c r="E133" s="56"/>
      <c r="F133" s="224"/>
      <c r="G133" s="224"/>
      <c r="H133" s="226"/>
      <c r="I133" s="224"/>
      <c r="J133" s="224"/>
      <c r="K133" s="224"/>
      <c r="L133" s="224"/>
      <c r="M133" s="224"/>
      <c r="N133" s="224"/>
      <c r="O133" s="224"/>
      <c r="P133" s="224"/>
      <c r="Q133" s="224"/>
      <c r="R133" s="224"/>
      <c r="S133" s="224"/>
      <c r="T133" s="224"/>
      <c r="U133" s="224"/>
      <c r="V133" s="224"/>
      <c r="W133" s="280"/>
      <c r="X133" s="224"/>
      <c r="Y133" s="224"/>
      <c r="Z133" s="237"/>
      <c r="AA133" s="57"/>
      <c r="AB133" s="56"/>
    </row>
    <row r="134" spans="1:28" ht="12.75" x14ac:dyDescent="0.2">
      <c r="A134" s="56"/>
      <c r="B134" s="215" t="str">
        <v>Lokale licht intensiteit</v>
      </c>
      <c r="C134" s="215" t="str">
        <v>Lichtintensiteit</v>
      </c>
      <c r="D134" s="212" t="str">
        <v>Ja</v>
      </c>
      <c r="E134" s="56"/>
      <c r="F134" s="230"/>
      <c r="G134" s="230"/>
      <c r="H134" s="232"/>
      <c r="I134" s="230"/>
      <c r="J134" s="230"/>
      <c r="K134" s="230"/>
      <c r="L134" s="230"/>
      <c r="M134" s="230"/>
      <c r="N134" s="230"/>
      <c r="O134" s="230"/>
      <c r="P134" s="230"/>
      <c r="Q134" s="230"/>
      <c r="R134" s="230"/>
      <c r="S134" s="230"/>
      <c r="T134" s="230"/>
      <c r="U134" s="230"/>
      <c r="V134" s="230"/>
      <c r="W134" s="281"/>
      <c r="X134" s="230"/>
      <c r="Y134" s="230"/>
      <c r="Z134" s="236"/>
      <c r="AA134" s="57"/>
      <c r="AB134" s="56"/>
    </row>
    <row r="135" spans="1:28" ht="12.75" x14ac:dyDescent="0.2">
      <c r="A135" s="56"/>
      <c r="B135" s="213" t="str">
        <v>Geluidsimpact van omgeving (water, autosnelwegen, treinen etc.)</v>
      </c>
      <c r="C135" s="213" t="str">
        <v>Decibel</v>
      </c>
      <c r="D135" s="214" t="str">
        <v>Ja</v>
      </c>
      <c r="E135" s="56"/>
      <c r="F135" s="224"/>
      <c r="G135" s="224"/>
      <c r="H135" s="226"/>
      <c r="I135" s="224"/>
      <c r="J135" s="224"/>
      <c r="K135" s="224"/>
      <c r="L135" s="224"/>
      <c r="M135" s="224"/>
      <c r="N135" s="224"/>
      <c r="O135" s="224"/>
      <c r="P135" s="224"/>
      <c r="Q135" s="224"/>
      <c r="R135" s="224"/>
      <c r="S135" s="224"/>
      <c r="T135" s="224"/>
      <c r="U135" s="224"/>
      <c r="V135" s="224"/>
      <c r="W135" s="280"/>
      <c r="X135" s="224"/>
      <c r="Y135" s="224"/>
      <c r="Z135" s="237"/>
      <c r="AA135" s="57"/>
      <c r="AB135" s="56"/>
    </row>
    <row r="136" spans="1:28" ht="12.75" x14ac:dyDescent="0.2">
      <c r="A136" s="56"/>
      <c r="B136" s="215" t="str">
        <v>Geluidsimpact van omgeving (water, autosnelwegen, treinen etc.)</v>
      </c>
      <c r="C136" s="215" t="str">
        <v>Locatie</v>
      </c>
      <c r="D136" s="212" t="str">
        <v/>
      </c>
      <c r="E136" s="56"/>
      <c r="F136" s="230"/>
      <c r="G136" s="230"/>
      <c r="H136" s="232"/>
      <c r="I136" s="230"/>
      <c r="J136" s="230"/>
      <c r="K136" s="230"/>
      <c r="L136" s="230"/>
      <c r="M136" s="230"/>
      <c r="N136" s="230"/>
      <c r="O136" s="230"/>
      <c r="P136" s="230"/>
      <c r="Q136" s="230"/>
      <c r="R136" s="230"/>
      <c r="S136" s="230"/>
      <c r="T136" s="230"/>
      <c r="U136" s="230"/>
      <c r="V136" s="230"/>
      <c r="W136" s="281"/>
      <c r="X136" s="230"/>
      <c r="Y136" s="230"/>
      <c r="Z136" s="236"/>
      <c r="AA136" s="57"/>
      <c r="AB136" s="56"/>
    </row>
    <row r="137" spans="1:28" ht="12.75" x14ac:dyDescent="0.2">
      <c r="A137" s="56"/>
      <c r="B137" s="213" t="str">
        <v>Algemene geluidsniveau</v>
      </c>
      <c r="C137" s="213" t="str">
        <v>Decibel</v>
      </c>
      <c r="D137" s="214" t="str">
        <v>Ja</v>
      </c>
      <c r="E137" s="56"/>
      <c r="F137" s="224"/>
      <c r="G137" s="224"/>
      <c r="H137" s="226"/>
      <c r="I137" s="224"/>
      <c r="J137" s="224"/>
      <c r="K137" s="224"/>
      <c r="L137" s="224"/>
      <c r="M137" s="224"/>
      <c r="N137" s="224"/>
      <c r="O137" s="224"/>
      <c r="P137" s="224"/>
      <c r="Q137" s="224"/>
      <c r="R137" s="224"/>
      <c r="S137" s="224"/>
      <c r="T137" s="224"/>
      <c r="U137" s="224"/>
      <c r="V137" s="224"/>
      <c r="W137" s="280"/>
      <c r="X137" s="224"/>
      <c r="Y137" s="224"/>
      <c r="Z137" s="237"/>
      <c r="AA137" s="57"/>
      <c r="AB137" s="56"/>
    </row>
    <row r="138" spans="1:28" ht="12.75" x14ac:dyDescent="0.2">
      <c r="A138" s="56"/>
      <c r="B138" s="215" t="str">
        <v>Geluidspieken</v>
      </c>
      <c r="C138" s="215" t="str">
        <v>Decibel</v>
      </c>
      <c r="D138" s="212" t="str">
        <v>Ja</v>
      </c>
      <c r="E138" s="56"/>
      <c r="F138" s="230"/>
      <c r="G138" s="230"/>
      <c r="H138" s="232"/>
      <c r="I138" s="230"/>
      <c r="J138" s="230"/>
      <c r="K138" s="230"/>
      <c r="L138" s="230"/>
      <c r="M138" s="230"/>
      <c r="N138" s="230"/>
      <c r="O138" s="230"/>
      <c r="P138" s="230"/>
      <c r="Q138" s="230"/>
      <c r="R138" s="230"/>
      <c r="S138" s="230"/>
      <c r="T138" s="230"/>
      <c r="U138" s="230"/>
      <c r="V138" s="230"/>
      <c r="W138" s="281"/>
      <c r="X138" s="230"/>
      <c r="Y138" s="230"/>
      <c r="Z138" s="236"/>
      <c r="AA138" s="57"/>
      <c r="AB138" s="56"/>
    </row>
    <row r="139" spans="1:28" ht="12.75" x14ac:dyDescent="0.2">
      <c r="A139" s="56"/>
      <c r="B139" s="213" t="str">
        <v>Lokale omgeving</v>
      </c>
      <c r="C139" s="213" t="str">
        <v>Temperatuur</v>
      </c>
      <c r="D139" s="214" t="str">
        <v>Ja</v>
      </c>
      <c r="E139" s="56"/>
      <c r="F139" s="224"/>
      <c r="G139" s="224"/>
      <c r="H139" s="226"/>
      <c r="I139" s="224"/>
      <c r="J139" s="224"/>
      <c r="K139" s="224"/>
      <c r="L139" s="224"/>
      <c r="M139" s="224"/>
      <c r="N139" s="224"/>
      <c r="O139" s="224"/>
      <c r="P139" s="224"/>
      <c r="Q139" s="224"/>
      <c r="R139" s="224"/>
      <c r="S139" s="224"/>
      <c r="T139" s="224"/>
      <c r="U139" s="224"/>
      <c r="V139" s="224"/>
      <c r="W139" s="280"/>
      <c r="X139" s="224"/>
      <c r="Y139" s="224"/>
      <c r="Z139" s="237"/>
      <c r="AA139" s="57"/>
      <c r="AB139" s="56"/>
    </row>
    <row r="140" spans="1:28" ht="12.75" x14ac:dyDescent="0.2">
      <c r="A140" s="56"/>
      <c r="B140" s="215" t="str">
        <v>Lokale omgeving</v>
      </c>
      <c r="C140" s="215" t="str">
        <v>Windsnelheid</v>
      </c>
      <c r="D140" s="212" t="str">
        <v>Ja</v>
      </c>
      <c r="E140" s="56"/>
      <c r="F140" s="230"/>
      <c r="G140" s="230"/>
      <c r="H140" s="232"/>
      <c r="I140" s="230"/>
      <c r="J140" s="230"/>
      <c r="K140" s="230"/>
      <c r="L140" s="230"/>
      <c r="M140" s="230"/>
      <c r="N140" s="230"/>
      <c r="O140" s="230"/>
      <c r="P140" s="230"/>
      <c r="Q140" s="230"/>
      <c r="R140" s="230"/>
      <c r="S140" s="230"/>
      <c r="T140" s="230"/>
      <c r="U140" s="230"/>
      <c r="V140" s="230"/>
      <c r="W140" s="281"/>
      <c r="X140" s="230"/>
      <c r="Y140" s="230"/>
      <c r="Z140" s="236"/>
      <c r="AA140" s="57"/>
      <c r="AB140" s="56"/>
    </row>
    <row r="141" spans="1:28" ht="12.75" x14ac:dyDescent="0.2">
      <c r="A141" s="56"/>
      <c r="B141" s="213" t="str">
        <v>Lokale omgeving</v>
      </c>
      <c r="C141" s="213" t="str">
        <v>Windrichting</v>
      </c>
      <c r="D141" s="214" t="str">
        <v>Ja</v>
      </c>
      <c r="E141" s="56"/>
      <c r="F141" s="224"/>
      <c r="G141" s="224"/>
      <c r="H141" s="226"/>
      <c r="I141" s="224"/>
      <c r="J141" s="224"/>
      <c r="K141" s="224"/>
      <c r="L141" s="224"/>
      <c r="M141" s="224"/>
      <c r="N141" s="224"/>
      <c r="O141" s="224"/>
      <c r="P141" s="224"/>
      <c r="Q141" s="224"/>
      <c r="R141" s="224"/>
      <c r="S141" s="224"/>
      <c r="T141" s="224"/>
      <c r="U141" s="224"/>
      <c r="V141" s="224"/>
      <c r="W141" s="280"/>
      <c r="X141" s="224"/>
      <c r="Y141" s="224"/>
      <c r="Z141" s="237"/>
      <c r="AA141" s="57"/>
      <c r="AB141" s="56"/>
    </row>
    <row r="142" spans="1:28" ht="12.75" x14ac:dyDescent="0.2">
      <c r="A142" s="56"/>
      <c r="B142" s="215" t="str">
        <v>Lokale omgeving</v>
      </c>
      <c r="C142" s="215" t="str">
        <v>Luchtvochtigheid</v>
      </c>
      <c r="D142" s="212" t="str">
        <v>Ja</v>
      </c>
      <c r="E142" s="56"/>
      <c r="F142" s="230"/>
      <c r="G142" s="230"/>
      <c r="H142" s="232"/>
      <c r="I142" s="230"/>
      <c r="J142" s="230"/>
      <c r="K142" s="230"/>
      <c r="L142" s="230"/>
      <c r="M142" s="230"/>
      <c r="N142" s="230"/>
      <c r="O142" s="230"/>
      <c r="P142" s="230"/>
      <c r="Q142" s="230"/>
      <c r="R142" s="230"/>
      <c r="S142" s="230"/>
      <c r="T142" s="230"/>
      <c r="U142" s="230"/>
      <c r="V142" s="230"/>
      <c r="W142" s="281"/>
      <c r="X142" s="230"/>
      <c r="Y142" s="230"/>
      <c r="Z142" s="236"/>
      <c r="AA142" s="57"/>
      <c r="AB142" s="56"/>
    </row>
    <row r="143" spans="1:28" ht="12.75" x14ac:dyDescent="0.2">
      <c r="A143" s="56"/>
      <c r="B143" s="213" t="str">
        <v>Algemene geluidsniveau</v>
      </c>
      <c r="C143" s="213" t="str">
        <v>Decibel</v>
      </c>
      <c r="D143" s="214" t="str">
        <v>Ja</v>
      </c>
      <c r="E143" s="56"/>
      <c r="F143" s="224"/>
      <c r="G143" s="224"/>
      <c r="H143" s="226"/>
      <c r="I143" s="224"/>
      <c r="J143" s="224"/>
      <c r="K143" s="224"/>
      <c r="L143" s="224"/>
      <c r="M143" s="224"/>
      <c r="N143" s="224"/>
      <c r="O143" s="224"/>
      <c r="P143" s="224"/>
      <c r="Q143" s="224"/>
      <c r="R143" s="224"/>
      <c r="S143" s="224"/>
      <c r="T143" s="224"/>
      <c r="U143" s="224"/>
      <c r="V143" s="224"/>
      <c r="W143" s="280"/>
      <c r="X143" s="224"/>
      <c r="Y143" s="224"/>
      <c r="Z143" s="237"/>
      <c r="AA143" s="57"/>
      <c r="AB143" s="56"/>
    </row>
    <row r="144" spans="1:28" ht="12.75" x14ac:dyDescent="0.2">
      <c r="A144" s="56"/>
      <c r="B144" s="215" t="str">
        <v>Algemene geluidsniveau</v>
      </c>
      <c r="C144" s="215" t="str">
        <v>Locatie</v>
      </c>
      <c r="D144" s="212" t="str">
        <v>Ja</v>
      </c>
      <c r="E144" s="56"/>
      <c r="F144" s="230"/>
      <c r="G144" s="230"/>
      <c r="H144" s="232"/>
      <c r="I144" s="230"/>
      <c r="J144" s="230"/>
      <c r="K144" s="230"/>
      <c r="L144" s="230"/>
      <c r="M144" s="230"/>
      <c r="N144" s="230"/>
      <c r="O144" s="230"/>
      <c r="P144" s="230"/>
      <c r="Q144" s="230"/>
      <c r="R144" s="230"/>
      <c r="S144" s="230"/>
      <c r="T144" s="230"/>
      <c r="U144" s="230"/>
      <c r="V144" s="230"/>
      <c r="W144" s="281"/>
      <c r="X144" s="230"/>
      <c r="Y144" s="230"/>
      <c r="Z144" s="236"/>
      <c r="AA144" s="57"/>
      <c r="AB144" s="56"/>
    </row>
    <row r="145" spans="1:28" ht="12.75" x14ac:dyDescent="0.2">
      <c r="A145" s="56"/>
      <c r="B145" s="213" t="str">
        <v>Geluidsbron</v>
      </c>
      <c r="C145" s="213" t="str">
        <v>Decibel</v>
      </c>
      <c r="D145" s="214" t="str">
        <v>Ja</v>
      </c>
      <c r="E145" s="56"/>
      <c r="F145" s="224"/>
      <c r="G145" s="224"/>
      <c r="H145" s="226"/>
      <c r="I145" s="224"/>
      <c r="J145" s="224"/>
      <c r="K145" s="224"/>
      <c r="L145" s="224"/>
      <c r="M145" s="224"/>
      <c r="N145" s="224"/>
      <c r="O145" s="224"/>
      <c r="P145" s="224"/>
      <c r="Q145" s="224"/>
      <c r="R145" s="224"/>
      <c r="S145" s="224"/>
      <c r="T145" s="224"/>
      <c r="U145" s="224"/>
      <c r="V145" s="224"/>
      <c r="W145" s="280"/>
      <c r="X145" s="224"/>
      <c r="Y145" s="224"/>
      <c r="Z145" s="237"/>
      <c r="AA145" s="57"/>
      <c r="AB145" s="56"/>
    </row>
    <row r="146" spans="1:28" ht="12.75" x14ac:dyDescent="0.2">
      <c r="A146" s="56"/>
      <c r="B146" s="215" t="str">
        <v>Zoutgehalte in water</v>
      </c>
      <c r="C146" s="215" t="str">
        <v>Waterstand</v>
      </c>
      <c r="D146" s="212" t="str">
        <v>Ja</v>
      </c>
      <c r="E146" s="56"/>
      <c r="F146" s="230"/>
      <c r="G146" s="230"/>
      <c r="H146" s="232"/>
      <c r="I146" s="230"/>
      <c r="J146" s="230"/>
      <c r="K146" s="230"/>
      <c r="L146" s="230"/>
      <c r="M146" s="230"/>
      <c r="N146" s="230"/>
      <c r="O146" s="230"/>
      <c r="P146" s="230"/>
      <c r="Q146" s="230"/>
      <c r="R146" s="230"/>
      <c r="S146" s="230"/>
      <c r="T146" s="230"/>
      <c r="U146" s="230"/>
      <c r="V146" s="230"/>
      <c r="W146" s="281"/>
      <c r="X146" s="230"/>
      <c r="Y146" s="230"/>
      <c r="Z146" s="236"/>
      <c r="AA146" s="57"/>
      <c r="AB146" s="56"/>
    </row>
    <row r="147" spans="1:28" ht="12.75" x14ac:dyDescent="0.2">
      <c r="A147" s="56"/>
      <c r="B147" s="213" t="str">
        <v>Hoogtemetingen rivierlopen</v>
      </c>
      <c r="C147" s="213" t="str">
        <v>Zoutgehalte water</v>
      </c>
      <c r="D147" s="214" t="str">
        <v>Ja</v>
      </c>
      <c r="E147" s="56"/>
      <c r="F147" s="224"/>
      <c r="G147" s="224"/>
      <c r="H147" s="226"/>
      <c r="I147" s="224"/>
      <c r="J147" s="224"/>
      <c r="K147" s="224"/>
      <c r="L147" s="224"/>
      <c r="M147" s="224"/>
      <c r="N147" s="224"/>
      <c r="O147" s="224"/>
      <c r="P147" s="224"/>
      <c r="Q147" s="224"/>
      <c r="R147" s="224"/>
      <c r="S147" s="224"/>
      <c r="T147" s="224"/>
      <c r="U147" s="224"/>
      <c r="V147" s="224"/>
      <c r="W147" s="280"/>
      <c r="X147" s="224"/>
      <c r="Y147" s="224"/>
      <c r="Z147" s="237"/>
      <c r="AA147" s="57"/>
      <c r="AB147" s="56"/>
    </row>
    <row r="148" spans="1:28" ht="12.75" x14ac:dyDescent="0.2">
      <c r="A148" s="56"/>
      <c r="B148" s="215" t="str">
        <v>Waterniveau in waterlopen</v>
      </c>
      <c r="C148" s="215" t="str">
        <v>Waterstand</v>
      </c>
      <c r="D148" s="212" t="str">
        <v>Ja</v>
      </c>
      <c r="E148" s="56"/>
      <c r="F148" s="230"/>
      <c r="G148" s="230"/>
      <c r="H148" s="232"/>
      <c r="I148" s="230"/>
      <c r="J148" s="230"/>
      <c r="K148" s="230"/>
      <c r="L148" s="230"/>
      <c r="M148" s="230"/>
      <c r="N148" s="230"/>
      <c r="O148" s="230"/>
      <c r="P148" s="230"/>
      <c r="Q148" s="230"/>
      <c r="R148" s="230"/>
      <c r="S148" s="230"/>
      <c r="T148" s="230"/>
      <c r="U148" s="230"/>
      <c r="V148" s="230"/>
      <c r="W148" s="281"/>
      <c r="X148" s="230"/>
      <c r="Y148" s="230"/>
      <c r="Z148" s="236"/>
      <c r="AA148" s="57"/>
      <c r="AB148" s="56"/>
    </row>
    <row r="149" spans="1:28" ht="12.75" x14ac:dyDescent="0.2">
      <c r="A149" s="56"/>
      <c r="B149" s="213" t="str">
        <v>Waterniveau in waterlopen</v>
      </c>
      <c r="C149" s="213" t="str">
        <v>Locatie</v>
      </c>
      <c r="D149" s="214" t="str">
        <v/>
      </c>
      <c r="E149" s="56"/>
      <c r="F149" s="224"/>
      <c r="G149" s="224"/>
      <c r="H149" s="226"/>
      <c r="I149" s="224"/>
      <c r="J149" s="224"/>
      <c r="K149" s="224"/>
      <c r="L149" s="224"/>
      <c r="M149" s="224"/>
      <c r="N149" s="224"/>
      <c r="O149" s="224"/>
      <c r="P149" s="224"/>
      <c r="Q149" s="224"/>
      <c r="R149" s="224"/>
      <c r="S149" s="224"/>
      <c r="T149" s="224"/>
      <c r="U149" s="224"/>
      <c r="V149" s="224"/>
      <c r="W149" s="280"/>
      <c r="X149" s="224"/>
      <c r="Y149" s="224"/>
      <c r="Z149" s="237"/>
      <c r="AA149" s="57"/>
      <c r="AB149" s="56"/>
    </row>
    <row r="150" spans="1:28" ht="12.75" x14ac:dyDescent="0.2">
      <c r="A150" s="56"/>
      <c r="B150" s="215" t="str">
        <v>Aanwezigheid van zuurstof in het water</v>
      </c>
      <c r="C150" s="215" t="str">
        <v>Zuurstofniveau</v>
      </c>
      <c r="D150" s="212" t="str">
        <v>Ja</v>
      </c>
      <c r="E150" s="56"/>
      <c r="F150" s="230"/>
      <c r="G150" s="230"/>
      <c r="H150" s="232"/>
      <c r="I150" s="230"/>
      <c r="J150" s="230"/>
      <c r="K150" s="230"/>
      <c r="L150" s="230"/>
      <c r="M150" s="230"/>
      <c r="N150" s="230"/>
      <c r="O150" s="230"/>
      <c r="P150" s="230"/>
      <c r="Q150" s="230"/>
      <c r="R150" s="230"/>
      <c r="S150" s="230"/>
      <c r="T150" s="230"/>
      <c r="U150" s="230"/>
      <c r="V150" s="230"/>
      <c r="W150" s="281"/>
      <c r="X150" s="230"/>
      <c r="Y150" s="230"/>
      <c r="Z150" s="236"/>
      <c r="AA150" s="57"/>
      <c r="AB150" s="56"/>
    </row>
    <row r="151" spans="1:28" ht="12.75" x14ac:dyDescent="0.2">
      <c r="A151" s="56"/>
      <c r="B151" s="213" t="str">
        <v>Stromingssnelheid in waterlopen</v>
      </c>
      <c r="C151" s="213" t="str">
        <v>Debiet</v>
      </c>
      <c r="D151" s="214" t="str">
        <v>Ja</v>
      </c>
      <c r="E151" s="56"/>
      <c r="F151" s="224"/>
      <c r="G151" s="224"/>
      <c r="H151" s="226"/>
      <c r="I151" s="224"/>
      <c r="J151" s="224"/>
      <c r="K151" s="224"/>
      <c r="L151" s="224"/>
      <c r="M151" s="224"/>
      <c r="N151" s="224"/>
      <c r="O151" s="224"/>
      <c r="P151" s="224"/>
      <c r="Q151" s="224"/>
      <c r="R151" s="224"/>
      <c r="S151" s="224"/>
      <c r="T151" s="224"/>
      <c r="U151" s="224"/>
      <c r="V151" s="224"/>
      <c r="W151" s="280"/>
      <c r="X151" s="224"/>
      <c r="Y151" s="224"/>
      <c r="Z151" s="237"/>
      <c r="AA151" s="57"/>
      <c r="AB151" s="56"/>
    </row>
    <row r="152" spans="1:28" ht="12.75" x14ac:dyDescent="0.2">
      <c r="A152" s="56"/>
      <c r="B152" s="215" t="str">
        <v>Stromingssnelheid in waterlopen</v>
      </c>
      <c r="C152" s="215" t="str">
        <v>Locatie</v>
      </c>
      <c r="D152" s="212" t="str">
        <v/>
      </c>
      <c r="E152" s="56"/>
      <c r="F152" s="230"/>
      <c r="G152" s="230"/>
      <c r="H152" s="232"/>
      <c r="I152" s="230"/>
      <c r="J152" s="230"/>
      <c r="K152" s="230"/>
      <c r="L152" s="230"/>
      <c r="M152" s="230"/>
      <c r="N152" s="230"/>
      <c r="O152" s="230"/>
      <c r="P152" s="230"/>
      <c r="Q152" s="230"/>
      <c r="R152" s="230"/>
      <c r="S152" s="230"/>
      <c r="T152" s="230"/>
      <c r="U152" s="230"/>
      <c r="V152" s="230"/>
      <c r="W152" s="281"/>
      <c r="X152" s="230"/>
      <c r="Y152" s="230"/>
      <c r="Z152" s="236"/>
      <c r="AA152" s="57"/>
      <c r="AB152" s="56"/>
    </row>
    <row r="153" spans="1:28" ht="12.75" x14ac:dyDescent="0.2">
      <c r="A153" s="56"/>
      <c r="B153" s="213" t="str">
        <v>Bodemvochtigheid</v>
      </c>
      <c r="C153" s="213" t="str">
        <v>Bodemvochtigheid</v>
      </c>
      <c r="D153" s="214" t="str">
        <v>Ja</v>
      </c>
      <c r="E153" s="56"/>
      <c r="F153" s="224"/>
      <c r="G153" s="224"/>
      <c r="H153" s="226"/>
      <c r="I153" s="224"/>
      <c r="J153" s="224"/>
      <c r="K153" s="224"/>
      <c r="L153" s="224"/>
      <c r="M153" s="224"/>
      <c r="N153" s="224"/>
      <c r="O153" s="224"/>
      <c r="P153" s="224"/>
      <c r="Q153" s="224"/>
      <c r="R153" s="224"/>
      <c r="S153" s="224"/>
      <c r="T153" s="224"/>
      <c r="U153" s="224"/>
      <c r="V153" s="224"/>
      <c r="W153" s="280"/>
      <c r="X153" s="224"/>
      <c r="Y153" s="224"/>
      <c r="Z153" s="237"/>
      <c r="AA153" s="57"/>
      <c r="AB153" s="56"/>
    </row>
    <row r="154" spans="1:28" ht="12.75" x14ac:dyDescent="0.2">
      <c r="A154" s="56"/>
      <c r="B154" s="215" t="str">
        <v>Lokale omgeving</v>
      </c>
      <c r="C154" s="215" t="str">
        <v>Temperatuur</v>
      </c>
      <c r="D154" s="212" t="str">
        <v>Ja</v>
      </c>
      <c r="E154" s="56"/>
      <c r="F154" s="230"/>
      <c r="G154" s="230"/>
      <c r="H154" s="232"/>
      <c r="I154" s="230"/>
      <c r="J154" s="230"/>
      <c r="K154" s="230"/>
      <c r="L154" s="230"/>
      <c r="M154" s="230"/>
      <c r="N154" s="230"/>
      <c r="O154" s="230"/>
      <c r="P154" s="230"/>
      <c r="Q154" s="230"/>
      <c r="R154" s="230"/>
      <c r="S154" s="230"/>
      <c r="T154" s="230"/>
      <c r="U154" s="230"/>
      <c r="V154" s="230"/>
      <c r="W154" s="281"/>
      <c r="X154" s="230"/>
      <c r="Y154" s="230"/>
      <c r="Z154" s="236"/>
      <c r="AA154" s="57"/>
      <c r="AB154" s="56"/>
    </row>
    <row r="155" spans="1:28" ht="12.75" x14ac:dyDescent="0.2">
      <c r="A155" s="56"/>
      <c r="B155" s="213" t="str">
        <v>Lokale omgeving</v>
      </c>
      <c r="C155" s="213" t="str">
        <v>Windsnelheid</v>
      </c>
      <c r="D155" s="214" t="str">
        <v>Ja</v>
      </c>
      <c r="E155" s="56"/>
      <c r="F155" s="224"/>
      <c r="G155" s="224"/>
      <c r="H155" s="226"/>
      <c r="I155" s="224"/>
      <c r="J155" s="224"/>
      <c r="K155" s="224"/>
      <c r="L155" s="224"/>
      <c r="M155" s="224"/>
      <c r="N155" s="224"/>
      <c r="O155" s="224"/>
      <c r="P155" s="224"/>
      <c r="Q155" s="224"/>
      <c r="R155" s="224"/>
      <c r="S155" s="224"/>
      <c r="T155" s="224"/>
      <c r="U155" s="224"/>
      <c r="V155" s="224"/>
      <c r="W155" s="280"/>
      <c r="X155" s="224"/>
      <c r="Y155" s="224"/>
      <c r="Z155" s="237"/>
      <c r="AA155" s="57"/>
      <c r="AB155" s="56"/>
    </row>
    <row r="156" spans="1:28" ht="12.75" x14ac:dyDescent="0.2">
      <c r="A156" s="56"/>
      <c r="B156" s="215" t="str">
        <v>Lokale omgeving</v>
      </c>
      <c r="C156" s="215" t="str">
        <v>Waterverbruik</v>
      </c>
      <c r="D156" s="212" t="str">
        <v>Ja</v>
      </c>
      <c r="E156" s="56"/>
      <c r="F156" s="230"/>
      <c r="G156" s="230"/>
      <c r="H156" s="232"/>
      <c r="I156" s="230"/>
      <c r="J156" s="230"/>
      <c r="K156" s="230"/>
      <c r="L156" s="230"/>
      <c r="M156" s="230"/>
      <c r="N156" s="230"/>
      <c r="O156" s="230"/>
      <c r="P156" s="230"/>
      <c r="Q156" s="230"/>
      <c r="R156" s="230"/>
      <c r="S156" s="230"/>
      <c r="T156" s="230"/>
      <c r="U156" s="230"/>
      <c r="V156" s="230"/>
      <c r="W156" s="281"/>
      <c r="X156" s="230"/>
      <c r="Y156" s="230"/>
      <c r="Z156" s="236"/>
      <c r="AA156" s="57"/>
      <c r="AB156" s="56"/>
    </row>
    <row r="157" spans="1:28" ht="12.75" x14ac:dyDescent="0.2">
      <c r="A157" s="56"/>
      <c r="B157" s="213" t="str">
        <v>Lokale omgeving</v>
      </c>
      <c r="C157" s="213" t="str">
        <v>Windrichting</v>
      </c>
      <c r="D157" s="214" t="str">
        <v>Ja</v>
      </c>
      <c r="E157" s="56"/>
      <c r="F157" s="224"/>
      <c r="G157" s="224"/>
      <c r="H157" s="226"/>
      <c r="I157" s="224"/>
      <c r="J157" s="224"/>
      <c r="K157" s="224"/>
      <c r="L157" s="224"/>
      <c r="M157" s="224"/>
      <c r="N157" s="224"/>
      <c r="O157" s="224"/>
      <c r="P157" s="224"/>
      <c r="Q157" s="224"/>
      <c r="R157" s="224"/>
      <c r="S157" s="224"/>
      <c r="T157" s="224"/>
      <c r="U157" s="224"/>
      <c r="V157" s="224"/>
      <c r="W157" s="280"/>
      <c r="X157" s="224"/>
      <c r="Y157" s="224"/>
      <c r="Z157" s="237"/>
      <c r="AA157" s="57"/>
      <c r="AB157" s="56"/>
    </row>
    <row r="158" spans="1:28" ht="12.75" x14ac:dyDescent="0.2">
      <c r="A158" s="56"/>
      <c r="B158" s="215" t="str">
        <v>Lokale omgeving</v>
      </c>
      <c r="C158" s="215" t="str">
        <v>Luchtvochtigheid</v>
      </c>
      <c r="D158" s="212" t="str">
        <v>Ja</v>
      </c>
      <c r="E158" s="56"/>
      <c r="F158" s="230"/>
      <c r="G158" s="230"/>
      <c r="H158" s="232"/>
      <c r="I158" s="230"/>
      <c r="J158" s="230"/>
      <c r="K158" s="230"/>
      <c r="L158" s="230"/>
      <c r="M158" s="230"/>
      <c r="N158" s="230"/>
      <c r="O158" s="230"/>
      <c r="P158" s="230"/>
      <c r="Q158" s="230"/>
      <c r="R158" s="230"/>
      <c r="S158" s="230"/>
      <c r="T158" s="230"/>
      <c r="U158" s="230"/>
      <c r="V158" s="230"/>
      <c r="W158" s="281"/>
      <c r="X158" s="230"/>
      <c r="Y158" s="230"/>
      <c r="Z158" s="236"/>
      <c r="AA158" s="57"/>
      <c r="AB158" s="56"/>
    </row>
    <row r="159" spans="1:28" ht="12.75" x14ac:dyDescent="0.2">
      <c r="A159" s="56"/>
      <c r="B159" s="213" t="str">
        <v>Waterverbruik</v>
      </c>
      <c r="C159" s="213" t="str">
        <v>Debiet</v>
      </c>
      <c r="D159" s="214" t="str">
        <v>Ja</v>
      </c>
      <c r="E159" s="56"/>
      <c r="F159" s="224"/>
      <c r="G159" s="224"/>
      <c r="H159" s="226"/>
      <c r="I159" s="224"/>
      <c r="J159" s="224"/>
      <c r="K159" s="224"/>
      <c r="L159" s="224"/>
      <c r="M159" s="224"/>
      <c r="N159" s="224"/>
      <c r="O159" s="224"/>
      <c r="P159" s="224"/>
      <c r="Q159" s="224"/>
      <c r="R159" s="224"/>
      <c r="S159" s="224"/>
      <c r="T159" s="224"/>
      <c r="U159" s="224"/>
      <c r="V159" s="224"/>
      <c r="W159" s="280"/>
      <c r="X159" s="224"/>
      <c r="Y159" s="224"/>
      <c r="Z159" s="237"/>
      <c r="AA159" s="57"/>
      <c r="AB159" s="56"/>
    </row>
    <row r="160" spans="1:28" ht="12.75" x14ac:dyDescent="0.2">
      <c r="A160" s="56"/>
      <c r="B160" s="215" t="str">
        <v>Waterverbruik</v>
      </c>
      <c r="C160" s="215" t="str">
        <v>Locatie</v>
      </c>
      <c r="D160" s="212" t="str">
        <v/>
      </c>
      <c r="E160" s="56"/>
      <c r="F160" s="230"/>
      <c r="G160" s="230"/>
      <c r="H160" s="232"/>
      <c r="I160" s="230"/>
      <c r="J160" s="230"/>
      <c r="K160" s="230"/>
      <c r="L160" s="230"/>
      <c r="M160" s="230"/>
      <c r="N160" s="230"/>
      <c r="O160" s="230"/>
      <c r="P160" s="230"/>
      <c r="Q160" s="230"/>
      <c r="R160" s="230"/>
      <c r="S160" s="230"/>
      <c r="T160" s="230"/>
      <c r="U160" s="230"/>
      <c r="V160" s="230"/>
      <c r="W160" s="281"/>
      <c r="X160" s="230"/>
      <c r="Y160" s="230"/>
      <c r="Z160" s="236"/>
      <c r="AA160" s="57"/>
      <c r="AB160" s="56"/>
    </row>
    <row r="161" spans="1:28" ht="12.75" x14ac:dyDescent="0.2">
      <c r="A161" s="56"/>
      <c r="B161" s="213" t="str">
        <v>Fauna en flora</v>
      </c>
      <c r="C161" s="213" t="str">
        <v>Locatie</v>
      </c>
      <c r="D161" s="214" t="str">
        <v/>
      </c>
      <c r="E161" s="56"/>
      <c r="F161" s="224"/>
      <c r="G161" s="224"/>
      <c r="H161" s="226"/>
      <c r="I161" s="224"/>
      <c r="J161" s="224"/>
      <c r="K161" s="224"/>
      <c r="L161" s="224"/>
      <c r="M161" s="224"/>
      <c r="N161" s="224"/>
      <c r="O161" s="224"/>
      <c r="P161" s="224"/>
      <c r="Q161" s="224"/>
      <c r="R161" s="224"/>
      <c r="S161" s="224"/>
      <c r="T161" s="224"/>
      <c r="U161" s="224"/>
      <c r="V161" s="224"/>
      <c r="W161" s="280"/>
      <c r="X161" s="224"/>
      <c r="Y161" s="224"/>
      <c r="Z161" s="237"/>
      <c r="AA161" s="57"/>
      <c r="AB161" s="56"/>
    </row>
    <row r="162" spans="1:28" ht="12.75" x14ac:dyDescent="0.2">
      <c r="A162" s="56"/>
      <c r="B162" s="215" t="str">
        <v>Aanwezigheid van vervuilende stoffen in het water</v>
      </c>
      <c r="C162" s="215" t="str">
        <v>PH-waarde</v>
      </c>
      <c r="D162" s="212" t="str">
        <v/>
      </c>
      <c r="E162" s="56"/>
      <c r="F162" s="230"/>
      <c r="G162" s="230"/>
      <c r="H162" s="232"/>
      <c r="I162" s="230"/>
      <c r="J162" s="230"/>
      <c r="K162" s="230"/>
      <c r="L162" s="230"/>
      <c r="M162" s="230"/>
      <c r="N162" s="230"/>
      <c r="O162" s="230"/>
      <c r="P162" s="230"/>
      <c r="Q162" s="230"/>
      <c r="R162" s="230"/>
      <c r="S162" s="230"/>
      <c r="T162" s="230"/>
      <c r="U162" s="230"/>
      <c r="V162" s="230"/>
      <c r="W162" s="281"/>
      <c r="X162" s="230"/>
      <c r="Y162" s="230"/>
      <c r="Z162" s="236"/>
      <c r="AA162" s="57"/>
      <c r="AB162" s="56"/>
    </row>
    <row r="163" spans="1:28" ht="12.75" x14ac:dyDescent="0.2">
      <c r="A163" s="56"/>
      <c r="B163" s="213" t="str">
        <v>Aanwezigheid van vervuilende stoffen in het water</v>
      </c>
      <c r="C163" s="213" t="str">
        <v>Locatie</v>
      </c>
      <c r="D163" s="214" t="str">
        <v/>
      </c>
      <c r="E163" s="56"/>
      <c r="F163" s="224"/>
      <c r="G163" s="224"/>
      <c r="H163" s="226"/>
      <c r="I163" s="224"/>
      <c r="J163" s="224"/>
      <c r="K163" s="224"/>
      <c r="L163" s="224"/>
      <c r="M163" s="224"/>
      <c r="N163" s="224"/>
      <c r="O163" s="224"/>
      <c r="P163" s="224"/>
      <c r="Q163" s="224"/>
      <c r="R163" s="224"/>
      <c r="S163" s="224"/>
      <c r="T163" s="224"/>
      <c r="U163" s="224"/>
      <c r="V163" s="224"/>
      <c r="W163" s="280"/>
      <c r="X163" s="224"/>
      <c r="Y163" s="224"/>
      <c r="Z163" s="237"/>
      <c r="AA163" s="57"/>
      <c r="AB163" s="56"/>
    </row>
    <row r="164" spans="1:28" ht="12.75" x14ac:dyDescent="0.2">
      <c r="A164" s="56"/>
      <c r="B164" s="215" t="str">
        <v>Aanwezigheid van zuurstof in het water</v>
      </c>
      <c r="C164" s="215" t="str">
        <v>Zuurstofniveau</v>
      </c>
      <c r="D164" s="212" t="str">
        <v>Ja</v>
      </c>
      <c r="E164" s="56"/>
      <c r="F164" s="230"/>
      <c r="G164" s="230"/>
      <c r="H164" s="232"/>
      <c r="I164" s="230"/>
      <c r="J164" s="230"/>
      <c r="K164" s="230"/>
      <c r="L164" s="230"/>
      <c r="M164" s="230"/>
      <c r="N164" s="230"/>
      <c r="O164" s="230"/>
      <c r="P164" s="230"/>
      <c r="Q164" s="230"/>
      <c r="R164" s="230"/>
      <c r="S164" s="230"/>
      <c r="T164" s="230"/>
      <c r="U164" s="230"/>
      <c r="V164" s="230"/>
      <c r="W164" s="281"/>
      <c r="X164" s="230"/>
      <c r="Y164" s="230"/>
      <c r="Z164" s="236"/>
      <c r="AA164" s="57"/>
      <c r="AB164" s="56"/>
    </row>
    <row r="165" spans="1:28" ht="12.75" x14ac:dyDescent="0.2">
      <c r="A165" s="56"/>
      <c r="B165" s="213" t="str">
        <v>Helderheid van het water</v>
      </c>
      <c r="C165" s="213" t="str">
        <v>Helderheid</v>
      </c>
      <c r="D165" s="214" t="str">
        <v>Ja</v>
      </c>
      <c r="E165" s="56"/>
      <c r="F165" s="224"/>
      <c r="G165" s="224"/>
      <c r="H165" s="226"/>
      <c r="I165" s="224"/>
      <c r="J165" s="224"/>
      <c r="K165" s="224"/>
      <c r="L165" s="224"/>
      <c r="M165" s="224"/>
      <c r="N165" s="224"/>
      <c r="O165" s="224"/>
      <c r="P165" s="224"/>
      <c r="Q165" s="224"/>
      <c r="R165" s="224"/>
      <c r="S165" s="224"/>
      <c r="T165" s="224"/>
      <c r="U165" s="224"/>
      <c r="V165" s="224"/>
      <c r="W165" s="280"/>
      <c r="X165" s="224"/>
      <c r="Y165" s="224"/>
      <c r="Z165" s="237"/>
      <c r="AA165" s="57"/>
      <c r="AB165" s="56"/>
    </row>
    <row r="166" spans="1:28" ht="12.75" x14ac:dyDescent="0.2">
      <c r="A166" s="56"/>
      <c r="B166" s="215" t="str">
        <v>Helderheid van het water</v>
      </c>
      <c r="C166" s="215" t="str">
        <v>Locatie</v>
      </c>
      <c r="D166" s="212" t="str">
        <v/>
      </c>
      <c r="E166" s="56"/>
      <c r="F166" s="230"/>
      <c r="G166" s="230"/>
      <c r="H166" s="232"/>
      <c r="I166" s="230"/>
      <c r="J166" s="230"/>
      <c r="K166" s="230"/>
      <c r="L166" s="230"/>
      <c r="M166" s="230"/>
      <c r="N166" s="230"/>
      <c r="O166" s="230"/>
      <c r="P166" s="230"/>
      <c r="Q166" s="230"/>
      <c r="R166" s="230"/>
      <c r="S166" s="230"/>
      <c r="T166" s="230"/>
      <c r="U166" s="230"/>
      <c r="V166" s="230"/>
      <c r="W166" s="281"/>
      <c r="X166" s="230"/>
      <c r="Y166" s="230"/>
      <c r="Z166" s="236"/>
      <c r="AA166" s="57"/>
      <c r="AB166" s="56"/>
    </row>
    <row r="167" spans="1:28" ht="12.75" x14ac:dyDescent="0.2">
      <c r="A167" s="56"/>
      <c r="B167" s="213" t="str">
        <v>Regenzuurtegraad</v>
      </c>
      <c r="C167" s="213" t="str">
        <v>PH-waarde</v>
      </c>
      <c r="D167" s="214" t="str">
        <v>Ja</v>
      </c>
      <c r="E167" s="56"/>
      <c r="F167" s="224"/>
      <c r="G167" s="224"/>
      <c r="H167" s="226"/>
      <c r="I167" s="224"/>
      <c r="J167" s="224"/>
      <c r="K167" s="224"/>
      <c r="L167" s="224"/>
      <c r="M167" s="224"/>
      <c r="N167" s="224"/>
      <c r="O167" s="224"/>
      <c r="P167" s="224"/>
      <c r="Q167" s="224"/>
      <c r="R167" s="224"/>
      <c r="S167" s="224"/>
      <c r="T167" s="224"/>
      <c r="U167" s="224"/>
      <c r="V167" s="224"/>
      <c r="W167" s="280"/>
      <c r="X167" s="224"/>
      <c r="Y167" s="224"/>
      <c r="Z167" s="237"/>
      <c r="AA167" s="57"/>
      <c r="AB167" s="56"/>
    </row>
    <row r="168" spans="1:28" ht="12.75" x14ac:dyDescent="0.2">
      <c r="A168" s="56"/>
      <c r="B168" s="215" t="str">
        <v>Hoeveelheid neerslag</v>
      </c>
      <c r="C168" s="215" t="str">
        <v>Waterstand</v>
      </c>
      <c r="D168" s="212" t="str">
        <v>Ja</v>
      </c>
      <c r="E168" s="56"/>
      <c r="F168" s="230"/>
      <c r="G168" s="230"/>
      <c r="H168" s="232"/>
      <c r="I168" s="230"/>
      <c r="J168" s="230"/>
      <c r="K168" s="230"/>
      <c r="L168" s="230"/>
      <c r="M168" s="230"/>
      <c r="N168" s="230"/>
      <c r="O168" s="230"/>
      <c r="P168" s="230"/>
      <c r="Q168" s="230"/>
      <c r="R168" s="230"/>
      <c r="S168" s="230"/>
      <c r="T168" s="230"/>
      <c r="U168" s="230"/>
      <c r="V168" s="230"/>
      <c r="W168" s="281"/>
      <c r="X168" s="230"/>
      <c r="Y168" s="230"/>
      <c r="Z168" s="236"/>
      <c r="AA168" s="57"/>
      <c r="AB168" s="56"/>
    </row>
    <row r="169" spans="1:28" ht="12.75" x14ac:dyDescent="0.2">
      <c r="A169" s="56"/>
      <c r="B169" s="213" t="str">
        <v>Zuurtegraad van de bodem</v>
      </c>
      <c r="C169" s="213" t="str">
        <v>Locatie</v>
      </c>
      <c r="D169" s="214" t="str">
        <v/>
      </c>
      <c r="E169" s="56"/>
      <c r="F169" s="224"/>
      <c r="G169" s="224"/>
      <c r="H169" s="226"/>
      <c r="I169" s="224"/>
      <c r="J169" s="224"/>
      <c r="K169" s="224"/>
      <c r="L169" s="224"/>
      <c r="M169" s="224"/>
      <c r="N169" s="224"/>
      <c r="O169" s="224"/>
      <c r="P169" s="224"/>
      <c r="Q169" s="224"/>
      <c r="R169" s="224"/>
      <c r="S169" s="224"/>
      <c r="T169" s="224"/>
      <c r="U169" s="224"/>
      <c r="V169" s="224"/>
      <c r="W169" s="280"/>
      <c r="X169" s="224"/>
      <c r="Y169" s="224"/>
      <c r="Z169" s="237"/>
      <c r="AA169" s="57"/>
      <c r="AB169" s="56"/>
    </row>
    <row r="170" spans="1:28" ht="12.75" x14ac:dyDescent="0.2">
      <c r="A170" s="56"/>
      <c r="B170" s="215" t="str">
        <v>Impact van de omgeving/ wijk op het welbevinden</v>
      </c>
      <c r="C170" s="215" t="str">
        <v>Locatie</v>
      </c>
      <c r="D170" s="212" t="str">
        <v/>
      </c>
      <c r="E170" s="56"/>
      <c r="F170" s="230"/>
      <c r="G170" s="230"/>
      <c r="H170" s="232"/>
      <c r="I170" s="230"/>
      <c r="J170" s="230"/>
      <c r="K170" s="230"/>
      <c r="L170" s="230"/>
      <c r="M170" s="230"/>
      <c r="N170" s="230"/>
      <c r="O170" s="230"/>
      <c r="P170" s="230"/>
      <c r="Q170" s="230"/>
      <c r="R170" s="230"/>
      <c r="S170" s="230"/>
      <c r="T170" s="230"/>
      <c r="U170" s="230"/>
      <c r="V170" s="230"/>
      <c r="W170" s="281"/>
      <c r="X170" s="230"/>
      <c r="Y170" s="230"/>
      <c r="Z170" s="236"/>
      <c r="AA170" s="57"/>
      <c r="AB170" s="56"/>
    </row>
    <row r="171" spans="1:28" ht="12.75" x14ac:dyDescent="0.2">
      <c r="A171" s="56"/>
      <c r="B171" s="213" t="str">
        <v xml:space="preserve">Fysieke gezondheid </v>
      </c>
      <c r="C171" s="213" t="str">
        <v>Hartslag</v>
      </c>
      <c r="D171" s="214" t="str">
        <v>Ja</v>
      </c>
      <c r="E171" s="56"/>
      <c r="F171" s="224"/>
      <c r="G171" s="224"/>
      <c r="H171" s="226"/>
      <c r="I171" s="224"/>
      <c r="J171" s="224"/>
      <c r="K171" s="224"/>
      <c r="L171" s="224"/>
      <c r="M171" s="224"/>
      <c r="N171" s="224"/>
      <c r="O171" s="224"/>
      <c r="P171" s="224"/>
      <c r="Q171" s="224"/>
      <c r="R171" s="224"/>
      <c r="S171" s="224"/>
      <c r="T171" s="224"/>
      <c r="U171" s="224"/>
      <c r="V171" s="224"/>
      <c r="W171" s="280"/>
      <c r="X171" s="224"/>
      <c r="Y171" s="224"/>
      <c r="Z171" s="237"/>
      <c r="AA171" s="57"/>
      <c r="AB171" s="56"/>
    </row>
    <row r="172" spans="1:28" ht="12.75" x14ac:dyDescent="0.2">
      <c r="A172" s="56"/>
      <c r="B172" s="215" t="str">
        <v xml:space="preserve">Fysieke gezondheid </v>
      </c>
      <c r="C172" s="215" t="str">
        <v>Bloeddruk</v>
      </c>
      <c r="D172" s="212" t="str">
        <v>Ja</v>
      </c>
      <c r="E172" s="56"/>
      <c r="F172" s="230"/>
      <c r="G172" s="230"/>
      <c r="H172" s="232"/>
      <c r="I172" s="230"/>
      <c r="J172" s="230"/>
      <c r="K172" s="230"/>
      <c r="L172" s="230"/>
      <c r="M172" s="230"/>
      <c r="N172" s="230"/>
      <c r="O172" s="230"/>
      <c r="P172" s="230"/>
      <c r="Q172" s="230"/>
      <c r="R172" s="230"/>
      <c r="S172" s="230"/>
      <c r="T172" s="230"/>
      <c r="U172" s="230"/>
      <c r="V172" s="230"/>
      <c r="W172" s="281"/>
      <c r="X172" s="230"/>
      <c r="Y172" s="230"/>
      <c r="Z172" s="236"/>
      <c r="AA172" s="57"/>
      <c r="AB172" s="56"/>
    </row>
    <row r="173" spans="1:28" ht="12.75" x14ac:dyDescent="0.2">
      <c r="A173" s="56"/>
      <c r="B173" s="213" t="str">
        <v xml:space="preserve">Fysieke gezondheid </v>
      </c>
      <c r="C173" s="213" t="str">
        <v>Beweging</v>
      </c>
      <c r="D173" s="214" t="str">
        <v/>
      </c>
      <c r="E173" s="56"/>
      <c r="F173" s="224"/>
      <c r="G173" s="224"/>
      <c r="H173" s="226"/>
      <c r="I173" s="224"/>
      <c r="J173" s="224"/>
      <c r="K173" s="224"/>
      <c r="L173" s="224"/>
      <c r="M173" s="224"/>
      <c r="N173" s="224"/>
      <c r="O173" s="224"/>
      <c r="P173" s="224"/>
      <c r="Q173" s="224"/>
      <c r="R173" s="224"/>
      <c r="S173" s="224"/>
      <c r="T173" s="224"/>
      <c r="U173" s="224"/>
      <c r="V173" s="224"/>
      <c r="W173" s="280"/>
      <c r="X173" s="224"/>
      <c r="Y173" s="224"/>
      <c r="Z173" s="237"/>
      <c r="AA173" s="57"/>
      <c r="AB173" s="56"/>
    </row>
    <row r="174" spans="1:28" ht="12.75" x14ac:dyDescent="0.2">
      <c r="A174" s="56"/>
      <c r="B174" s="215" t="str">
        <v>Mate van angst/stress</v>
      </c>
      <c r="C174" s="215" t="str">
        <v>Hartslag</v>
      </c>
      <c r="D174" s="212" t="str">
        <v>Ja</v>
      </c>
      <c r="E174" s="56"/>
      <c r="F174" s="230"/>
      <c r="G174" s="230"/>
      <c r="H174" s="232"/>
      <c r="I174" s="230"/>
      <c r="J174" s="230"/>
      <c r="K174" s="230"/>
      <c r="L174" s="230"/>
      <c r="M174" s="230"/>
      <c r="N174" s="230"/>
      <c r="O174" s="230"/>
      <c r="P174" s="230"/>
      <c r="Q174" s="230"/>
      <c r="R174" s="230"/>
      <c r="S174" s="230"/>
      <c r="T174" s="230"/>
      <c r="U174" s="230"/>
      <c r="V174" s="230"/>
      <c r="W174" s="281"/>
      <c r="X174" s="230"/>
      <c r="Y174" s="230"/>
      <c r="Z174" s="236"/>
      <c r="AA174" s="57"/>
      <c r="AB174" s="56"/>
    </row>
    <row r="175" spans="1:28" ht="12.75" x14ac:dyDescent="0.2">
      <c r="A175" s="56"/>
      <c r="B175" s="213" t="str">
        <v>Gebruik van straat-elementen (beweegtoestellen)</v>
      </c>
      <c r="C175" s="213" t="str">
        <v>Passage telling</v>
      </c>
      <c r="D175" s="214" t="str">
        <v>Ja</v>
      </c>
      <c r="E175" s="56"/>
      <c r="F175" s="224"/>
      <c r="G175" s="224"/>
      <c r="H175" s="226"/>
      <c r="I175" s="224"/>
      <c r="J175" s="224"/>
      <c r="K175" s="224"/>
      <c r="L175" s="224"/>
      <c r="M175" s="224"/>
      <c r="N175" s="224"/>
      <c r="O175" s="224"/>
      <c r="P175" s="224"/>
      <c r="Q175" s="224"/>
      <c r="R175" s="224"/>
      <c r="S175" s="224"/>
      <c r="T175" s="224"/>
      <c r="U175" s="224"/>
      <c r="V175" s="224"/>
      <c r="W175" s="280"/>
      <c r="X175" s="224"/>
      <c r="Y175" s="224"/>
      <c r="Z175" s="237"/>
      <c r="AA175" s="57"/>
      <c r="AB175" s="56"/>
    </row>
    <row r="176" spans="1:28" ht="12.75" x14ac:dyDescent="0.2">
      <c r="A176" s="56"/>
      <c r="B176" s="215" t="str">
        <v>Mate van eenzaamheidgevoel (schaalmeting)</v>
      </c>
      <c r="C176" s="215" t="str">
        <v>Aanraking</v>
      </c>
      <c r="D176" s="212" t="str">
        <v>Ja</v>
      </c>
      <c r="E176" s="56"/>
      <c r="F176" s="230"/>
      <c r="G176" s="230"/>
      <c r="H176" s="232"/>
      <c r="I176" s="230"/>
      <c r="J176" s="230"/>
      <c r="K176" s="230"/>
      <c r="L176" s="230"/>
      <c r="M176" s="230"/>
      <c r="N176" s="230"/>
      <c r="O176" s="230"/>
      <c r="P176" s="230"/>
      <c r="Q176" s="230"/>
      <c r="R176" s="230"/>
      <c r="S176" s="230"/>
      <c r="T176" s="230"/>
      <c r="U176" s="230"/>
      <c r="V176" s="230"/>
      <c r="W176" s="281"/>
      <c r="X176" s="230"/>
      <c r="Y176" s="230"/>
      <c r="Z176" s="236"/>
      <c r="AA176" s="57"/>
      <c r="AB176" s="56"/>
    </row>
    <row r="177" spans="1:28" ht="12.75" x14ac:dyDescent="0.2">
      <c r="A177" s="56"/>
      <c r="B177" s="213" t="str">
        <v>Aantal mensen aanwezig en frequentie tijdens de dag op een bepaalde plaats</v>
      </c>
      <c r="C177" s="213" t="str">
        <v>Passage telling</v>
      </c>
      <c r="D177" s="214" t="str">
        <v>Ja</v>
      </c>
      <c r="E177" s="56"/>
      <c r="F177" s="224"/>
      <c r="G177" s="224"/>
      <c r="H177" s="226"/>
      <c r="I177" s="224"/>
      <c r="J177" s="224"/>
      <c r="K177" s="224"/>
      <c r="L177" s="224"/>
      <c r="M177" s="224"/>
      <c r="N177" s="224"/>
      <c r="O177" s="224"/>
      <c r="P177" s="224"/>
      <c r="Q177" s="224"/>
      <c r="R177" s="224"/>
      <c r="S177" s="224"/>
      <c r="T177" s="224"/>
      <c r="U177" s="224"/>
      <c r="V177" s="224"/>
      <c r="W177" s="280"/>
      <c r="X177" s="224"/>
      <c r="Y177" s="224"/>
      <c r="Z177" s="237"/>
      <c r="AA177" s="57"/>
      <c r="AB177" s="56"/>
    </row>
    <row r="178" spans="1:28" ht="12.75" x14ac:dyDescent="0.2">
      <c r="A178" s="56"/>
      <c r="B178" s="215" t="str">
        <v>Duur van verblijf op een ontmoetingsplaats</v>
      </c>
      <c r="C178" s="215" t="str">
        <v>Passage telling</v>
      </c>
      <c r="D178" s="212" t="str">
        <v>Ja</v>
      </c>
      <c r="E178" s="56"/>
      <c r="F178" s="230"/>
      <c r="G178" s="230"/>
      <c r="H178" s="232"/>
      <c r="I178" s="230"/>
      <c r="J178" s="230"/>
      <c r="K178" s="230"/>
      <c r="L178" s="230"/>
      <c r="M178" s="230"/>
      <c r="N178" s="230"/>
      <c r="O178" s="230"/>
      <c r="P178" s="230"/>
      <c r="Q178" s="230"/>
      <c r="R178" s="230"/>
      <c r="S178" s="230"/>
      <c r="T178" s="230"/>
      <c r="U178" s="230"/>
      <c r="V178" s="230"/>
      <c r="W178" s="281"/>
      <c r="X178" s="230"/>
      <c r="Y178" s="230"/>
      <c r="Z178" s="236"/>
      <c r="AA178" s="57"/>
      <c r="AB178" s="56"/>
    </row>
    <row r="179" spans="1:28" ht="12.75" x14ac:dyDescent="0.2">
      <c r="A179" s="56"/>
      <c r="B179" s="213" t="str">
        <v>Impact van locatie/ omgeving op het welbevinden</v>
      </c>
      <c r="C179" s="213" t="str">
        <v>Locatie</v>
      </c>
      <c r="D179" s="214" t="str">
        <v/>
      </c>
      <c r="E179" s="56"/>
      <c r="F179" s="224"/>
      <c r="G179" s="224"/>
      <c r="H179" s="226"/>
      <c r="I179" s="224"/>
      <c r="J179" s="224"/>
      <c r="K179" s="224"/>
      <c r="L179" s="224"/>
      <c r="M179" s="224"/>
      <c r="N179" s="224"/>
      <c r="O179" s="224"/>
      <c r="P179" s="224"/>
      <c r="Q179" s="224"/>
      <c r="R179" s="224"/>
      <c r="S179" s="224"/>
      <c r="T179" s="224"/>
      <c r="U179" s="224"/>
      <c r="V179" s="224"/>
      <c r="W179" s="280"/>
      <c r="X179" s="224"/>
      <c r="Y179" s="224"/>
      <c r="Z179" s="237"/>
      <c r="AA179" s="57"/>
      <c r="AB179" s="56"/>
    </row>
    <row r="180" spans="1:28" ht="12.75" x14ac:dyDescent="0.2">
      <c r="A180" s="56"/>
      <c r="B180" s="215" t="str">
        <v>Lokale omgeving</v>
      </c>
      <c r="C180" s="215" t="str">
        <v>Decibel</v>
      </c>
      <c r="D180" s="212" t="str">
        <v>Ja</v>
      </c>
      <c r="E180" s="56"/>
      <c r="F180" s="230"/>
      <c r="G180" s="230"/>
      <c r="H180" s="232"/>
      <c r="I180" s="230"/>
      <c r="J180" s="230"/>
      <c r="K180" s="230"/>
      <c r="L180" s="230"/>
      <c r="M180" s="230"/>
      <c r="N180" s="230"/>
      <c r="O180" s="230"/>
      <c r="P180" s="230"/>
      <c r="Q180" s="230"/>
      <c r="R180" s="230"/>
      <c r="S180" s="230"/>
      <c r="T180" s="230"/>
      <c r="U180" s="230"/>
      <c r="V180" s="230"/>
      <c r="W180" s="281"/>
      <c r="X180" s="230"/>
      <c r="Y180" s="230"/>
      <c r="Z180" s="236"/>
      <c r="AA180" s="57"/>
      <c r="AB180" s="56"/>
    </row>
    <row r="181" spans="1:28" ht="12.75" x14ac:dyDescent="0.2">
      <c r="A181" s="56"/>
      <c r="B181" s="213" t="str">
        <v>Lokale omgeving</v>
      </c>
      <c r="C181" s="213" t="str">
        <v>CO2</v>
      </c>
      <c r="D181" s="214" t="str">
        <v>Ja</v>
      </c>
      <c r="E181" s="56"/>
      <c r="F181" s="224"/>
      <c r="G181" s="224"/>
      <c r="H181" s="226"/>
      <c r="I181" s="224"/>
      <c r="J181" s="224"/>
      <c r="K181" s="224"/>
      <c r="L181" s="224"/>
      <c r="M181" s="224"/>
      <c r="N181" s="224"/>
      <c r="O181" s="224"/>
      <c r="P181" s="224"/>
      <c r="Q181" s="224"/>
      <c r="R181" s="224"/>
      <c r="S181" s="224"/>
      <c r="T181" s="224"/>
      <c r="U181" s="224"/>
      <c r="V181" s="224"/>
      <c r="W181" s="280"/>
      <c r="X181" s="224"/>
      <c r="Y181" s="224"/>
      <c r="Z181" s="237"/>
      <c r="AA181" s="57"/>
      <c r="AB181" s="56"/>
    </row>
    <row r="182" spans="1:28" ht="12.75" x14ac:dyDescent="0.2">
      <c r="A182" s="56"/>
      <c r="B182" s="215" t="str">
        <v>Lokale omgeving</v>
      </c>
      <c r="C182" s="215" t="str">
        <v>Temperatuur</v>
      </c>
      <c r="D182" s="212" t="str">
        <v>Ja</v>
      </c>
      <c r="E182" s="56"/>
      <c r="F182" s="230"/>
      <c r="G182" s="230"/>
      <c r="H182" s="232"/>
      <c r="I182" s="230"/>
      <c r="J182" s="230"/>
      <c r="K182" s="230"/>
      <c r="L182" s="230"/>
      <c r="M182" s="230"/>
      <c r="N182" s="230"/>
      <c r="O182" s="230"/>
      <c r="P182" s="230"/>
      <c r="Q182" s="230"/>
      <c r="R182" s="230"/>
      <c r="S182" s="230"/>
      <c r="T182" s="230"/>
      <c r="U182" s="230"/>
      <c r="V182" s="230"/>
      <c r="W182" s="281"/>
      <c r="X182" s="230"/>
      <c r="Y182" s="230"/>
      <c r="Z182" s="236"/>
      <c r="AA182" s="57"/>
      <c r="AB182" s="56"/>
    </row>
    <row r="183" spans="1:28" ht="12.75" x14ac:dyDescent="0.2">
      <c r="A183" s="56"/>
      <c r="B183" s="213" t="str">
        <v>Kleuren</v>
      </c>
      <c r="C183" s="213" t="str">
        <v>Licht/Kleur</v>
      </c>
      <c r="D183" s="214" t="str">
        <v>Ja</v>
      </c>
      <c r="E183" s="56"/>
      <c r="F183" s="224"/>
      <c r="G183" s="224"/>
      <c r="H183" s="226"/>
      <c r="I183" s="224"/>
      <c r="J183" s="224"/>
      <c r="K183" s="224"/>
      <c r="L183" s="224"/>
      <c r="M183" s="224"/>
      <c r="N183" s="224"/>
      <c r="O183" s="224"/>
      <c r="P183" s="224"/>
      <c r="Q183" s="224"/>
      <c r="R183" s="224"/>
      <c r="S183" s="224"/>
      <c r="T183" s="224"/>
      <c r="U183" s="224"/>
      <c r="V183" s="224"/>
      <c r="W183" s="280"/>
      <c r="X183" s="224"/>
      <c r="Y183" s="224"/>
      <c r="Z183" s="237"/>
      <c r="AA183" s="57"/>
      <c r="AB183" s="56"/>
    </row>
    <row r="184" spans="1:28" ht="12.75" x14ac:dyDescent="0.2">
      <c r="A184" s="56"/>
      <c r="B184" s="215" t="str">
        <v>Via een wearable: huidweerstand of andere variabele</v>
      </c>
      <c r="C184" s="215" t="str">
        <v>Aanraking</v>
      </c>
      <c r="D184" s="212" t="str">
        <v>Ja</v>
      </c>
      <c r="E184" s="56"/>
      <c r="F184" s="230"/>
      <c r="G184" s="230"/>
      <c r="H184" s="232"/>
      <c r="I184" s="230"/>
      <c r="J184" s="230"/>
      <c r="K184" s="230"/>
      <c r="L184" s="230"/>
      <c r="M184" s="230"/>
      <c r="N184" s="230"/>
      <c r="O184" s="230"/>
      <c r="P184" s="230"/>
      <c r="Q184" s="230"/>
      <c r="R184" s="230"/>
      <c r="S184" s="230"/>
      <c r="T184" s="230"/>
      <c r="U184" s="230"/>
      <c r="V184" s="230"/>
      <c r="W184" s="281"/>
      <c r="X184" s="230"/>
      <c r="Y184" s="230"/>
      <c r="Z184" s="236"/>
      <c r="AA184" s="57"/>
      <c r="AB184" s="56"/>
    </row>
    <row r="185" spans="1:28" ht="12.75" x14ac:dyDescent="0.2">
      <c r="A185" s="56"/>
      <c r="B185" s="213" t="str">
        <v>Via een wearable: huidweerstand of andere variabele</v>
      </c>
      <c r="C185" s="213" t="str">
        <v>Hartslag</v>
      </c>
      <c r="D185" s="214" t="str">
        <v>Ja</v>
      </c>
      <c r="E185" s="56"/>
      <c r="F185" s="224"/>
      <c r="G185" s="224"/>
      <c r="H185" s="226"/>
      <c r="I185" s="224"/>
      <c r="J185" s="224"/>
      <c r="K185" s="224"/>
      <c r="L185" s="224"/>
      <c r="M185" s="224"/>
      <c r="N185" s="224"/>
      <c r="O185" s="224"/>
      <c r="P185" s="224"/>
      <c r="Q185" s="224"/>
      <c r="R185" s="224"/>
      <c r="S185" s="224"/>
      <c r="T185" s="224"/>
      <c r="U185" s="224"/>
      <c r="V185" s="224"/>
      <c r="W185" s="280"/>
      <c r="X185" s="224"/>
      <c r="Y185" s="224"/>
      <c r="Z185" s="237"/>
      <c r="AA185" s="57"/>
      <c r="AB185" s="56"/>
    </row>
    <row r="186" spans="1:28" ht="12.75" x14ac:dyDescent="0.2">
      <c r="A186" s="56"/>
      <c r="B186" s="215" t="str">
        <v>Self-tracking via app: mate van ervaren van stress op een schaal (DAS Schaal  in combinatie met wearables)</v>
      </c>
      <c r="C186" s="215" t="str">
        <v>Locatie</v>
      </c>
      <c r="D186" s="212" t="str">
        <v>Ja</v>
      </c>
      <c r="E186" s="56"/>
      <c r="F186" s="230"/>
      <c r="G186" s="230"/>
      <c r="H186" s="232"/>
      <c r="I186" s="230"/>
      <c r="J186" s="230"/>
      <c r="K186" s="230"/>
      <c r="L186" s="230"/>
      <c r="M186" s="230"/>
      <c r="N186" s="230"/>
      <c r="O186" s="230"/>
      <c r="P186" s="230"/>
      <c r="Q186" s="230"/>
      <c r="R186" s="230"/>
      <c r="S186" s="230"/>
      <c r="T186" s="230"/>
      <c r="U186" s="230"/>
      <c r="V186" s="230"/>
      <c r="W186" s="281"/>
      <c r="X186" s="230"/>
      <c r="Y186" s="230"/>
      <c r="Z186" s="236"/>
      <c r="AA186" s="57"/>
      <c r="AB186" s="56"/>
    </row>
    <row r="187" spans="1:28" ht="12.75" x14ac:dyDescent="0.2">
      <c r="A187" s="56"/>
      <c r="B187" s="213" t="str">
        <v>Lokale omgeving</v>
      </c>
      <c r="C187" s="213" t="str">
        <v>Lichtintensiteit</v>
      </c>
      <c r="D187" s="214" t="str">
        <v>Ja</v>
      </c>
      <c r="E187" s="56"/>
      <c r="F187" s="224"/>
      <c r="G187" s="224"/>
      <c r="H187" s="226"/>
      <c r="I187" s="224"/>
      <c r="J187" s="224"/>
      <c r="K187" s="224"/>
      <c r="L187" s="224"/>
      <c r="M187" s="224"/>
      <c r="N187" s="224"/>
      <c r="O187" s="224"/>
      <c r="P187" s="224"/>
      <c r="Q187" s="224"/>
      <c r="R187" s="224"/>
      <c r="S187" s="224"/>
      <c r="T187" s="224"/>
      <c r="U187" s="224"/>
      <c r="V187" s="224"/>
      <c r="W187" s="280"/>
      <c r="X187" s="224"/>
      <c r="Y187" s="224"/>
      <c r="Z187" s="237"/>
      <c r="AA187" s="57"/>
      <c r="AB187" s="56"/>
    </row>
    <row r="188" spans="1:28" ht="12.75" x14ac:dyDescent="0.2">
      <c r="A188" s="56"/>
      <c r="B188" s="215" t="str">
        <v>Lokale omgeving</v>
      </c>
      <c r="C188" s="215" t="str">
        <v>Decibel</v>
      </c>
      <c r="D188" s="212" t="str">
        <v>Ja</v>
      </c>
      <c r="E188" s="56"/>
      <c r="F188" s="230"/>
      <c r="G188" s="230"/>
      <c r="H188" s="232"/>
      <c r="I188" s="230"/>
      <c r="J188" s="230"/>
      <c r="K188" s="230"/>
      <c r="L188" s="230"/>
      <c r="M188" s="230"/>
      <c r="N188" s="230"/>
      <c r="O188" s="230"/>
      <c r="P188" s="230"/>
      <c r="Q188" s="230"/>
      <c r="R188" s="230"/>
      <c r="S188" s="230"/>
      <c r="T188" s="230"/>
      <c r="U188" s="230"/>
      <c r="V188" s="230"/>
      <c r="W188" s="281"/>
      <c r="X188" s="230"/>
      <c r="Y188" s="230"/>
      <c r="Z188" s="236"/>
      <c r="AA188" s="57"/>
      <c r="AB188" s="56"/>
    </row>
    <row r="189" spans="1:28" ht="12.75" x14ac:dyDescent="0.2">
      <c r="A189" s="56"/>
      <c r="B189" s="213" t="str">
        <v>Lokale omgeving</v>
      </c>
      <c r="C189" s="213" t="str">
        <v>Locatie</v>
      </c>
      <c r="D189" s="214" t="str">
        <v/>
      </c>
      <c r="E189" s="56"/>
      <c r="F189" s="224"/>
      <c r="G189" s="224"/>
      <c r="H189" s="226"/>
      <c r="I189" s="224"/>
      <c r="J189" s="224"/>
      <c r="K189" s="224"/>
      <c r="L189" s="224"/>
      <c r="M189" s="224"/>
      <c r="N189" s="224"/>
      <c r="O189" s="224"/>
      <c r="P189" s="224"/>
      <c r="Q189" s="224"/>
      <c r="R189" s="224"/>
      <c r="S189" s="224"/>
      <c r="T189" s="224"/>
      <c r="U189" s="224"/>
      <c r="V189" s="224"/>
      <c r="W189" s="280"/>
      <c r="X189" s="224"/>
      <c r="Y189" s="224"/>
      <c r="Z189" s="237"/>
      <c r="AA189" s="57"/>
      <c r="AB189" s="56"/>
    </row>
    <row r="190" spans="1:28" ht="12.75" x14ac:dyDescent="0.2">
      <c r="A190" s="56"/>
      <c r="B190" s="215" t="str">
        <v xml:space="preserve">Aantal bewegingen van een persoon </v>
      </c>
      <c r="C190" s="215" t="str">
        <v>Aanraking</v>
      </c>
      <c r="D190" s="212" t="str">
        <v>Ja</v>
      </c>
      <c r="E190" s="56"/>
      <c r="F190" s="230"/>
      <c r="G190" s="230"/>
      <c r="H190" s="232"/>
      <c r="I190" s="230"/>
      <c r="J190" s="230"/>
      <c r="K190" s="230"/>
      <c r="L190" s="230"/>
      <c r="M190" s="230"/>
      <c r="N190" s="230"/>
      <c r="O190" s="230"/>
      <c r="P190" s="230"/>
      <c r="Q190" s="230"/>
      <c r="R190" s="230"/>
      <c r="S190" s="230"/>
      <c r="T190" s="230"/>
      <c r="U190" s="230"/>
      <c r="V190" s="230"/>
      <c r="W190" s="281"/>
      <c r="X190" s="230"/>
      <c r="Y190" s="230"/>
      <c r="Z190" s="236"/>
      <c r="AA190" s="57"/>
      <c r="AB190" s="56"/>
    </row>
    <row r="191" spans="1:28" ht="12.75" x14ac:dyDescent="0.2">
      <c r="A191" s="56"/>
      <c r="B191" s="213" t="str">
        <v>Lokale omgeving</v>
      </c>
      <c r="C191" s="213" t="str">
        <v>Locatie</v>
      </c>
      <c r="D191" s="214" t="str">
        <v/>
      </c>
      <c r="E191" s="56"/>
      <c r="F191" s="224"/>
      <c r="G191" s="224"/>
      <c r="H191" s="226"/>
      <c r="I191" s="224"/>
      <c r="J191" s="224"/>
      <c r="K191" s="224"/>
      <c r="L191" s="224"/>
      <c r="M191" s="224"/>
      <c r="N191" s="224"/>
      <c r="O191" s="224"/>
      <c r="P191" s="224"/>
      <c r="Q191" s="224"/>
      <c r="R191" s="224"/>
      <c r="S191" s="224"/>
      <c r="T191" s="224"/>
      <c r="U191" s="224"/>
      <c r="V191" s="224"/>
      <c r="W191" s="280"/>
      <c r="X191" s="224"/>
      <c r="Y191" s="224"/>
      <c r="Z191" s="237"/>
      <c r="AA191" s="57"/>
      <c r="AB191" s="56"/>
    </row>
    <row r="192" spans="1:28" ht="12.75" x14ac:dyDescent="0.2">
      <c r="A192" s="56"/>
      <c r="B192" s="215" t="str">
        <v>Aantal</v>
      </c>
      <c r="C192" s="215" t="str">
        <v>Passage telling</v>
      </c>
      <c r="D192" s="212" t="str">
        <v>Ja</v>
      </c>
      <c r="E192" s="56"/>
      <c r="F192" s="230"/>
      <c r="G192" s="230"/>
      <c r="H192" s="232"/>
      <c r="I192" s="230"/>
      <c r="J192" s="230"/>
      <c r="K192" s="230"/>
      <c r="L192" s="230"/>
      <c r="M192" s="230"/>
      <c r="N192" s="230"/>
      <c r="O192" s="230"/>
      <c r="P192" s="230"/>
      <c r="Q192" s="230"/>
      <c r="R192" s="230"/>
      <c r="S192" s="230"/>
      <c r="T192" s="230"/>
      <c r="U192" s="230"/>
      <c r="V192" s="230"/>
      <c r="W192" s="281"/>
      <c r="X192" s="230"/>
      <c r="Y192" s="230"/>
      <c r="Z192" s="236"/>
      <c r="AA192" s="57"/>
      <c r="AB192" s="56"/>
    </row>
    <row r="193" spans="1:28" ht="12.75" x14ac:dyDescent="0.2">
      <c r="A193" s="56"/>
      <c r="B193" s="213" t="str">
        <v>Voetgangers</v>
      </c>
      <c r="C193" s="213" t="str">
        <v>Passage telling</v>
      </c>
      <c r="D193" s="214" t="str">
        <v>Ja</v>
      </c>
      <c r="E193" s="56"/>
      <c r="F193" s="224"/>
      <c r="G193" s="224"/>
      <c r="H193" s="226"/>
      <c r="I193" s="224"/>
      <c r="J193" s="224"/>
      <c r="K193" s="224"/>
      <c r="L193" s="224"/>
      <c r="M193" s="224"/>
      <c r="N193" s="224"/>
      <c r="O193" s="224"/>
      <c r="P193" s="224"/>
      <c r="Q193" s="224"/>
      <c r="R193" s="224"/>
      <c r="S193" s="224"/>
      <c r="T193" s="224"/>
      <c r="U193" s="224"/>
      <c r="V193" s="224"/>
      <c r="W193" s="280"/>
      <c r="X193" s="224"/>
      <c r="Y193" s="224"/>
      <c r="Z193" s="237"/>
      <c r="AA193" s="57"/>
      <c r="AB193" s="56"/>
    </row>
    <row r="194" spans="1:28" ht="12.75" x14ac:dyDescent="0.2">
      <c r="A194" s="56"/>
      <c r="B194" s="215" t="str">
        <v>Bewegingen (op kruispunt)</v>
      </c>
      <c r="C194" s="215" t="str">
        <v>Passage telling</v>
      </c>
      <c r="D194" s="212" t="str">
        <v>Ja</v>
      </c>
      <c r="E194" s="56"/>
      <c r="F194" s="230"/>
      <c r="G194" s="230"/>
      <c r="H194" s="232"/>
      <c r="I194" s="230"/>
      <c r="J194" s="230"/>
      <c r="K194" s="230"/>
      <c r="L194" s="230"/>
      <c r="M194" s="230"/>
      <c r="N194" s="230"/>
      <c r="O194" s="230"/>
      <c r="P194" s="230"/>
      <c r="Q194" s="230"/>
      <c r="R194" s="230"/>
      <c r="S194" s="230"/>
      <c r="T194" s="230"/>
      <c r="U194" s="230"/>
      <c r="V194" s="230"/>
      <c r="W194" s="281"/>
      <c r="X194" s="230"/>
      <c r="Y194" s="230"/>
      <c r="Z194" s="236"/>
      <c r="AA194" s="57"/>
      <c r="AB194" s="56"/>
    </row>
    <row r="195" spans="1:28" ht="12.75" x14ac:dyDescent="0.2">
      <c r="A195" s="56"/>
      <c r="B195" s="213" t="str">
        <v>Plaatselijke weersomstandigheden</v>
      </c>
      <c r="C195" s="213" t="str">
        <v>Temperatuur</v>
      </c>
      <c r="D195" s="214" t="str">
        <v>Ja</v>
      </c>
      <c r="E195" s="56"/>
      <c r="F195" s="224"/>
      <c r="G195" s="224"/>
      <c r="H195" s="226"/>
      <c r="I195" s="224"/>
      <c r="J195" s="224"/>
      <c r="K195" s="224"/>
      <c r="L195" s="224"/>
      <c r="M195" s="224"/>
      <c r="N195" s="224"/>
      <c r="O195" s="224"/>
      <c r="P195" s="224"/>
      <c r="Q195" s="224"/>
      <c r="R195" s="224"/>
      <c r="S195" s="224"/>
      <c r="T195" s="224"/>
      <c r="U195" s="224"/>
      <c r="V195" s="224"/>
      <c r="W195" s="280"/>
      <c r="X195" s="224"/>
      <c r="Y195" s="224"/>
      <c r="Z195" s="237"/>
      <c r="AA195" s="57"/>
      <c r="AB195" s="56"/>
    </row>
    <row r="196" spans="1:28" ht="12.75" x14ac:dyDescent="0.2">
      <c r="A196" s="56"/>
      <c r="B196" s="215" t="str">
        <v>Plaatselijke weersomstandigheden</v>
      </c>
      <c r="C196" s="215" t="str">
        <v>Lichtintensiteit</v>
      </c>
      <c r="D196" s="212" t="str">
        <v>Ja</v>
      </c>
      <c r="E196" s="56"/>
      <c r="F196" s="230"/>
      <c r="G196" s="230"/>
      <c r="H196" s="232"/>
      <c r="I196" s="230"/>
      <c r="J196" s="230"/>
      <c r="K196" s="230"/>
      <c r="L196" s="230"/>
      <c r="M196" s="230"/>
      <c r="N196" s="230"/>
      <c r="O196" s="230"/>
      <c r="P196" s="230"/>
      <c r="Q196" s="230"/>
      <c r="R196" s="230"/>
      <c r="S196" s="230"/>
      <c r="T196" s="230"/>
      <c r="U196" s="230"/>
      <c r="V196" s="230"/>
      <c r="W196" s="281"/>
      <c r="X196" s="230"/>
      <c r="Y196" s="230"/>
      <c r="Z196" s="236"/>
      <c r="AA196" s="57"/>
      <c r="AB196" s="56"/>
    </row>
    <row r="197" spans="1:28" ht="12.75" x14ac:dyDescent="0.2">
      <c r="A197" s="56"/>
      <c r="B197" s="213" t="str">
        <v>Plaatselijke weersomstandigheden</v>
      </c>
      <c r="C197" s="213" t="str">
        <v>Windsnelheid</v>
      </c>
      <c r="D197" s="214" t="str">
        <v>Ja</v>
      </c>
      <c r="E197" s="56"/>
      <c r="F197" s="224"/>
      <c r="G197" s="224"/>
      <c r="H197" s="226"/>
      <c r="I197" s="224"/>
      <c r="J197" s="224"/>
      <c r="K197" s="224"/>
      <c r="L197" s="224"/>
      <c r="M197" s="224"/>
      <c r="N197" s="224"/>
      <c r="O197" s="224"/>
      <c r="P197" s="224"/>
      <c r="Q197" s="224"/>
      <c r="R197" s="224"/>
      <c r="S197" s="224"/>
      <c r="T197" s="224"/>
      <c r="U197" s="224"/>
      <c r="V197" s="224"/>
      <c r="W197" s="280"/>
      <c r="X197" s="224"/>
      <c r="Y197" s="224"/>
      <c r="Z197" s="237"/>
      <c r="AA197" s="57"/>
      <c r="AB197" s="56"/>
    </row>
    <row r="198" spans="1:28" ht="12.75" x14ac:dyDescent="0.2">
      <c r="A198" s="56"/>
      <c r="B198" s="215" t="str">
        <v>Hoe lang moet je zoeken?</v>
      </c>
      <c r="C198" s="215" t="str">
        <v>Locatie</v>
      </c>
      <c r="D198" s="212" t="str">
        <v>Ja</v>
      </c>
      <c r="E198" s="56"/>
      <c r="F198" s="230"/>
      <c r="G198" s="230"/>
      <c r="H198" s="232"/>
      <c r="I198" s="230"/>
      <c r="J198" s="230"/>
      <c r="K198" s="230"/>
      <c r="L198" s="230"/>
      <c r="M198" s="230"/>
      <c r="N198" s="230"/>
      <c r="O198" s="230"/>
      <c r="P198" s="230"/>
      <c r="Q198" s="230"/>
      <c r="R198" s="230"/>
      <c r="S198" s="230"/>
      <c r="T198" s="230"/>
      <c r="U198" s="230"/>
      <c r="V198" s="230"/>
      <c r="W198" s="281"/>
      <c r="X198" s="230"/>
      <c r="Y198" s="230"/>
      <c r="Z198" s="236"/>
      <c r="AA198" s="57"/>
      <c r="AB198" s="56"/>
    </row>
    <row r="199" spans="1:28" ht="12.75" x14ac:dyDescent="0.2">
      <c r="A199" s="56"/>
      <c r="B199" s="213" t="str">
        <v>Aantal "bezoekende" voertuigen</v>
      </c>
      <c r="C199" s="213" t="str">
        <v>Passage telling</v>
      </c>
      <c r="D199" s="214" t="str">
        <v>Ja</v>
      </c>
      <c r="E199" s="56"/>
      <c r="F199" s="224"/>
      <c r="G199" s="224"/>
      <c r="H199" s="226"/>
      <c r="I199" s="224"/>
      <c r="J199" s="224"/>
      <c r="K199" s="224"/>
      <c r="L199" s="224"/>
      <c r="M199" s="224"/>
      <c r="N199" s="224"/>
      <c r="O199" s="224"/>
      <c r="P199" s="224"/>
      <c r="Q199" s="224"/>
      <c r="R199" s="224"/>
      <c r="S199" s="224"/>
      <c r="T199" s="224"/>
      <c r="U199" s="224"/>
      <c r="V199" s="224"/>
      <c r="W199" s="280"/>
      <c r="X199" s="224"/>
      <c r="Y199" s="224"/>
      <c r="Z199" s="237"/>
      <c r="AA199" s="57"/>
      <c r="AB199" s="56"/>
    </row>
    <row r="200" spans="1:28" ht="12.75" x14ac:dyDescent="0.2">
      <c r="A200" s="56"/>
      <c r="B200" s="215" t="str">
        <v>Impact op gebruik</v>
      </c>
      <c r="C200" s="215" t="str">
        <v>Passage telling</v>
      </c>
      <c r="D200" s="212" t="str">
        <v>Ja</v>
      </c>
      <c r="E200" s="56"/>
      <c r="F200" s="230"/>
      <c r="G200" s="230"/>
      <c r="H200" s="232"/>
      <c r="I200" s="230"/>
      <c r="J200" s="230"/>
      <c r="K200" s="230"/>
      <c r="L200" s="230"/>
      <c r="M200" s="230"/>
      <c r="N200" s="230"/>
      <c r="O200" s="230"/>
      <c r="P200" s="230"/>
      <c r="Q200" s="230"/>
      <c r="R200" s="230"/>
      <c r="S200" s="230"/>
      <c r="T200" s="230"/>
      <c r="U200" s="230"/>
      <c r="V200" s="230"/>
      <c r="W200" s="281"/>
      <c r="X200" s="230"/>
      <c r="Y200" s="230"/>
      <c r="Z200" s="236"/>
      <c r="AA200" s="57"/>
      <c r="AB200" s="56"/>
    </row>
    <row r="201" spans="1:28" ht="12.75" x14ac:dyDescent="0.2">
      <c r="A201" s="56"/>
      <c r="B201" s="213" t="str">
        <v>Lokale omgeving</v>
      </c>
      <c r="C201" s="213" t="str">
        <v>Locatie</v>
      </c>
      <c r="D201" s="214" t="str">
        <v/>
      </c>
      <c r="E201" s="56"/>
      <c r="F201" s="224"/>
      <c r="G201" s="224"/>
      <c r="H201" s="226"/>
      <c r="I201" s="224"/>
      <c r="J201" s="224"/>
      <c r="K201" s="224"/>
      <c r="L201" s="224"/>
      <c r="M201" s="224"/>
      <c r="N201" s="224"/>
      <c r="O201" s="224"/>
      <c r="P201" s="224"/>
      <c r="Q201" s="224"/>
      <c r="R201" s="224"/>
      <c r="S201" s="224"/>
      <c r="T201" s="224"/>
      <c r="U201" s="224"/>
      <c r="V201" s="224"/>
      <c r="W201" s="280"/>
      <c r="X201" s="224"/>
      <c r="Y201" s="224"/>
      <c r="Z201" s="237"/>
      <c r="AA201" s="57"/>
      <c r="AB201" s="56"/>
    </row>
    <row r="202" spans="1:28" ht="12.75" x14ac:dyDescent="0.2">
      <c r="A202" s="56"/>
      <c r="B202" s="215" t="str">
        <v>Lokale omgeving</v>
      </c>
      <c r="C202" s="215" t="str">
        <v>Passage telling</v>
      </c>
      <c r="D202" s="212" t="str">
        <v>Ja</v>
      </c>
      <c r="E202" s="56"/>
      <c r="F202" s="230"/>
      <c r="G202" s="230"/>
      <c r="H202" s="232"/>
      <c r="I202" s="230"/>
      <c r="J202" s="230"/>
      <c r="K202" s="230"/>
      <c r="L202" s="230"/>
      <c r="M202" s="230"/>
      <c r="N202" s="230"/>
      <c r="O202" s="230"/>
      <c r="P202" s="230"/>
      <c r="Q202" s="230"/>
      <c r="R202" s="230"/>
      <c r="S202" s="230"/>
      <c r="T202" s="230"/>
      <c r="U202" s="230"/>
      <c r="V202" s="230"/>
      <c r="W202" s="281"/>
      <c r="X202" s="230"/>
      <c r="Y202" s="230"/>
      <c r="Z202" s="236"/>
      <c r="AA202" s="57"/>
      <c r="AB202" s="56"/>
    </row>
    <row r="203" spans="1:28" ht="12.75" x14ac:dyDescent="0.2">
      <c r="A203" s="56"/>
      <c r="B203" s="213" t="str">
        <v>Intensiteit (onderverdeeld in type gebruikers)</v>
      </c>
      <c r="C203" s="213" t="str">
        <v>Passage telling</v>
      </c>
      <c r="D203" s="214" t="str">
        <v>Ja</v>
      </c>
      <c r="E203" s="56"/>
      <c r="F203" s="224"/>
      <c r="G203" s="224"/>
      <c r="H203" s="226"/>
      <c r="I203" s="224"/>
      <c r="J203" s="224"/>
      <c r="K203" s="224"/>
      <c r="L203" s="224"/>
      <c r="M203" s="224"/>
      <c r="N203" s="224"/>
      <c r="O203" s="224"/>
      <c r="P203" s="224"/>
      <c r="Q203" s="224"/>
      <c r="R203" s="224"/>
      <c r="S203" s="224"/>
      <c r="T203" s="224"/>
      <c r="U203" s="224"/>
      <c r="V203" s="224"/>
      <c r="W203" s="280"/>
      <c r="X203" s="224"/>
      <c r="Y203" s="224"/>
      <c r="Z203" s="237"/>
      <c r="AA203" s="57"/>
      <c r="AB203" s="56"/>
    </row>
    <row r="204" spans="1:28" ht="12.75" x14ac:dyDescent="0.2">
      <c r="A204" s="56"/>
      <c r="B204" s="215" t="str">
        <v xml:space="preserve">Hinder o.a geluid, aggressie, ... etc. </v>
      </c>
      <c r="C204" s="215" t="str">
        <v>Decibel</v>
      </c>
      <c r="D204" s="212" t="str">
        <v>Ja</v>
      </c>
      <c r="E204" s="56"/>
      <c r="F204" s="230"/>
      <c r="G204" s="230"/>
      <c r="H204" s="232"/>
      <c r="I204" s="230"/>
      <c r="J204" s="230"/>
      <c r="K204" s="230"/>
      <c r="L204" s="230"/>
      <c r="M204" s="230"/>
      <c r="N204" s="230"/>
      <c r="O204" s="230"/>
      <c r="P204" s="230"/>
      <c r="Q204" s="230"/>
      <c r="R204" s="230"/>
      <c r="S204" s="230"/>
      <c r="T204" s="230"/>
      <c r="U204" s="230"/>
      <c r="V204" s="230"/>
      <c r="W204" s="281"/>
      <c r="X204" s="230"/>
      <c r="Y204" s="230"/>
      <c r="Z204" s="236"/>
      <c r="AA204" s="57"/>
      <c r="AB204" s="56"/>
    </row>
    <row r="205" spans="1:28" ht="12.75" x14ac:dyDescent="0.2">
      <c r="A205" s="56"/>
      <c r="B205" s="213" t="str">
        <v>Aantal mindervaliden dat trein neemt + aantal dat assistentie vraagt</v>
      </c>
      <c r="C205" s="213" t="str">
        <v>Passage telling</v>
      </c>
      <c r="D205" s="214" t="str">
        <v>Ja</v>
      </c>
      <c r="E205" s="56"/>
      <c r="F205" s="224"/>
      <c r="G205" s="224"/>
      <c r="H205" s="226"/>
      <c r="I205" s="224"/>
      <c r="J205" s="224"/>
      <c r="K205" s="224"/>
      <c r="L205" s="224"/>
      <c r="M205" s="224"/>
      <c r="N205" s="224"/>
      <c r="O205" s="224"/>
      <c r="P205" s="224"/>
      <c r="Q205" s="224"/>
      <c r="R205" s="224"/>
      <c r="S205" s="224"/>
      <c r="T205" s="224"/>
      <c r="U205" s="224"/>
      <c r="V205" s="224"/>
      <c r="W205" s="280"/>
      <c r="X205" s="224"/>
      <c r="Y205" s="224"/>
      <c r="Z205" s="237"/>
      <c r="AA205" s="57"/>
      <c r="AB205" s="56"/>
    </row>
    <row r="206" spans="1:28" ht="12.75" x14ac:dyDescent="0.2">
      <c r="A206" s="56"/>
      <c r="B206" s="215" t="str">
        <v>Bus/tram/trein - nummer (ic vs p train -&gt; obv locatie en tijdstip)</v>
      </c>
      <c r="C206" s="215" t="str">
        <v>Locatie</v>
      </c>
      <c r="D206" s="212" t="str">
        <v>Ja</v>
      </c>
      <c r="E206" s="56"/>
      <c r="F206" s="230"/>
      <c r="G206" s="230"/>
      <c r="H206" s="232"/>
      <c r="I206" s="230"/>
      <c r="J206" s="230"/>
      <c r="K206" s="230"/>
      <c r="L206" s="230"/>
      <c r="M206" s="230"/>
      <c r="N206" s="230"/>
      <c r="O206" s="230"/>
      <c r="P206" s="230"/>
      <c r="Q206" s="230"/>
      <c r="R206" s="230"/>
      <c r="S206" s="230"/>
      <c r="T206" s="230"/>
      <c r="U206" s="230"/>
      <c r="V206" s="230"/>
      <c r="W206" s="281"/>
      <c r="X206" s="230"/>
      <c r="Y206" s="230"/>
      <c r="Z206" s="236"/>
      <c r="AA206" s="57"/>
      <c r="AB206" s="56"/>
    </row>
    <row r="207" spans="1:28" ht="12.75" x14ac:dyDescent="0.2">
      <c r="A207" s="56"/>
      <c r="B207" s="213" t="str">
        <v>Bus/tram/trein - nummer (ic vs p train -&gt; obv locatie en tijdstip)</v>
      </c>
      <c r="C207" s="213" t="str">
        <v>Passage telling</v>
      </c>
      <c r="D207" s="214" t="str">
        <v>Ja</v>
      </c>
      <c r="E207" s="56"/>
      <c r="F207" s="224"/>
      <c r="G207" s="224"/>
      <c r="H207" s="226"/>
      <c r="I207" s="224"/>
      <c r="J207" s="224"/>
      <c r="K207" s="224"/>
      <c r="L207" s="224"/>
      <c r="M207" s="224"/>
      <c r="N207" s="224"/>
      <c r="O207" s="224"/>
      <c r="P207" s="224"/>
      <c r="Q207" s="224"/>
      <c r="R207" s="224"/>
      <c r="S207" s="224"/>
      <c r="T207" s="224"/>
      <c r="U207" s="224"/>
      <c r="V207" s="224"/>
      <c r="W207" s="280"/>
      <c r="X207" s="224"/>
      <c r="Y207" s="224"/>
      <c r="Z207" s="237"/>
      <c r="AA207" s="57"/>
      <c r="AB207" s="56"/>
    </row>
    <row r="208" spans="1:28" ht="12.75" x14ac:dyDescent="0.2">
      <c r="A208" s="56"/>
      <c r="B208" s="215" t="str">
        <v>Gedrag op een specifieke locatie</v>
      </c>
      <c r="C208" s="215" t="str">
        <v>Locatie</v>
      </c>
      <c r="D208" s="212" t="str">
        <v/>
      </c>
      <c r="E208" s="56"/>
      <c r="F208" s="230"/>
      <c r="G208" s="230"/>
      <c r="H208" s="232"/>
      <c r="I208" s="230"/>
      <c r="J208" s="230"/>
      <c r="K208" s="230"/>
      <c r="L208" s="230"/>
      <c r="M208" s="230"/>
      <c r="N208" s="230"/>
      <c r="O208" s="230"/>
      <c r="P208" s="230"/>
      <c r="Q208" s="230"/>
      <c r="R208" s="230"/>
      <c r="S208" s="230"/>
      <c r="T208" s="230"/>
      <c r="U208" s="230"/>
      <c r="V208" s="230"/>
      <c r="W208" s="281"/>
      <c r="X208" s="230"/>
      <c r="Y208" s="230"/>
      <c r="Z208" s="236"/>
      <c r="AA208" s="57"/>
      <c r="AB208" s="56"/>
    </row>
    <row r="209" spans="1:28" ht="12.75" x14ac:dyDescent="0.2">
      <c r="A209" s="56"/>
      <c r="B209" s="213" t="str">
        <v>Onderverdeling voetgangers/fietsers</v>
      </c>
      <c r="C209" s="213" t="str">
        <v>Passage telling</v>
      </c>
      <c r="D209" s="214" t="str">
        <v>Ja</v>
      </c>
      <c r="E209" s="56"/>
      <c r="F209" s="224"/>
      <c r="G209" s="224"/>
      <c r="H209" s="226"/>
      <c r="I209" s="224"/>
      <c r="J209" s="224"/>
      <c r="K209" s="224"/>
      <c r="L209" s="224"/>
      <c r="M209" s="224"/>
      <c r="N209" s="224"/>
      <c r="O209" s="224"/>
      <c r="P209" s="224"/>
      <c r="Q209" s="224"/>
      <c r="R209" s="224"/>
      <c r="S209" s="224"/>
      <c r="T209" s="224"/>
      <c r="U209" s="224"/>
      <c r="V209" s="224"/>
      <c r="W209" s="280"/>
      <c r="X209" s="224"/>
      <c r="Y209" s="224"/>
      <c r="Z209" s="237"/>
      <c r="AA209" s="57"/>
      <c r="AB209" s="56"/>
    </row>
    <row r="210" spans="1:28" ht="12.75" x14ac:dyDescent="0.2">
      <c r="A210" s="56"/>
      <c r="B210" s="215" t="str">
        <v>Bezettingsonderzoeken (zowel voor publieke stallingen, voor de deur etc als binnen in huis)</v>
      </c>
      <c r="C210" s="215" t="str">
        <v>Passage telling</v>
      </c>
      <c r="D210" s="212" t="str">
        <v>Ja</v>
      </c>
      <c r="E210" s="56"/>
      <c r="F210" s="230"/>
      <c r="G210" s="230"/>
      <c r="H210" s="232"/>
      <c r="I210" s="230"/>
      <c r="J210" s="230"/>
      <c r="K210" s="230"/>
      <c r="L210" s="230"/>
      <c r="M210" s="230"/>
      <c r="N210" s="230"/>
      <c r="O210" s="230"/>
      <c r="P210" s="230"/>
      <c r="Q210" s="230"/>
      <c r="R210" s="230"/>
      <c r="S210" s="230"/>
      <c r="T210" s="230"/>
      <c r="U210" s="230"/>
      <c r="V210" s="230"/>
      <c r="W210" s="281"/>
      <c r="X210" s="230"/>
      <c r="Y210" s="230"/>
      <c r="Z210" s="236"/>
      <c r="AA210" s="57"/>
      <c r="AB210" s="56"/>
    </row>
    <row r="211" spans="1:28" ht="12.75" x14ac:dyDescent="0.2">
      <c r="A211" s="56"/>
      <c r="B211" s="213" t="str">
        <v>Bezettingsonderzoeken (zowel voor publieke stallingen, voor de deur etc als binnen in huis)</v>
      </c>
      <c r="C211" s="213" t="str">
        <v>Locatie</v>
      </c>
      <c r="D211" s="214" t="str">
        <v>Ja</v>
      </c>
      <c r="E211" s="56"/>
      <c r="F211" s="224"/>
      <c r="G211" s="224"/>
      <c r="H211" s="226"/>
      <c r="I211" s="224"/>
      <c r="J211" s="224"/>
      <c r="K211" s="224"/>
      <c r="L211" s="224"/>
      <c r="M211" s="224"/>
      <c r="N211" s="224"/>
      <c r="O211" s="224"/>
      <c r="P211" s="224"/>
      <c r="Q211" s="224"/>
      <c r="R211" s="224"/>
      <c r="S211" s="224"/>
      <c r="T211" s="224"/>
      <c r="U211" s="224"/>
      <c r="V211" s="224"/>
      <c r="W211" s="280"/>
      <c r="X211" s="224"/>
      <c r="Y211" s="224"/>
      <c r="Z211" s="237"/>
      <c r="AA211" s="57"/>
      <c r="AB211" s="56"/>
    </row>
    <row r="212" spans="1:28" ht="12.75" x14ac:dyDescent="0.2">
      <c r="A212" s="56"/>
      <c r="B212" s="215" t="str">
        <v>Bevraging</v>
      </c>
      <c r="C212" s="215" t="str">
        <v>Locatie</v>
      </c>
      <c r="D212" s="212" t="str">
        <v>Ja</v>
      </c>
      <c r="E212" s="56"/>
      <c r="F212" s="230"/>
      <c r="G212" s="230"/>
      <c r="H212" s="232"/>
      <c r="I212" s="230"/>
      <c r="J212" s="230"/>
      <c r="K212" s="230"/>
      <c r="L212" s="230"/>
      <c r="M212" s="230"/>
      <c r="N212" s="230"/>
      <c r="O212" s="230"/>
      <c r="P212" s="230"/>
      <c r="Q212" s="230"/>
      <c r="R212" s="230"/>
      <c r="S212" s="230"/>
      <c r="T212" s="230"/>
      <c r="U212" s="230"/>
      <c r="V212" s="230"/>
      <c r="W212" s="281"/>
      <c r="X212" s="230"/>
      <c r="Y212" s="230"/>
      <c r="Z212" s="236"/>
      <c r="AA212" s="57"/>
      <c r="AB212" s="56"/>
    </row>
    <row r="213" spans="1:28" ht="12.75" x14ac:dyDescent="0.2">
      <c r="A213" s="56"/>
      <c r="B213" s="213" t="str">
        <v>Route tracken - zoeken naar onlogische bewegingen</v>
      </c>
      <c r="C213" s="213" t="str">
        <v>Locatie</v>
      </c>
      <c r="D213" s="214" t="str">
        <v>Ja</v>
      </c>
      <c r="E213" s="56"/>
      <c r="F213" s="224"/>
      <c r="G213" s="224"/>
      <c r="H213" s="226"/>
      <c r="I213" s="224"/>
      <c r="J213" s="224"/>
      <c r="K213" s="224"/>
      <c r="L213" s="224"/>
      <c r="M213" s="224"/>
      <c r="N213" s="224"/>
      <c r="O213" s="224"/>
      <c r="P213" s="224"/>
      <c r="Q213" s="224"/>
      <c r="R213" s="224"/>
      <c r="S213" s="224"/>
      <c r="T213" s="224"/>
      <c r="U213" s="224"/>
      <c r="V213" s="224"/>
      <c r="W213" s="280"/>
      <c r="X213" s="224"/>
      <c r="Y213" s="224"/>
      <c r="Z213" s="237"/>
      <c r="AA213" s="57"/>
      <c r="AB213" s="56"/>
    </row>
    <row r="214" spans="1:28" ht="12.75" x14ac:dyDescent="0.2">
      <c r="A214" s="56"/>
      <c r="B214" s="215" t="str">
        <v>Omgevingsfactoren</v>
      </c>
      <c r="C214" s="215" t="str">
        <v>Decibel</v>
      </c>
      <c r="D214" s="212" t="str">
        <v>Ja</v>
      </c>
      <c r="E214" s="56"/>
      <c r="F214" s="230"/>
      <c r="G214" s="230"/>
      <c r="H214" s="232"/>
      <c r="I214" s="230"/>
      <c r="J214" s="230"/>
      <c r="K214" s="230"/>
      <c r="L214" s="230"/>
      <c r="M214" s="230"/>
      <c r="N214" s="230"/>
      <c r="O214" s="230"/>
      <c r="P214" s="230"/>
      <c r="Q214" s="230"/>
      <c r="R214" s="230"/>
      <c r="S214" s="230"/>
      <c r="T214" s="230"/>
      <c r="U214" s="230"/>
      <c r="V214" s="230"/>
      <c r="W214" s="281"/>
      <c r="X214" s="230"/>
      <c r="Y214" s="230"/>
      <c r="Z214" s="236"/>
      <c r="AA214" s="57"/>
      <c r="AB214" s="56"/>
    </row>
    <row r="215" spans="1:28" ht="12.75" x14ac:dyDescent="0.2">
      <c r="A215" s="56"/>
      <c r="B215" s="213" t="str">
        <v>Omgevingsfactoren - Luchtkwaliteit</v>
      </c>
      <c r="C215" s="213" t="str">
        <v>PM2.5</v>
      </c>
      <c r="D215" s="214" t="str">
        <v>Ja</v>
      </c>
      <c r="E215" s="56"/>
      <c r="F215" s="224"/>
      <c r="G215" s="224"/>
      <c r="H215" s="226"/>
      <c r="I215" s="224"/>
      <c r="J215" s="224"/>
      <c r="K215" s="224"/>
      <c r="L215" s="224"/>
      <c r="M215" s="224"/>
      <c r="N215" s="224"/>
      <c r="O215" s="224"/>
      <c r="P215" s="224"/>
      <c r="Q215" s="224"/>
      <c r="R215" s="224"/>
      <c r="S215" s="224"/>
      <c r="T215" s="224"/>
      <c r="U215" s="224"/>
      <c r="V215" s="224"/>
      <c r="W215" s="280"/>
      <c r="X215" s="224"/>
      <c r="Y215" s="224"/>
      <c r="Z215" s="237"/>
      <c r="AA215" s="57"/>
      <c r="AB215" s="56"/>
    </row>
    <row r="216" spans="1:28" ht="12.75" x14ac:dyDescent="0.2">
      <c r="A216" s="56"/>
      <c r="B216" s="215" t="str">
        <v>Omgevingsfactoren - Luchtkwaliteit</v>
      </c>
      <c r="C216" s="215" t="str">
        <v>CO2</v>
      </c>
      <c r="D216" s="212" t="str">
        <v>Ja</v>
      </c>
      <c r="E216" s="56"/>
      <c r="F216" s="230"/>
      <c r="G216" s="230"/>
      <c r="H216" s="232"/>
      <c r="I216" s="230"/>
      <c r="J216" s="230"/>
      <c r="K216" s="230"/>
      <c r="L216" s="230"/>
      <c r="M216" s="230"/>
      <c r="N216" s="230"/>
      <c r="O216" s="230"/>
      <c r="P216" s="230"/>
      <c r="Q216" s="230"/>
      <c r="R216" s="230"/>
      <c r="S216" s="230"/>
      <c r="T216" s="230"/>
      <c r="U216" s="230"/>
      <c r="V216" s="230"/>
      <c r="W216" s="281"/>
      <c r="X216" s="230"/>
      <c r="Y216" s="230"/>
      <c r="Z216" s="236"/>
      <c r="AA216" s="57"/>
      <c r="AB216" s="56"/>
    </row>
    <row r="217" spans="1:28" ht="12.75" x14ac:dyDescent="0.2">
      <c r="A217" s="56"/>
      <c r="B217" s="213" t="str">
        <v>Omgevingsfactoren - Luchtkwaliteit</v>
      </c>
      <c r="C217" s="213" t="str">
        <v>CO</v>
      </c>
      <c r="D217" s="214" t="str">
        <v>Ja</v>
      </c>
      <c r="E217" s="56"/>
      <c r="F217" s="224"/>
      <c r="G217" s="224"/>
      <c r="H217" s="226"/>
      <c r="I217" s="224"/>
      <c r="J217" s="224"/>
      <c r="K217" s="224"/>
      <c r="L217" s="224"/>
      <c r="M217" s="224"/>
      <c r="N217" s="224"/>
      <c r="O217" s="224"/>
      <c r="P217" s="224"/>
      <c r="Q217" s="224"/>
      <c r="R217" s="224"/>
      <c r="S217" s="224"/>
      <c r="T217" s="224"/>
      <c r="U217" s="224"/>
      <c r="V217" s="224"/>
      <c r="W217" s="280"/>
      <c r="X217" s="224"/>
      <c r="Y217" s="224"/>
      <c r="Z217" s="237"/>
      <c r="AA217" s="57"/>
      <c r="AB217" s="56"/>
    </row>
    <row r="218" spans="1:28" ht="12.75" x14ac:dyDescent="0.2">
      <c r="A218" s="56"/>
      <c r="B218" s="215" t="str">
        <v>Omgevingsfactoren - Luchtkwaliteit</v>
      </c>
      <c r="C218" s="215" t="str">
        <v>NOX</v>
      </c>
      <c r="D218" s="212" t="str">
        <v>Ja</v>
      </c>
      <c r="E218" s="56"/>
      <c r="F218" s="230"/>
      <c r="G218" s="230"/>
      <c r="H218" s="232"/>
      <c r="I218" s="230"/>
      <c r="J218" s="230"/>
      <c r="K218" s="230"/>
      <c r="L218" s="230"/>
      <c r="M218" s="230"/>
      <c r="N218" s="230"/>
      <c r="O218" s="230"/>
      <c r="P218" s="230"/>
      <c r="Q218" s="230"/>
      <c r="R218" s="230"/>
      <c r="S218" s="230"/>
      <c r="T218" s="230"/>
      <c r="U218" s="230"/>
      <c r="V218" s="230"/>
      <c r="W218" s="281"/>
      <c r="X218" s="230"/>
      <c r="Y218" s="230"/>
      <c r="Z218" s="236"/>
      <c r="AA218" s="57"/>
      <c r="AB218" s="56"/>
    </row>
    <row r="219" spans="1:28" ht="12.75" x14ac:dyDescent="0.2">
      <c r="A219" s="56"/>
      <c r="B219" s="213" t="str">
        <v>Omgevingsfactoren - Luchtkwaliteit</v>
      </c>
      <c r="C219" s="213" t="str">
        <v>Fijn stof</v>
      </c>
      <c r="D219" s="214" t="str">
        <v>Ja</v>
      </c>
      <c r="E219" s="56"/>
      <c r="F219" s="224"/>
      <c r="G219" s="224"/>
      <c r="H219" s="226"/>
      <c r="I219" s="224"/>
      <c r="J219" s="224"/>
      <c r="K219" s="224"/>
      <c r="L219" s="224"/>
      <c r="M219" s="224"/>
      <c r="N219" s="224"/>
      <c r="O219" s="224"/>
      <c r="P219" s="224"/>
      <c r="Q219" s="224"/>
      <c r="R219" s="224"/>
      <c r="S219" s="224"/>
      <c r="T219" s="224"/>
      <c r="U219" s="224"/>
      <c r="V219" s="224"/>
      <c r="W219" s="280"/>
      <c r="X219" s="224"/>
      <c r="Y219" s="224"/>
      <c r="Z219" s="237"/>
      <c r="AA219" s="57"/>
      <c r="AB219" s="56"/>
    </row>
    <row r="220" spans="1:28" ht="12.75" x14ac:dyDescent="0.2">
      <c r="A220" s="56"/>
      <c r="B220" s="215" t="str">
        <v>Omgevingsfactoren - Luchtkwaliteit</v>
      </c>
      <c r="C220" s="215" t="str">
        <v>NH3</v>
      </c>
      <c r="D220" s="212" t="str">
        <v>Ja</v>
      </c>
      <c r="E220" s="56"/>
      <c r="F220" s="230"/>
      <c r="G220" s="230"/>
      <c r="H220" s="232"/>
      <c r="I220" s="230"/>
      <c r="J220" s="230"/>
      <c r="K220" s="230"/>
      <c r="L220" s="230"/>
      <c r="M220" s="230"/>
      <c r="N220" s="230"/>
      <c r="O220" s="230"/>
      <c r="P220" s="230"/>
      <c r="Q220" s="230"/>
      <c r="R220" s="230"/>
      <c r="S220" s="230"/>
      <c r="T220" s="230"/>
      <c r="U220" s="230"/>
      <c r="V220" s="230"/>
      <c r="W220" s="281"/>
      <c r="X220" s="230"/>
      <c r="Y220" s="230"/>
      <c r="Z220" s="236"/>
      <c r="AA220" s="57"/>
      <c r="AB220" s="56"/>
    </row>
    <row r="221" spans="1:28" ht="12.75" x14ac:dyDescent="0.2">
      <c r="A221" s="56"/>
      <c r="B221" s="213" t="str">
        <v>Omgevingsfactoren</v>
      </c>
      <c r="C221" s="213" t="str">
        <v>Trillingen</v>
      </c>
      <c r="D221" s="214" t="str">
        <v>Ja</v>
      </c>
      <c r="E221" s="56"/>
      <c r="F221" s="224"/>
      <c r="G221" s="224"/>
      <c r="H221" s="226"/>
      <c r="I221" s="224"/>
      <c r="J221" s="224"/>
      <c r="K221" s="224"/>
      <c r="L221" s="224"/>
      <c r="M221" s="224"/>
      <c r="N221" s="224"/>
      <c r="O221" s="224"/>
      <c r="P221" s="224"/>
      <c r="Q221" s="224"/>
      <c r="R221" s="224"/>
      <c r="S221" s="224"/>
      <c r="T221" s="224"/>
      <c r="U221" s="224"/>
      <c r="V221" s="224"/>
      <c r="W221" s="280"/>
      <c r="X221" s="224"/>
      <c r="Y221" s="224"/>
      <c r="Z221" s="237"/>
      <c r="AA221" s="57"/>
      <c r="AB221" s="56"/>
    </row>
    <row r="222" spans="1:28" ht="12.75" x14ac:dyDescent="0.2">
      <c r="A222" s="56"/>
      <c r="B222" s="215" t="str">
        <v>Omgevingsfactoren</v>
      </c>
      <c r="C222" s="215" t="str">
        <v>Locatie</v>
      </c>
      <c r="D222" s="212" t="str">
        <v/>
      </c>
      <c r="E222" s="56"/>
      <c r="F222" s="230"/>
      <c r="G222" s="230"/>
      <c r="H222" s="232"/>
      <c r="I222" s="230"/>
      <c r="J222" s="230"/>
      <c r="K222" s="230"/>
      <c r="L222" s="230"/>
      <c r="M222" s="230"/>
      <c r="N222" s="230"/>
      <c r="O222" s="230"/>
      <c r="P222" s="230"/>
      <c r="Q222" s="230"/>
      <c r="R222" s="230"/>
      <c r="S222" s="230"/>
      <c r="T222" s="230"/>
      <c r="U222" s="230"/>
      <c r="V222" s="230"/>
      <c r="W222" s="281"/>
      <c r="X222" s="230"/>
      <c r="Y222" s="230"/>
      <c r="Z222" s="236"/>
      <c r="AA222" s="57"/>
      <c r="AB222" s="56"/>
    </row>
    <row r="223" spans="1:28" ht="12.75" x14ac:dyDescent="0.2">
      <c r="A223" s="56"/>
      <c r="B223" s="213" t="str">
        <v>Omgevingsfactoren</v>
      </c>
      <c r="C223" s="213" t="str">
        <v>Passage telling</v>
      </c>
      <c r="D223" s="214" t="str">
        <v>Ja</v>
      </c>
      <c r="E223" s="56"/>
      <c r="F223" s="224"/>
      <c r="G223" s="224"/>
      <c r="H223" s="226"/>
      <c r="I223" s="224"/>
      <c r="J223" s="224"/>
      <c r="K223" s="224"/>
      <c r="L223" s="224"/>
      <c r="M223" s="224"/>
      <c r="N223" s="224"/>
      <c r="O223" s="224"/>
      <c r="P223" s="224"/>
      <c r="Q223" s="224"/>
      <c r="R223" s="224"/>
      <c r="S223" s="224"/>
      <c r="T223" s="224"/>
      <c r="U223" s="224"/>
      <c r="V223" s="224"/>
      <c r="W223" s="280"/>
      <c r="X223" s="224"/>
      <c r="Y223" s="224"/>
      <c r="Z223" s="237"/>
      <c r="AA223" s="57"/>
      <c r="AB223" s="56"/>
    </row>
    <row r="224" spans="1:28" ht="12.75" x14ac:dyDescent="0.2">
      <c r="A224" s="56"/>
      <c r="B224" s="215" t="str">
        <v>Omgevingsfactoren</v>
      </c>
      <c r="C224" s="215" t="str">
        <v>Locatie</v>
      </c>
      <c r="D224" s="212" t="str">
        <v/>
      </c>
      <c r="E224" s="56"/>
      <c r="F224" s="230"/>
      <c r="G224" s="230"/>
      <c r="H224" s="232"/>
      <c r="I224" s="230"/>
      <c r="J224" s="230"/>
      <c r="K224" s="230"/>
      <c r="L224" s="230"/>
      <c r="M224" s="230"/>
      <c r="N224" s="230"/>
      <c r="O224" s="230"/>
      <c r="P224" s="230"/>
      <c r="Q224" s="230"/>
      <c r="R224" s="230"/>
      <c r="S224" s="230"/>
      <c r="T224" s="230"/>
      <c r="U224" s="230"/>
      <c r="V224" s="230"/>
      <c r="W224" s="281"/>
      <c r="X224" s="230"/>
      <c r="Y224" s="230"/>
      <c r="Z224" s="236"/>
      <c r="AA224" s="57"/>
      <c r="AB224" s="56"/>
    </row>
    <row r="225" spans="1:28" ht="12.75" x14ac:dyDescent="0.2">
      <c r="A225" s="56"/>
      <c r="B225" s="213" t="str">
        <v>Omgevingsfactoren</v>
      </c>
      <c r="C225" s="213" t="str">
        <v>Trillingen</v>
      </c>
      <c r="D225" s="214" t="str">
        <v/>
      </c>
      <c r="E225" s="56"/>
      <c r="F225" s="224"/>
      <c r="G225" s="224"/>
      <c r="H225" s="226"/>
      <c r="I225" s="224"/>
      <c r="J225" s="224"/>
      <c r="K225" s="224"/>
      <c r="L225" s="224"/>
      <c r="M225" s="224"/>
      <c r="N225" s="224"/>
      <c r="O225" s="224"/>
      <c r="P225" s="224"/>
      <c r="Q225" s="224"/>
      <c r="R225" s="224"/>
      <c r="S225" s="224"/>
      <c r="T225" s="224"/>
      <c r="U225" s="224"/>
      <c r="V225" s="224"/>
      <c r="W225" s="280"/>
      <c r="X225" s="224"/>
      <c r="Y225" s="224"/>
      <c r="Z225" s="237"/>
      <c r="AA225" s="57"/>
      <c r="AB225" s="56"/>
    </row>
    <row r="226" spans="1:28" ht="12.75" x14ac:dyDescent="0.2">
      <c r="A226" s="56"/>
      <c r="B226" s="215" t="str">
        <v>Hoe onveilig voelt men zich?</v>
      </c>
      <c r="C226" s="215" t="str">
        <v>Locatie</v>
      </c>
      <c r="D226" s="212" t="str">
        <v/>
      </c>
      <c r="E226" s="56"/>
      <c r="F226" s="230"/>
      <c r="G226" s="230"/>
      <c r="H226" s="232"/>
      <c r="I226" s="230"/>
      <c r="J226" s="230"/>
      <c r="K226" s="230"/>
      <c r="L226" s="230"/>
      <c r="M226" s="230"/>
      <c r="N226" s="230"/>
      <c r="O226" s="230"/>
      <c r="P226" s="230"/>
      <c r="Q226" s="230"/>
      <c r="R226" s="230"/>
      <c r="S226" s="230"/>
      <c r="T226" s="230"/>
      <c r="U226" s="230"/>
      <c r="V226" s="230"/>
      <c r="W226" s="281"/>
      <c r="X226" s="230"/>
      <c r="Y226" s="230"/>
      <c r="Z226" s="236"/>
      <c r="AA226" s="57"/>
      <c r="AB226" s="56"/>
    </row>
    <row r="227" spans="1:28" ht="12.75" x14ac:dyDescent="0.2">
      <c r="A227" s="56"/>
      <c r="B227" s="213" t="str">
        <v>Hoe onveilig voelt men zich?</v>
      </c>
      <c r="C227" s="213" t="str">
        <v>Stressniveau</v>
      </c>
      <c r="D227" s="214" t="str">
        <v>Ja</v>
      </c>
      <c r="E227" s="56"/>
      <c r="F227" s="224"/>
      <c r="G227" s="224"/>
      <c r="H227" s="226"/>
      <c r="I227" s="224"/>
      <c r="J227" s="224"/>
      <c r="K227" s="224"/>
      <c r="L227" s="224"/>
      <c r="M227" s="224"/>
      <c r="N227" s="224"/>
      <c r="O227" s="224"/>
      <c r="P227" s="224"/>
      <c r="Q227" s="224"/>
      <c r="R227" s="224"/>
      <c r="S227" s="224"/>
      <c r="T227" s="224"/>
      <c r="U227" s="224"/>
      <c r="V227" s="224"/>
      <c r="W227" s="280"/>
      <c r="X227" s="224"/>
      <c r="Y227" s="224"/>
      <c r="Z227" s="237"/>
      <c r="AA227" s="57"/>
      <c r="AB227" s="56"/>
    </row>
    <row r="228" spans="1:28" ht="12.75" x14ac:dyDescent="0.2">
      <c r="A228" s="56"/>
      <c r="B228" s="215" t="str">
        <v>Koppeling met verkeerdsdrukte (tellingen)</v>
      </c>
      <c r="C228" s="215" t="str">
        <v>Passage telling</v>
      </c>
      <c r="D228" s="212" t="str">
        <v>Ja</v>
      </c>
      <c r="E228" s="56"/>
      <c r="F228" s="230"/>
      <c r="G228" s="230"/>
      <c r="H228" s="232"/>
      <c r="I228" s="230"/>
      <c r="J228" s="230"/>
      <c r="K228" s="230"/>
      <c r="L228" s="230"/>
      <c r="M228" s="230"/>
      <c r="N228" s="230"/>
      <c r="O228" s="230"/>
      <c r="P228" s="230"/>
      <c r="Q228" s="230"/>
      <c r="R228" s="230"/>
      <c r="S228" s="230"/>
      <c r="T228" s="230"/>
      <c r="U228" s="230"/>
      <c r="V228" s="230"/>
      <c r="W228" s="281"/>
      <c r="X228" s="230"/>
      <c r="Y228" s="230"/>
      <c r="Z228" s="236"/>
      <c r="AA228" s="57"/>
      <c r="AB228" s="56"/>
    </row>
    <row r="229" spans="1:28" ht="12.75" x14ac:dyDescent="0.2">
      <c r="A229" s="56"/>
      <c r="B229" s="213" t="str">
        <v>Bewegingsintensiteit</v>
      </c>
      <c r="C229" s="213" t="str">
        <v>Hartslag</v>
      </c>
      <c r="D229" s="214" t="str">
        <v>Ja</v>
      </c>
      <c r="E229" s="56"/>
      <c r="F229" s="224"/>
      <c r="G229" s="224"/>
      <c r="H229" s="226"/>
      <c r="I229" s="224"/>
      <c r="J229" s="224"/>
      <c r="K229" s="224"/>
      <c r="L229" s="224"/>
      <c r="M229" s="224"/>
      <c r="N229" s="224"/>
      <c r="O229" s="224"/>
      <c r="P229" s="224"/>
      <c r="Q229" s="224"/>
      <c r="R229" s="224"/>
      <c r="S229" s="224"/>
      <c r="T229" s="224"/>
      <c r="U229" s="224"/>
      <c r="V229" s="224"/>
      <c r="W229" s="280"/>
      <c r="X229" s="224"/>
      <c r="Y229" s="224"/>
      <c r="Z229" s="237"/>
      <c r="AA229" s="57"/>
      <c r="AB229" s="56"/>
    </row>
    <row r="230" spans="1:28" ht="12.75" x14ac:dyDescent="0.2">
      <c r="A230" s="56"/>
      <c r="B230" s="215" t="str">
        <v>Welke toestellen worden gebruikt (populariteit - locatie) en waarom (bevraging)?</v>
      </c>
      <c r="C230" s="215" t="str">
        <v>Passage telling</v>
      </c>
      <c r="D230" s="212" t="str">
        <v>Ja</v>
      </c>
      <c r="E230" s="56"/>
      <c r="F230" s="230"/>
      <c r="G230" s="230"/>
      <c r="H230" s="232"/>
      <c r="I230" s="230"/>
      <c r="J230" s="230"/>
      <c r="K230" s="230"/>
      <c r="L230" s="230"/>
      <c r="M230" s="230"/>
      <c r="N230" s="230"/>
      <c r="O230" s="230"/>
      <c r="P230" s="230"/>
      <c r="Q230" s="230"/>
      <c r="R230" s="230"/>
      <c r="S230" s="230"/>
      <c r="T230" s="230"/>
      <c r="U230" s="230"/>
      <c r="V230" s="230"/>
      <c r="W230" s="281"/>
      <c r="X230" s="230"/>
      <c r="Y230" s="230"/>
      <c r="Z230" s="236"/>
      <c r="AA230" s="57"/>
      <c r="AB230" s="56"/>
    </row>
    <row r="231" spans="1:28" ht="12.75" x14ac:dyDescent="0.2">
      <c r="A231" s="56"/>
      <c r="B231" s="213" t="str">
        <v>Aantal keer gebruikt: tellingen</v>
      </c>
      <c r="C231" s="213" t="str">
        <v>Passage telling</v>
      </c>
      <c r="D231" s="214" t="str">
        <v>Ja</v>
      </c>
      <c r="E231" s="56"/>
      <c r="F231" s="224"/>
      <c r="G231" s="224"/>
      <c r="H231" s="226"/>
      <c r="I231" s="224"/>
      <c r="J231" s="224"/>
      <c r="K231" s="224"/>
      <c r="L231" s="224"/>
      <c r="M231" s="224"/>
      <c r="N231" s="224"/>
      <c r="O231" s="224"/>
      <c r="P231" s="224"/>
      <c r="Q231" s="224"/>
      <c r="R231" s="224"/>
      <c r="S231" s="224"/>
      <c r="T231" s="224"/>
      <c r="U231" s="224"/>
      <c r="V231" s="224"/>
      <c r="W231" s="280"/>
      <c r="X231" s="224"/>
      <c r="Y231" s="224"/>
      <c r="Z231" s="237"/>
      <c r="AA231" s="57"/>
      <c r="AB231" s="56"/>
    </row>
    <row r="232" spans="1:28" ht="12.75" x14ac:dyDescent="0.2">
      <c r="A232" s="56"/>
      <c r="B232" s="215" t="str">
        <v>Invloedsfactoren</v>
      </c>
      <c r="C232" s="215" t="str">
        <v>Locatie</v>
      </c>
      <c r="D232" s="212" t="str">
        <v>Ja</v>
      </c>
      <c r="E232" s="56"/>
      <c r="F232" s="230"/>
      <c r="G232" s="230"/>
      <c r="H232" s="232"/>
      <c r="I232" s="230"/>
      <c r="J232" s="230"/>
      <c r="K232" s="230"/>
      <c r="L232" s="230"/>
      <c r="M232" s="230"/>
      <c r="N232" s="230"/>
      <c r="O232" s="230"/>
      <c r="P232" s="230"/>
      <c r="Q232" s="230"/>
      <c r="R232" s="230"/>
      <c r="S232" s="230"/>
      <c r="T232" s="230"/>
      <c r="U232" s="230"/>
      <c r="V232" s="230"/>
      <c r="W232" s="281"/>
      <c r="X232" s="230"/>
      <c r="Y232" s="230"/>
      <c r="Z232" s="236"/>
      <c r="AA232" s="57"/>
      <c r="AB232" s="56"/>
    </row>
    <row r="233" spans="1:28" ht="12.75" x14ac:dyDescent="0.2">
      <c r="A233" s="56"/>
      <c r="B233" s="213" t="str">
        <v>Invloedsfactoren</v>
      </c>
      <c r="C233" s="213" t="str">
        <v>Temperatuur</v>
      </c>
      <c r="D233" s="214" t="str">
        <v>Ja</v>
      </c>
      <c r="E233" s="56"/>
      <c r="F233" s="224"/>
      <c r="G233" s="224"/>
      <c r="H233" s="226"/>
      <c r="I233" s="224"/>
      <c r="J233" s="224"/>
      <c r="K233" s="224"/>
      <c r="L233" s="224"/>
      <c r="M233" s="224"/>
      <c r="N233" s="224"/>
      <c r="O233" s="224"/>
      <c r="P233" s="224"/>
      <c r="Q233" s="224"/>
      <c r="R233" s="224"/>
      <c r="S233" s="224"/>
      <c r="T233" s="224"/>
      <c r="U233" s="224"/>
      <c r="V233" s="224"/>
      <c r="W233" s="280"/>
      <c r="X233" s="224"/>
      <c r="Y233" s="224"/>
      <c r="Z233" s="237"/>
      <c r="AA233" s="57"/>
      <c r="AB233" s="56"/>
    </row>
    <row r="234" spans="1:28" ht="12.75" x14ac:dyDescent="0.2">
      <c r="A234" s="56"/>
      <c r="B234" s="215" t="str">
        <v>Invloedsfactoren</v>
      </c>
      <c r="C234" s="215" t="str">
        <v>Windsnelheid</v>
      </c>
      <c r="D234" s="212" t="str">
        <v>Ja</v>
      </c>
      <c r="E234" s="56"/>
      <c r="F234" s="230"/>
      <c r="G234" s="230"/>
      <c r="H234" s="232"/>
      <c r="I234" s="230"/>
      <c r="J234" s="230"/>
      <c r="K234" s="230"/>
      <c r="L234" s="230"/>
      <c r="M234" s="230"/>
      <c r="N234" s="230"/>
      <c r="O234" s="230"/>
      <c r="P234" s="230"/>
      <c r="Q234" s="230"/>
      <c r="R234" s="230"/>
      <c r="S234" s="230"/>
      <c r="T234" s="230"/>
      <c r="U234" s="230"/>
      <c r="V234" s="230"/>
      <c r="W234" s="281"/>
      <c r="X234" s="230"/>
      <c r="Y234" s="230"/>
      <c r="Z234" s="236"/>
      <c r="AA234" s="57"/>
      <c r="AB234" s="56"/>
    </row>
    <row r="235" spans="1:28" ht="12.75" x14ac:dyDescent="0.2">
      <c r="A235" s="56"/>
      <c r="B235" s="213" t="str">
        <v>Invloedsfactoren</v>
      </c>
      <c r="C235" s="213" t="str">
        <v>Waterstand</v>
      </c>
      <c r="D235" s="214" t="str">
        <v>Ja</v>
      </c>
      <c r="E235" s="56"/>
      <c r="F235" s="224"/>
      <c r="G235" s="224"/>
      <c r="H235" s="226"/>
      <c r="I235" s="224"/>
      <c r="J235" s="224"/>
      <c r="K235" s="224"/>
      <c r="L235" s="224"/>
      <c r="M235" s="224"/>
      <c r="N235" s="224"/>
      <c r="O235" s="224"/>
      <c r="P235" s="224"/>
      <c r="Q235" s="224"/>
      <c r="R235" s="224"/>
      <c r="S235" s="224"/>
      <c r="T235" s="224"/>
      <c r="U235" s="224"/>
      <c r="V235" s="224"/>
      <c r="W235" s="280"/>
      <c r="X235" s="224"/>
      <c r="Y235" s="224"/>
      <c r="Z235" s="237"/>
      <c r="AA235" s="57"/>
      <c r="AB235" s="56"/>
    </row>
    <row r="236" spans="1:28" ht="12.75" x14ac:dyDescent="0.2">
      <c r="A236" s="56"/>
      <c r="B236" s="215" t="str">
        <v>Opvolgen van beweging (duur en frequentie) via wearable</v>
      </c>
      <c r="C236" s="215" t="str">
        <v>Hartslag</v>
      </c>
      <c r="D236" s="212" t="str">
        <v>Ja</v>
      </c>
      <c r="E236" s="56"/>
      <c r="F236" s="230"/>
      <c r="G236" s="230"/>
      <c r="H236" s="232"/>
      <c r="I236" s="230"/>
      <c r="J236" s="230"/>
      <c r="K236" s="230"/>
      <c r="L236" s="230"/>
      <c r="M236" s="230"/>
      <c r="N236" s="230"/>
      <c r="O236" s="230"/>
      <c r="P236" s="230"/>
      <c r="Q236" s="230"/>
      <c r="R236" s="230"/>
      <c r="S236" s="230"/>
      <c r="T236" s="230"/>
      <c r="U236" s="230"/>
      <c r="V236" s="230"/>
      <c r="W236" s="281"/>
      <c r="X236" s="230"/>
      <c r="Y236" s="230"/>
      <c r="Z236" s="236"/>
      <c r="AA236" s="57"/>
      <c r="AB236" s="56"/>
    </row>
    <row r="237" spans="1:28" ht="12.75" x14ac:dyDescent="0.2">
      <c r="A237" s="56"/>
      <c r="B237" s="213" t="str">
        <v>Leefomgeving</v>
      </c>
      <c r="C237" s="213" t="str">
        <v>Decibel</v>
      </c>
      <c r="D237" s="214" t="str">
        <v>Ja</v>
      </c>
      <c r="E237" s="56"/>
      <c r="F237" s="224"/>
      <c r="G237" s="224"/>
      <c r="H237" s="226"/>
      <c r="I237" s="224"/>
      <c r="J237" s="224"/>
      <c r="K237" s="224"/>
      <c r="L237" s="224"/>
      <c r="M237" s="224"/>
      <c r="N237" s="224"/>
      <c r="O237" s="224"/>
      <c r="P237" s="224"/>
      <c r="Q237" s="224"/>
      <c r="R237" s="224"/>
      <c r="S237" s="224"/>
      <c r="T237" s="224"/>
      <c r="U237" s="224"/>
      <c r="V237" s="224"/>
      <c r="W237" s="280"/>
      <c r="X237" s="224"/>
      <c r="Y237" s="224"/>
      <c r="Z237" s="237"/>
      <c r="AA237" s="57"/>
      <c r="AB237" s="56"/>
    </row>
    <row r="238" spans="1:28" ht="12.75" x14ac:dyDescent="0.2">
      <c r="A238" s="56"/>
      <c r="B238" s="215" t="str">
        <v>Leefomgeving</v>
      </c>
      <c r="C238" s="215" t="str">
        <v>Temperatuur</v>
      </c>
      <c r="D238" s="212" t="str">
        <v>Ja</v>
      </c>
      <c r="E238" s="56"/>
      <c r="F238" s="230"/>
      <c r="G238" s="230"/>
      <c r="H238" s="232"/>
      <c r="I238" s="230"/>
      <c r="J238" s="230"/>
      <c r="K238" s="230"/>
      <c r="L238" s="230"/>
      <c r="M238" s="230"/>
      <c r="N238" s="230"/>
      <c r="O238" s="230"/>
      <c r="P238" s="230"/>
      <c r="Q238" s="230"/>
      <c r="R238" s="230"/>
      <c r="S238" s="230"/>
      <c r="T238" s="230"/>
      <c r="U238" s="230"/>
      <c r="V238" s="230"/>
      <c r="W238" s="281"/>
      <c r="X238" s="230"/>
      <c r="Y238" s="230"/>
      <c r="Z238" s="236"/>
      <c r="AA238" s="57"/>
      <c r="AB238" s="56"/>
    </row>
    <row r="239" spans="1:28" ht="12.75" x14ac:dyDescent="0.2">
      <c r="A239" s="56"/>
      <c r="B239" s="213" t="str">
        <v>Leefomgeving - luchtkwaliteit</v>
      </c>
      <c r="C239" s="213" t="str">
        <v>PM2.5</v>
      </c>
      <c r="D239" s="214" t="str">
        <v>Ja</v>
      </c>
      <c r="E239" s="56"/>
      <c r="F239" s="224"/>
      <c r="G239" s="224"/>
      <c r="H239" s="226"/>
      <c r="I239" s="224"/>
      <c r="J239" s="224"/>
      <c r="K239" s="224"/>
      <c r="L239" s="224"/>
      <c r="M239" s="224"/>
      <c r="N239" s="224"/>
      <c r="O239" s="224"/>
      <c r="P239" s="224"/>
      <c r="Q239" s="224"/>
      <c r="R239" s="224"/>
      <c r="S239" s="224"/>
      <c r="T239" s="224"/>
      <c r="U239" s="224"/>
      <c r="V239" s="224"/>
      <c r="W239" s="280"/>
      <c r="X239" s="224"/>
      <c r="Y239" s="224"/>
      <c r="Z239" s="237"/>
      <c r="AA239" s="57"/>
      <c r="AB239" s="56"/>
    </row>
    <row r="240" spans="1:28" ht="12.75" x14ac:dyDescent="0.2">
      <c r="A240" s="56"/>
      <c r="B240" s="215" t="str">
        <v>Leefomgeving - luchtkwaliteit</v>
      </c>
      <c r="C240" s="215" t="str">
        <v>CO2</v>
      </c>
      <c r="D240" s="212" t="str">
        <v>Ja</v>
      </c>
      <c r="E240" s="56"/>
      <c r="F240" s="230"/>
      <c r="G240" s="230"/>
      <c r="H240" s="232"/>
      <c r="I240" s="230"/>
      <c r="J240" s="230"/>
      <c r="K240" s="230"/>
      <c r="L240" s="230"/>
      <c r="M240" s="230"/>
      <c r="N240" s="230"/>
      <c r="O240" s="230"/>
      <c r="P240" s="230"/>
      <c r="Q240" s="230"/>
      <c r="R240" s="230"/>
      <c r="S240" s="230"/>
      <c r="T240" s="230"/>
      <c r="U240" s="230"/>
      <c r="V240" s="230"/>
      <c r="W240" s="281"/>
      <c r="X240" s="230"/>
      <c r="Y240" s="230"/>
      <c r="Z240" s="236"/>
      <c r="AA240" s="57"/>
      <c r="AB240" s="56"/>
    </row>
    <row r="241" spans="1:28" ht="12.75" x14ac:dyDescent="0.2">
      <c r="A241" s="56"/>
      <c r="B241" s="213" t="str">
        <v>Leefomgeving - luchtkwaliteit</v>
      </c>
      <c r="C241" s="213" t="str">
        <v>CO</v>
      </c>
      <c r="D241" s="214" t="str">
        <v>Ja</v>
      </c>
      <c r="E241" s="56"/>
      <c r="F241" s="224"/>
      <c r="G241" s="224"/>
      <c r="H241" s="226"/>
      <c r="I241" s="224"/>
      <c r="J241" s="224"/>
      <c r="K241" s="224"/>
      <c r="L241" s="224"/>
      <c r="M241" s="224"/>
      <c r="N241" s="224"/>
      <c r="O241" s="224"/>
      <c r="P241" s="224"/>
      <c r="Q241" s="224"/>
      <c r="R241" s="224"/>
      <c r="S241" s="224"/>
      <c r="T241" s="224"/>
      <c r="U241" s="224"/>
      <c r="V241" s="224"/>
      <c r="W241" s="280"/>
      <c r="X241" s="224"/>
      <c r="Y241" s="224"/>
      <c r="Z241" s="237"/>
      <c r="AA241" s="57"/>
      <c r="AB241" s="56"/>
    </row>
    <row r="242" spans="1:28" ht="12.75" x14ac:dyDescent="0.2">
      <c r="A242" s="56"/>
      <c r="B242" s="215" t="str">
        <v>Leefomgeving - luchtkwaliteit</v>
      </c>
      <c r="C242" s="215" t="str">
        <v>NOX</v>
      </c>
      <c r="D242" s="212" t="str">
        <v>Ja</v>
      </c>
      <c r="E242" s="56"/>
      <c r="F242" s="230"/>
      <c r="G242" s="230"/>
      <c r="H242" s="232"/>
      <c r="I242" s="230"/>
      <c r="J242" s="230"/>
      <c r="K242" s="230"/>
      <c r="L242" s="230"/>
      <c r="M242" s="230"/>
      <c r="N242" s="230"/>
      <c r="O242" s="230"/>
      <c r="P242" s="230"/>
      <c r="Q242" s="230"/>
      <c r="R242" s="230"/>
      <c r="S242" s="230"/>
      <c r="T242" s="230"/>
      <c r="U242" s="230"/>
      <c r="V242" s="230"/>
      <c r="W242" s="281"/>
      <c r="X242" s="230"/>
      <c r="Y242" s="230"/>
      <c r="Z242" s="236"/>
      <c r="AA242" s="57"/>
      <c r="AB242" s="56"/>
    </row>
    <row r="243" spans="1:28" ht="12.75" x14ac:dyDescent="0.2">
      <c r="A243" s="56"/>
      <c r="B243" s="213" t="str">
        <v>Leefomgeving - luchtkwaliteit</v>
      </c>
      <c r="C243" s="213" t="str">
        <v>Fijn stof</v>
      </c>
      <c r="D243" s="214" t="str">
        <v>Ja</v>
      </c>
      <c r="E243" s="56"/>
      <c r="F243" s="224"/>
      <c r="G243" s="224"/>
      <c r="H243" s="226"/>
      <c r="I243" s="224"/>
      <c r="J243" s="224"/>
      <c r="K243" s="224"/>
      <c r="L243" s="224"/>
      <c r="M243" s="224"/>
      <c r="N243" s="224"/>
      <c r="O243" s="224"/>
      <c r="P243" s="224"/>
      <c r="Q243" s="224"/>
      <c r="R243" s="224"/>
      <c r="S243" s="224"/>
      <c r="T243" s="224"/>
      <c r="U243" s="224"/>
      <c r="V243" s="224"/>
      <c r="W243" s="280"/>
      <c r="X243" s="224"/>
      <c r="Y243" s="224"/>
      <c r="Z243" s="237"/>
      <c r="AA243" s="57"/>
      <c r="AB243" s="56"/>
    </row>
    <row r="244" spans="1:28" ht="12.75" x14ac:dyDescent="0.2">
      <c r="A244" s="56"/>
      <c r="B244" s="215" t="str">
        <v>Leefomgeving - luchtkwaliteit</v>
      </c>
      <c r="C244" s="215" t="str">
        <v>NH3</v>
      </c>
      <c r="D244" s="212" t="str">
        <v>Ja</v>
      </c>
      <c r="E244" s="56"/>
      <c r="F244" s="230"/>
      <c r="G244" s="230"/>
      <c r="H244" s="232"/>
      <c r="I244" s="230"/>
      <c r="J244" s="230"/>
      <c r="K244" s="230"/>
      <c r="L244" s="230"/>
      <c r="M244" s="230"/>
      <c r="N244" s="230"/>
      <c r="O244" s="230"/>
      <c r="P244" s="230"/>
      <c r="Q244" s="230"/>
      <c r="R244" s="230"/>
      <c r="S244" s="230"/>
      <c r="T244" s="230"/>
      <c r="U244" s="230"/>
      <c r="V244" s="230"/>
      <c r="W244" s="281"/>
      <c r="X244" s="230"/>
      <c r="Y244" s="230"/>
      <c r="Z244" s="236"/>
      <c r="AA244" s="57"/>
      <c r="AB244" s="56"/>
    </row>
    <row r="245" spans="1:28" ht="12.75" x14ac:dyDescent="0.2">
      <c r="A245" s="56"/>
      <c r="B245" s="213" t="str">
        <v>Leefomgeving</v>
      </c>
      <c r="C245" s="213" t="str">
        <v>PH-waarde</v>
      </c>
      <c r="D245" s="214" t="str">
        <v>Ja</v>
      </c>
      <c r="E245" s="56"/>
      <c r="F245" s="224"/>
      <c r="G245" s="224"/>
      <c r="H245" s="226"/>
      <c r="I245" s="224"/>
      <c r="J245" s="224"/>
      <c r="K245" s="224"/>
      <c r="L245" s="224"/>
      <c r="M245" s="224"/>
      <c r="N245" s="224"/>
      <c r="O245" s="224"/>
      <c r="P245" s="224"/>
      <c r="Q245" s="224"/>
      <c r="R245" s="224"/>
      <c r="S245" s="224"/>
      <c r="T245" s="224"/>
      <c r="U245" s="224"/>
      <c r="V245" s="224"/>
      <c r="W245" s="280"/>
      <c r="X245" s="224"/>
      <c r="Y245" s="224"/>
      <c r="Z245" s="237"/>
      <c r="AA245" s="57"/>
      <c r="AB245" s="56"/>
    </row>
    <row r="246" spans="1:28" ht="12.75" x14ac:dyDescent="0.2">
      <c r="A246" s="56"/>
      <c r="B246" s="215" t="str">
        <v>Effect van hoogspanningskabels</v>
      </c>
      <c r="C246" s="215" t="str">
        <v>Magnetisme</v>
      </c>
      <c r="D246" s="212" t="str">
        <v>Ja</v>
      </c>
      <c r="E246" s="56"/>
      <c r="F246" s="230"/>
      <c r="G246" s="230"/>
      <c r="H246" s="232"/>
      <c r="I246" s="230"/>
      <c r="J246" s="230"/>
      <c r="K246" s="230"/>
      <c r="L246" s="230"/>
      <c r="M246" s="230"/>
      <c r="N246" s="230"/>
      <c r="O246" s="230"/>
      <c r="P246" s="230"/>
      <c r="Q246" s="230"/>
      <c r="R246" s="230"/>
      <c r="S246" s="230"/>
      <c r="T246" s="230"/>
      <c r="U246" s="230"/>
      <c r="V246" s="230"/>
      <c r="W246" s="281"/>
      <c r="X246" s="230"/>
      <c r="Y246" s="230"/>
      <c r="Z246" s="236"/>
      <c r="AA246" s="57"/>
      <c r="AB246" s="56"/>
    </row>
    <row r="247" spans="1:28" ht="12.75" x14ac:dyDescent="0.2">
      <c r="A247" s="56"/>
      <c r="B247" s="213" t="str">
        <v>Gebruik van publieke waterfonteinen (aantal keer gebruikt, aantal liters vebruikt)</v>
      </c>
      <c r="C247" s="213" t="str">
        <v>Debiet</v>
      </c>
      <c r="D247" s="214" t="str">
        <v>Ja</v>
      </c>
      <c r="E247" s="56"/>
      <c r="F247" s="224"/>
      <c r="G247" s="224"/>
      <c r="H247" s="226"/>
      <c r="I247" s="224"/>
      <c r="J247" s="224"/>
      <c r="K247" s="224"/>
      <c r="L247" s="224"/>
      <c r="M247" s="224"/>
      <c r="N247" s="224"/>
      <c r="O247" s="224"/>
      <c r="P247" s="224"/>
      <c r="Q247" s="224"/>
      <c r="R247" s="224"/>
      <c r="S247" s="224"/>
      <c r="T247" s="224"/>
      <c r="U247" s="224"/>
      <c r="V247" s="224"/>
      <c r="W247" s="280"/>
      <c r="X247" s="224"/>
      <c r="Y247" s="224"/>
      <c r="Z247" s="237"/>
      <c r="AA247" s="57"/>
      <c r="AB247" s="56"/>
    </row>
    <row r="248" spans="1:28" ht="12.75" x14ac:dyDescent="0.2">
      <c r="A248" s="56"/>
      <c r="B248" s="215" t="str">
        <v>Omgeving in gebouwen - Luchtkwaliteit</v>
      </c>
      <c r="C248" s="215" t="str">
        <v>PM2.5</v>
      </c>
      <c r="D248" s="212" t="str">
        <v>Ja</v>
      </c>
      <c r="E248" s="56"/>
      <c r="F248" s="230"/>
      <c r="G248" s="230"/>
      <c r="H248" s="232"/>
      <c r="I248" s="230"/>
      <c r="J248" s="230"/>
      <c r="K248" s="230"/>
      <c r="L248" s="230"/>
      <c r="M248" s="230"/>
      <c r="N248" s="230"/>
      <c r="O248" s="230"/>
      <c r="P248" s="230"/>
      <c r="Q248" s="230"/>
      <c r="R248" s="230"/>
      <c r="S248" s="230"/>
      <c r="T248" s="230"/>
      <c r="U248" s="230"/>
      <c r="V248" s="230"/>
      <c r="W248" s="281"/>
      <c r="X248" s="230"/>
      <c r="Y248" s="230"/>
      <c r="Z248" s="236"/>
      <c r="AA248" s="57"/>
      <c r="AB248" s="56"/>
    </row>
    <row r="249" spans="1:28" ht="12.75" x14ac:dyDescent="0.2">
      <c r="A249" s="56"/>
      <c r="B249" s="213" t="str">
        <v>Omgeving in gebouwen - Luchtkwaliteit</v>
      </c>
      <c r="C249" s="213" t="str">
        <v>CO2</v>
      </c>
      <c r="D249" s="214" t="str">
        <v>Ja</v>
      </c>
      <c r="E249" s="56"/>
      <c r="F249" s="224"/>
      <c r="G249" s="224"/>
      <c r="H249" s="226"/>
      <c r="I249" s="224"/>
      <c r="J249" s="224"/>
      <c r="K249" s="224"/>
      <c r="L249" s="224"/>
      <c r="M249" s="224"/>
      <c r="N249" s="224"/>
      <c r="O249" s="224"/>
      <c r="P249" s="224"/>
      <c r="Q249" s="224"/>
      <c r="R249" s="224"/>
      <c r="S249" s="224"/>
      <c r="T249" s="224"/>
      <c r="U249" s="224"/>
      <c r="V249" s="224"/>
      <c r="W249" s="280"/>
      <c r="X249" s="224"/>
      <c r="Y249" s="224"/>
      <c r="Z249" s="237"/>
      <c r="AA249" s="57"/>
      <c r="AB249" s="56"/>
    </row>
    <row r="250" spans="1:28" ht="12.75" x14ac:dyDescent="0.2">
      <c r="A250" s="56"/>
      <c r="B250" s="215" t="str">
        <v>Omgeving in gebouwen - Luchtkwaliteit</v>
      </c>
      <c r="C250" s="215" t="str">
        <v>CO</v>
      </c>
      <c r="D250" s="212" t="str">
        <v>Ja</v>
      </c>
      <c r="E250" s="56"/>
      <c r="F250" s="230"/>
      <c r="G250" s="230"/>
      <c r="H250" s="232"/>
      <c r="I250" s="230"/>
      <c r="J250" s="230"/>
      <c r="K250" s="230"/>
      <c r="L250" s="230"/>
      <c r="M250" s="230"/>
      <c r="N250" s="230"/>
      <c r="O250" s="230"/>
      <c r="P250" s="230"/>
      <c r="Q250" s="230"/>
      <c r="R250" s="230"/>
      <c r="S250" s="230"/>
      <c r="T250" s="230"/>
      <c r="U250" s="230"/>
      <c r="V250" s="230"/>
      <c r="W250" s="281"/>
      <c r="X250" s="230"/>
      <c r="Y250" s="230"/>
      <c r="Z250" s="236"/>
      <c r="AA250" s="57"/>
      <c r="AB250" s="56"/>
    </row>
    <row r="251" spans="1:28" ht="12.75" x14ac:dyDescent="0.2">
      <c r="A251" s="56"/>
      <c r="B251" s="213" t="str">
        <v>Omgeving in gebouwen - Luchtkwaliteit</v>
      </c>
      <c r="C251" s="213" t="str">
        <v>NOX</v>
      </c>
      <c r="D251" s="214" t="str">
        <v>Ja</v>
      </c>
      <c r="E251" s="56"/>
      <c r="F251" s="224"/>
      <c r="G251" s="224"/>
      <c r="H251" s="226"/>
      <c r="I251" s="224"/>
      <c r="J251" s="224"/>
      <c r="K251" s="224"/>
      <c r="L251" s="224"/>
      <c r="M251" s="224"/>
      <c r="N251" s="224"/>
      <c r="O251" s="224"/>
      <c r="P251" s="224"/>
      <c r="Q251" s="224"/>
      <c r="R251" s="224"/>
      <c r="S251" s="224"/>
      <c r="T251" s="224"/>
      <c r="U251" s="224"/>
      <c r="V251" s="224"/>
      <c r="W251" s="280"/>
      <c r="X251" s="224"/>
      <c r="Y251" s="224"/>
      <c r="Z251" s="237"/>
      <c r="AA251" s="57"/>
      <c r="AB251" s="56"/>
    </row>
    <row r="252" spans="1:28" ht="12.75" x14ac:dyDescent="0.2">
      <c r="A252" s="56"/>
      <c r="B252" s="215" t="str">
        <v>Omgeving in gebouwen - Luchtkwaliteit</v>
      </c>
      <c r="C252" s="215" t="str">
        <v>Fijn stof</v>
      </c>
      <c r="D252" s="212" t="str">
        <v>Ja</v>
      </c>
      <c r="E252" s="56"/>
      <c r="F252" s="230"/>
      <c r="G252" s="230"/>
      <c r="H252" s="232"/>
      <c r="I252" s="230"/>
      <c r="J252" s="230"/>
      <c r="K252" s="230"/>
      <c r="L252" s="230"/>
      <c r="M252" s="230"/>
      <c r="N252" s="230"/>
      <c r="O252" s="230"/>
      <c r="P252" s="230"/>
      <c r="Q252" s="230"/>
      <c r="R252" s="230"/>
      <c r="S252" s="230"/>
      <c r="T252" s="230"/>
      <c r="U252" s="230"/>
      <c r="V252" s="230"/>
      <c r="W252" s="281"/>
      <c r="X252" s="230"/>
      <c r="Y252" s="230"/>
      <c r="Z252" s="236"/>
      <c r="AA252" s="57"/>
      <c r="AB252" s="56"/>
    </row>
    <row r="253" spans="1:28" ht="12.75" x14ac:dyDescent="0.2">
      <c r="A253" s="56"/>
      <c r="B253" s="213" t="str">
        <v>Omgeving in gebouwen - Luchtkwaliteit</v>
      </c>
      <c r="C253" s="213" t="str">
        <v>NH3</v>
      </c>
      <c r="D253" s="214" t="str">
        <v>Ja</v>
      </c>
      <c r="E253" s="56"/>
      <c r="F253" s="224"/>
      <c r="G253" s="224"/>
      <c r="H253" s="226"/>
      <c r="I253" s="224"/>
      <c r="J253" s="224"/>
      <c r="K253" s="224"/>
      <c r="L253" s="224"/>
      <c r="M253" s="224"/>
      <c r="N253" s="224"/>
      <c r="O253" s="224"/>
      <c r="P253" s="224"/>
      <c r="Q253" s="224"/>
      <c r="R253" s="224"/>
      <c r="S253" s="224"/>
      <c r="T253" s="224"/>
      <c r="U253" s="224"/>
      <c r="V253" s="224"/>
      <c r="W253" s="280"/>
      <c r="X253" s="224"/>
      <c r="Y253" s="224"/>
      <c r="Z253" s="237"/>
      <c r="AA253" s="57"/>
      <c r="AB253" s="56"/>
    </row>
    <row r="254" spans="1:28" ht="12.75" x14ac:dyDescent="0.2">
      <c r="A254" s="56"/>
      <c r="B254" s="215" t="str">
        <v>Omgeving in gebouwen</v>
      </c>
      <c r="C254" s="215" t="str">
        <v>Lichtintensiteit</v>
      </c>
      <c r="D254" s="212" t="str">
        <v>Ja</v>
      </c>
      <c r="E254" s="56"/>
      <c r="F254" s="230"/>
      <c r="G254" s="230"/>
      <c r="H254" s="232"/>
      <c r="I254" s="230"/>
      <c r="J254" s="230"/>
      <c r="K254" s="230"/>
      <c r="L254" s="230"/>
      <c r="M254" s="230"/>
      <c r="N254" s="230"/>
      <c r="O254" s="230"/>
      <c r="P254" s="230"/>
      <c r="Q254" s="230"/>
      <c r="R254" s="230"/>
      <c r="S254" s="230"/>
      <c r="T254" s="230"/>
      <c r="U254" s="230"/>
      <c r="V254" s="230"/>
      <c r="W254" s="281"/>
      <c r="X254" s="230"/>
      <c r="Y254" s="230"/>
      <c r="Z254" s="236"/>
      <c r="AA254" s="57"/>
      <c r="AB254" s="56"/>
    </row>
    <row r="255" spans="1:28" ht="12.75" x14ac:dyDescent="0.2">
      <c r="A255" s="56"/>
      <c r="B255" s="213" t="str">
        <v>Omgeving in gebouwen</v>
      </c>
      <c r="C255" s="213" t="str">
        <v>Elektriciteitsverbruik</v>
      </c>
      <c r="D255" s="214" t="str">
        <v>Ja</v>
      </c>
      <c r="E255" s="56"/>
      <c r="F255" s="224"/>
      <c r="G255" s="224"/>
      <c r="H255" s="226"/>
      <c r="I255" s="224"/>
      <c r="J255" s="224"/>
      <c r="K255" s="224"/>
      <c r="L255" s="224"/>
      <c r="M255" s="224"/>
      <c r="N255" s="224"/>
      <c r="O255" s="224"/>
      <c r="P255" s="224"/>
      <c r="Q255" s="224"/>
      <c r="R255" s="224"/>
      <c r="S255" s="224"/>
      <c r="T255" s="224"/>
      <c r="U255" s="224"/>
      <c r="V255" s="224"/>
      <c r="W255" s="280"/>
      <c r="X255" s="224"/>
      <c r="Y255" s="224"/>
      <c r="Z255" s="237"/>
      <c r="AA255" s="57"/>
      <c r="AB255" s="56"/>
    </row>
    <row r="256" spans="1:28" ht="12.75" x14ac:dyDescent="0.2">
      <c r="A256" s="56"/>
      <c r="B256" s="215" t="str">
        <v>Omgeving in gebouwen</v>
      </c>
      <c r="C256" s="215" t="str">
        <v>Temperatuur</v>
      </c>
      <c r="D256" s="212" t="str">
        <v>Ja</v>
      </c>
      <c r="E256" s="56"/>
      <c r="F256" s="230"/>
      <c r="G256" s="230"/>
      <c r="H256" s="232"/>
      <c r="I256" s="230"/>
      <c r="J256" s="230"/>
      <c r="K256" s="230"/>
      <c r="L256" s="230"/>
      <c r="M256" s="230"/>
      <c r="N256" s="230"/>
      <c r="O256" s="230"/>
      <c r="P256" s="230"/>
      <c r="Q256" s="230"/>
      <c r="R256" s="230"/>
      <c r="S256" s="230"/>
      <c r="T256" s="230"/>
      <c r="U256" s="230"/>
      <c r="V256" s="230"/>
      <c r="W256" s="281"/>
      <c r="X256" s="230"/>
      <c r="Y256" s="230"/>
      <c r="Z256" s="236"/>
      <c r="AA256" s="57"/>
      <c r="AB256" s="56"/>
    </row>
    <row r="257" spans="1:28" ht="12.75" x14ac:dyDescent="0.2">
      <c r="A257" s="56"/>
      <c r="B257" s="213" t="str">
        <v>Omgeving in gebouwen</v>
      </c>
      <c r="C257" s="213" t="str">
        <v>Luchtvochtigheid</v>
      </c>
      <c r="D257" s="214" t="str">
        <v>Ja</v>
      </c>
      <c r="E257" s="56"/>
      <c r="F257" s="224"/>
      <c r="G257" s="224"/>
      <c r="H257" s="226"/>
      <c r="I257" s="224"/>
      <c r="J257" s="224"/>
      <c r="K257" s="224"/>
      <c r="L257" s="224"/>
      <c r="M257" s="224"/>
      <c r="N257" s="224"/>
      <c r="O257" s="224"/>
      <c r="P257" s="224"/>
      <c r="Q257" s="224"/>
      <c r="R257" s="224"/>
      <c r="S257" s="224"/>
      <c r="T257" s="224"/>
      <c r="U257" s="224"/>
      <c r="V257" s="224"/>
      <c r="W257" s="280"/>
      <c r="X257" s="224"/>
      <c r="Y257" s="224"/>
      <c r="Z257" s="237"/>
      <c r="AA257" s="57"/>
      <c r="AB257" s="56"/>
    </row>
    <row r="258" spans="1:28" ht="12.75" x14ac:dyDescent="0.2">
      <c r="A258" s="56"/>
      <c r="B258" s="215" t="str">
        <v>Gemiddelde gezondheidswaarden voor vs na (bloeddruk etc.)</v>
      </c>
      <c r="C258" s="215" t="str">
        <v>Hartslag</v>
      </c>
      <c r="D258" s="212" t="str">
        <v>Ja</v>
      </c>
      <c r="E258" s="56"/>
      <c r="F258" s="230"/>
      <c r="G258" s="230"/>
      <c r="H258" s="232"/>
      <c r="I258" s="230"/>
      <c r="J258" s="230"/>
      <c r="K258" s="230"/>
      <c r="L258" s="230"/>
      <c r="M258" s="230"/>
      <c r="N258" s="230"/>
      <c r="O258" s="230"/>
      <c r="P258" s="230"/>
      <c r="Q258" s="230"/>
      <c r="R258" s="230"/>
      <c r="S258" s="230"/>
      <c r="T258" s="230"/>
      <c r="U258" s="230"/>
      <c r="V258" s="230"/>
      <c r="W258" s="281"/>
      <c r="X258" s="230"/>
      <c r="Y258" s="230"/>
      <c r="Z258" s="236"/>
      <c r="AA258" s="57"/>
      <c r="AB258" s="56"/>
    </row>
    <row r="259" spans="1:28" ht="12.75" x14ac:dyDescent="0.2">
      <c r="A259" s="56"/>
      <c r="B259" s="213" t="str">
        <v>Gemiddelde gezondheidswaarden voor vs na (bloeddruk etc.)</v>
      </c>
      <c r="C259" s="213" t="str">
        <v>Bloeddruk</v>
      </c>
      <c r="D259" s="214" t="str">
        <v>Ja</v>
      </c>
      <c r="E259" s="56"/>
      <c r="F259" s="224"/>
      <c r="G259" s="224"/>
      <c r="H259" s="226"/>
      <c r="I259" s="224"/>
      <c r="J259" s="224"/>
      <c r="K259" s="224"/>
      <c r="L259" s="224"/>
      <c r="M259" s="224"/>
      <c r="N259" s="224"/>
      <c r="O259" s="224"/>
      <c r="P259" s="224"/>
      <c r="Q259" s="224"/>
      <c r="R259" s="224"/>
      <c r="S259" s="224"/>
      <c r="T259" s="224"/>
      <c r="U259" s="224"/>
      <c r="V259" s="224"/>
      <c r="W259" s="280"/>
      <c r="X259" s="224"/>
      <c r="Y259" s="224"/>
      <c r="Z259" s="237"/>
      <c r="AA259" s="57"/>
      <c r="AB259" s="56"/>
    </row>
    <row r="260" spans="1:28" ht="12.75" x14ac:dyDescent="0.2">
      <c r="A260" s="56"/>
      <c r="B260" s="215" t="str">
        <v>Geluid -&gt; heeft verkeersgeluid een impact op slaapkwaliteit?</v>
      </c>
      <c r="C260" s="215" t="str">
        <v>Decibel</v>
      </c>
      <c r="D260" s="212" t="str">
        <v>Ja</v>
      </c>
      <c r="E260" s="56"/>
      <c r="F260" s="230"/>
      <c r="G260" s="230"/>
      <c r="H260" s="232"/>
      <c r="I260" s="230"/>
      <c r="J260" s="230"/>
      <c r="K260" s="230"/>
      <c r="L260" s="230"/>
      <c r="M260" s="230"/>
      <c r="N260" s="230"/>
      <c r="O260" s="230"/>
      <c r="P260" s="230"/>
      <c r="Q260" s="230"/>
      <c r="R260" s="230"/>
      <c r="S260" s="230"/>
      <c r="T260" s="230"/>
      <c r="U260" s="230"/>
      <c r="V260" s="230"/>
      <c r="W260" s="281"/>
      <c r="X260" s="230"/>
      <c r="Y260" s="230"/>
      <c r="Z260" s="236"/>
      <c r="AA260" s="57"/>
      <c r="AB260" s="56"/>
    </row>
    <row r="261" spans="1:28" ht="12.75" x14ac:dyDescent="0.2">
      <c r="A261" s="56"/>
      <c r="B261" s="213" t="str">
        <v>Geluid -&gt; heeft verkeersgeluid een impact op slaapkwaliteit?</v>
      </c>
      <c r="C261" s="213" t="str">
        <v>Hartslag</v>
      </c>
      <c r="D261" s="214" t="str">
        <v>Ja</v>
      </c>
      <c r="E261" s="56"/>
      <c r="F261" s="224"/>
      <c r="G261" s="224"/>
      <c r="H261" s="226"/>
      <c r="I261" s="224"/>
      <c r="J261" s="224"/>
      <c r="K261" s="224"/>
      <c r="L261" s="224"/>
      <c r="M261" s="224"/>
      <c r="N261" s="224"/>
      <c r="O261" s="224"/>
      <c r="P261" s="224"/>
      <c r="Q261" s="224"/>
      <c r="R261" s="224"/>
      <c r="S261" s="224"/>
      <c r="T261" s="224"/>
      <c r="U261" s="224"/>
      <c r="V261" s="224"/>
      <c r="W261" s="280"/>
      <c r="X261" s="224"/>
      <c r="Y261" s="224"/>
      <c r="Z261" s="237"/>
      <c r="AA261" s="57"/>
      <c r="AB261" s="56"/>
    </row>
    <row r="262" spans="1:28" ht="12.75" x14ac:dyDescent="0.2">
      <c r="A262" s="56"/>
      <c r="B262" s="215" t="str">
        <v>Hoelang slaap je?</v>
      </c>
      <c r="C262" s="215" t="str">
        <v>Beweging</v>
      </c>
      <c r="D262" s="212" t="str">
        <v>Ja</v>
      </c>
      <c r="E262" s="56"/>
      <c r="F262" s="230"/>
      <c r="G262" s="230"/>
      <c r="H262" s="232"/>
      <c r="I262" s="230"/>
      <c r="J262" s="230"/>
      <c r="K262" s="230"/>
      <c r="L262" s="230"/>
      <c r="M262" s="230"/>
      <c r="N262" s="230"/>
      <c r="O262" s="230"/>
      <c r="P262" s="230"/>
      <c r="Q262" s="230"/>
      <c r="R262" s="230"/>
      <c r="S262" s="230"/>
      <c r="T262" s="230"/>
      <c r="U262" s="230"/>
      <c r="V262" s="230"/>
      <c r="W262" s="281"/>
      <c r="X262" s="230"/>
      <c r="Y262" s="230"/>
      <c r="Z262" s="236"/>
      <c r="AA262" s="57"/>
      <c r="AB262" s="56"/>
    </row>
    <row r="263" spans="1:28" ht="12.75" x14ac:dyDescent="0.2">
      <c r="A263" s="56"/>
      <c r="B263" s="213" t="str">
        <v>Omgevingsfactoren</v>
      </c>
      <c r="C263" s="213" t="str">
        <v>Temperatuur</v>
      </c>
      <c r="D263" s="214" t="str">
        <v>Ja</v>
      </c>
      <c r="E263" s="56"/>
      <c r="F263" s="224"/>
      <c r="G263" s="224"/>
      <c r="H263" s="226"/>
      <c r="I263" s="224"/>
      <c r="J263" s="224"/>
      <c r="K263" s="224"/>
      <c r="L263" s="224"/>
      <c r="M263" s="224"/>
      <c r="N263" s="224"/>
      <c r="O263" s="224"/>
      <c r="P263" s="224"/>
      <c r="Q263" s="224"/>
      <c r="R263" s="224"/>
      <c r="S263" s="224"/>
      <c r="T263" s="224"/>
      <c r="U263" s="224"/>
      <c r="V263" s="224"/>
      <c r="W263" s="280"/>
      <c r="X263" s="224"/>
      <c r="Y263" s="224"/>
      <c r="Z263" s="237"/>
      <c r="AA263" s="57"/>
      <c r="AB263" s="56"/>
    </row>
    <row r="264" spans="1:28" ht="12.75" x14ac:dyDescent="0.2">
      <c r="A264" s="56"/>
      <c r="B264" s="215" t="str">
        <v>Omgevingsfactoren</v>
      </c>
      <c r="C264" s="215" t="str">
        <v>Lichtintensiteit</v>
      </c>
      <c r="D264" s="212" t="str">
        <v>Ja</v>
      </c>
      <c r="E264" s="56"/>
      <c r="F264" s="230"/>
      <c r="G264" s="230"/>
      <c r="H264" s="232"/>
      <c r="I264" s="230"/>
      <c r="J264" s="230"/>
      <c r="K264" s="230"/>
      <c r="L264" s="230"/>
      <c r="M264" s="230"/>
      <c r="N264" s="230"/>
      <c r="O264" s="230"/>
      <c r="P264" s="230"/>
      <c r="Q264" s="230"/>
      <c r="R264" s="230"/>
      <c r="S264" s="230"/>
      <c r="T264" s="230"/>
      <c r="U264" s="230"/>
      <c r="V264" s="230"/>
      <c r="W264" s="281"/>
      <c r="X264" s="230"/>
      <c r="Y264" s="230"/>
      <c r="Z264" s="236"/>
      <c r="AA264" s="57"/>
      <c r="AB264" s="56"/>
    </row>
    <row r="265" spans="1:28" ht="12.75" x14ac:dyDescent="0.2">
      <c r="A265" s="56"/>
      <c r="B265" s="213" t="str">
        <v>Hartslag / Inspanning tijds gewone vs deze sportlessen met zelfde soort oefeningen</v>
      </c>
      <c r="C265" s="213" t="str">
        <v>Hartslag</v>
      </c>
      <c r="D265" s="214" t="str">
        <v>Ja</v>
      </c>
      <c r="E265" s="56"/>
      <c r="F265" s="224"/>
      <c r="G265" s="224"/>
      <c r="H265" s="226"/>
      <c r="I265" s="224"/>
      <c r="J265" s="224"/>
      <c r="K265" s="224"/>
      <c r="L265" s="224"/>
      <c r="M265" s="224"/>
      <c r="N265" s="224"/>
      <c r="O265" s="224"/>
      <c r="P265" s="224"/>
      <c r="Q265" s="224"/>
      <c r="R265" s="224"/>
      <c r="S265" s="224"/>
      <c r="T265" s="224"/>
      <c r="U265" s="224"/>
      <c r="V265" s="224"/>
      <c r="W265" s="280"/>
      <c r="X265" s="224"/>
      <c r="Y265" s="224"/>
      <c r="Z265" s="237"/>
      <c r="AA265" s="57"/>
      <c r="AB265" s="56"/>
    </row>
    <row r="266" spans="1:28" ht="12.75" x14ac:dyDescent="0.2">
      <c r="A266" s="56"/>
      <c r="B266" s="215" t="str">
        <v>Hartslag / Inspanning tijds gewone vs deze sportlessen met zelfde soort oefeningen</v>
      </c>
      <c r="C266" s="215" t="str">
        <v>Bloedzuurstof</v>
      </c>
      <c r="D266" s="212" t="str">
        <v/>
      </c>
      <c r="E266" s="56"/>
      <c r="F266" s="230"/>
      <c r="G266" s="230"/>
      <c r="H266" s="232"/>
      <c r="I266" s="230"/>
      <c r="J266" s="230"/>
      <c r="K266" s="230"/>
      <c r="L266" s="230"/>
      <c r="M266" s="230"/>
      <c r="N266" s="230"/>
      <c r="O266" s="230"/>
      <c r="P266" s="230"/>
      <c r="Q266" s="230"/>
      <c r="R266" s="230"/>
      <c r="S266" s="230"/>
      <c r="T266" s="230"/>
      <c r="U266" s="230"/>
      <c r="V266" s="230"/>
      <c r="W266" s="281"/>
      <c r="X266" s="230"/>
      <c r="Y266" s="230"/>
      <c r="Z266" s="236"/>
      <c r="AA266" s="57"/>
      <c r="AB266" s="56"/>
    </row>
    <row r="267" spans="1:28" ht="12.75" x14ac:dyDescent="0.2">
      <c r="A267" s="56"/>
      <c r="B267" s="213" t="str">
        <v>Injectie vs verbruik op dat moment</v>
      </c>
      <c r="C267" s="213" t="str">
        <v>Elektriciteitsverbruik</v>
      </c>
      <c r="D267" s="214" t="str">
        <v>Ja</v>
      </c>
      <c r="E267" s="56"/>
      <c r="F267" s="224"/>
      <c r="G267" s="224"/>
      <c r="H267" s="226"/>
      <c r="I267" s="224"/>
      <c r="J267" s="224"/>
      <c r="K267" s="224"/>
      <c r="L267" s="224"/>
      <c r="M267" s="224"/>
      <c r="N267" s="224"/>
      <c r="O267" s="224"/>
      <c r="P267" s="224"/>
      <c r="Q267" s="224"/>
      <c r="R267" s="224"/>
      <c r="S267" s="224"/>
      <c r="T267" s="224"/>
      <c r="U267" s="224"/>
      <c r="V267" s="224"/>
      <c r="W267" s="280"/>
      <c r="X267" s="224"/>
      <c r="Y267" s="224"/>
      <c r="Z267" s="237"/>
      <c r="AA267" s="57"/>
      <c r="AB267" s="56"/>
    </row>
    <row r="268" spans="1:28" ht="12.75" x14ac:dyDescent="0.2">
      <c r="A268" s="56"/>
      <c r="B268" s="215" t="str">
        <v>Injectie vs verbruik op dat moment</v>
      </c>
      <c r="C268" s="215" t="str">
        <v>UV intensiteit</v>
      </c>
      <c r="D268" s="212" t="str">
        <v>Ja</v>
      </c>
      <c r="E268" s="56"/>
      <c r="F268" s="230"/>
      <c r="G268" s="230"/>
      <c r="H268" s="232"/>
      <c r="I268" s="230"/>
      <c r="J268" s="230"/>
      <c r="K268" s="230"/>
      <c r="L268" s="230"/>
      <c r="M268" s="230"/>
      <c r="N268" s="230"/>
      <c r="O268" s="230"/>
      <c r="P268" s="230"/>
      <c r="Q268" s="230"/>
      <c r="R268" s="230"/>
      <c r="S268" s="230"/>
      <c r="T268" s="230"/>
      <c r="U268" s="230"/>
      <c r="V268" s="230"/>
      <c r="W268" s="281"/>
      <c r="X268" s="230"/>
      <c r="Y268" s="230"/>
      <c r="Z268" s="236"/>
      <c r="AA268" s="57"/>
      <c r="AB268" s="56"/>
    </row>
    <row r="269" spans="1:28" ht="12.75" x14ac:dyDescent="0.2">
      <c r="A269" s="56"/>
      <c r="B269" s="213" t="str">
        <v>Omgevingsfactoren</v>
      </c>
      <c r="C269" s="213" t="str">
        <v>Locatie</v>
      </c>
      <c r="D269" s="214" t="str">
        <v/>
      </c>
      <c r="E269" s="56"/>
      <c r="F269" s="224"/>
      <c r="G269" s="224"/>
      <c r="H269" s="226"/>
      <c r="I269" s="224"/>
      <c r="J269" s="224"/>
      <c r="K269" s="224"/>
      <c r="L269" s="224"/>
      <c r="M269" s="224"/>
      <c r="N269" s="224"/>
      <c r="O269" s="224"/>
      <c r="P269" s="224"/>
      <c r="Q269" s="224"/>
      <c r="R269" s="224"/>
      <c r="S269" s="224"/>
      <c r="T269" s="224"/>
      <c r="U269" s="224"/>
      <c r="V269" s="224"/>
      <c r="W269" s="280"/>
      <c r="X269" s="224"/>
      <c r="Y269" s="224"/>
      <c r="Z269" s="237"/>
      <c r="AA269" s="57"/>
      <c r="AB269" s="56"/>
    </row>
    <row r="270" spans="1:28" ht="12.75" x14ac:dyDescent="0.2">
      <c r="A270" s="56"/>
      <c r="B270" s="215" t="str">
        <v>Totaal energieverbruik voor en na omslag</v>
      </c>
      <c r="C270" s="215" t="str">
        <v>Elektriciteitsverbruik</v>
      </c>
      <c r="D270" s="212" t="str">
        <v>Ja</v>
      </c>
      <c r="E270" s="56"/>
      <c r="F270" s="230"/>
      <c r="G270" s="230"/>
      <c r="H270" s="232"/>
      <c r="I270" s="230"/>
      <c r="J270" s="230"/>
      <c r="K270" s="230"/>
      <c r="L270" s="230"/>
      <c r="M270" s="230"/>
      <c r="N270" s="230"/>
      <c r="O270" s="230"/>
      <c r="P270" s="230"/>
      <c r="Q270" s="230"/>
      <c r="R270" s="230"/>
      <c r="S270" s="230"/>
      <c r="T270" s="230"/>
      <c r="U270" s="230"/>
      <c r="V270" s="230"/>
      <c r="W270" s="281"/>
      <c r="X270" s="230"/>
      <c r="Y270" s="230"/>
      <c r="Z270" s="236"/>
      <c r="AA270" s="57"/>
      <c r="AB270" s="56"/>
    </row>
    <row r="271" spans="1:28" ht="12.75" x14ac:dyDescent="0.2">
      <c r="A271" s="56"/>
      <c r="B271" s="213" t="str">
        <v>Verbruik warmtepomp</v>
      </c>
      <c r="C271" s="213" t="str">
        <v>Elektriciteitsverbruik</v>
      </c>
      <c r="D271" s="214" t="str">
        <v>Ja</v>
      </c>
      <c r="E271" s="56"/>
      <c r="F271" s="224"/>
      <c r="G271" s="224"/>
      <c r="H271" s="226"/>
      <c r="I271" s="224"/>
      <c r="J271" s="224"/>
      <c r="K271" s="224"/>
      <c r="L271" s="224"/>
      <c r="M271" s="224"/>
      <c r="N271" s="224"/>
      <c r="O271" s="224"/>
      <c r="P271" s="224"/>
      <c r="Q271" s="224"/>
      <c r="R271" s="224"/>
      <c r="S271" s="224"/>
      <c r="T271" s="224"/>
      <c r="U271" s="224"/>
      <c r="V271" s="224"/>
      <c r="W271" s="280"/>
      <c r="X271" s="224"/>
      <c r="Y271" s="224"/>
      <c r="Z271" s="237"/>
      <c r="AA271" s="57"/>
      <c r="AB271" s="56"/>
    </row>
    <row r="272" spans="1:28" ht="12.75" x14ac:dyDescent="0.2">
      <c r="A272" s="56"/>
      <c r="B272" s="215" t="str">
        <v>Omgevingsfactoren</v>
      </c>
      <c r="C272" s="215" t="str">
        <v>Locatie</v>
      </c>
      <c r="D272" s="212" t="str">
        <v/>
      </c>
      <c r="E272" s="56"/>
      <c r="F272" s="230"/>
      <c r="G272" s="230"/>
      <c r="H272" s="232"/>
      <c r="I272" s="230"/>
      <c r="J272" s="230"/>
      <c r="K272" s="230"/>
      <c r="L272" s="230"/>
      <c r="M272" s="230"/>
      <c r="N272" s="230"/>
      <c r="O272" s="230"/>
      <c r="P272" s="230"/>
      <c r="Q272" s="230"/>
      <c r="R272" s="230"/>
      <c r="S272" s="230"/>
      <c r="T272" s="230"/>
      <c r="U272" s="230"/>
      <c r="V272" s="230"/>
      <c r="W272" s="281"/>
      <c r="X272" s="230"/>
      <c r="Y272" s="230"/>
      <c r="Z272" s="236"/>
      <c r="AA272" s="57"/>
      <c r="AB272" s="56"/>
    </row>
    <row r="273" spans="1:28" ht="12.75" x14ac:dyDescent="0.2">
      <c r="A273" s="56"/>
      <c r="B273" s="213" t="str">
        <v>Omgevingsfactoren</v>
      </c>
      <c r="C273" s="213" t="str">
        <v>Windsnelheid</v>
      </c>
      <c r="D273" s="214" t="str">
        <v/>
      </c>
      <c r="E273" s="56"/>
      <c r="F273" s="224"/>
      <c r="G273" s="224"/>
      <c r="H273" s="226"/>
      <c r="I273" s="224"/>
      <c r="J273" s="224"/>
      <c r="K273" s="224"/>
      <c r="L273" s="224"/>
      <c r="M273" s="224"/>
      <c r="N273" s="224"/>
      <c r="O273" s="224"/>
      <c r="P273" s="224"/>
      <c r="Q273" s="224"/>
      <c r="R273" s="224"/>
      <c r="S273" s="224"/>
      <c r="T273" s="224"/>
      <c r="U273" s="224"/>
      <c r="V273" s="224"/>
      <c r="W273" s="280"/>
      <c r="X273" s="224"/>
      <c r="Y273" s="224"/>
      <c r="Z273" s="237"/>
      <c r="AA273" s="57"/>
      <c r="AB273" s="56"/>
    </row>
    <row r="274" spans="1:28" ht="12.75" x14ac:dyDescent="0.2">
      <c r="A274" s="56"/>
      <c r="B274" s="215" t="str">
        <v>Omgevingsfactoren</v>
      </c>
      <c r="C274" s="215" t="str">
        <v>UV intensiteit</v>
      </c>
      <c r="D274" s="212" t="str">
        <v>Ja</v>
      </c>
      <c r="E274" s="56"/>
      <c r="F274" s="230"/>
      <c r="G274" s="230"/>
      <c r="H274" s="232"/>
      <c r="I274" s="230"/>
      <c r="J274" s="230"/>
      <c r="K274" s="230"/>
      <c r="L274" s="230"/>
      <c r="M274" s="230"/>
      <c r="N274" s="230"/>
      <c r="O274" s="230"/>
      <c r="P274" s="230"/>
      <c r="Q274" s="230"/>
      <c r="R274" s="230"/>
      <c r="S274" s="230"/>
      <c r="T274" s="230"/>
      <c r="U274" s="230"/>
      <c r="V274" s="230"/>
      <c r="W274" s="281"/>
      <c r="X274" s="230"/>
      <c r="Y274" s="230"/>
      <c r="Z274" s="236"/>
      <c r="AA274" s="57"/>
      <c r="AB274" s="56"/>
    </row>
    <row r="275" spans="1:28" ht="12.75" x14ac:dyDescent="0.2">
      <c r="A275" s="56"/>
      <c r="B275" s="213" t="str">
        <v>Omgevingsfactoren</v>
      </c>
      <c r="C275" s="213" t="str">
        <v>Lichtintensiteit</v>
      </c>
      <c r="D275" s="214" t="str">
        <v/>
      </c>
      <c r="E275" s="56"/>
      <c r="F275" s="224"/>
      <c r="G275" s="224"/>
      <c r="H275" s="226"/>
      <c r="I275" s="224"/>
      <c r="J275" s="224"/>
      <c r="K275" s="224"/>
      <c r="L275" s="224"/>
      <c r="M275" s="224"/>
      <c r="N275" s="224"/>
      <c r="O275" s="224"/>
      <c r="P275" s="224"/>
      <c r="Q275" s="224"/>
      <c r="R275" s="224"/>
      <c r="S275" s="224"/>
      <c r="T275" s="224"/>
      <c r="U275" s="224"/>
      <c r="V275" s="224"/>
      <c r="W275" s="280"/>
      <c r="X275" s="224"/>
      <c r="Y275" s="224"/>
      <c r="Z275" s="237"/>
      <c r="AA275" s="57"/>
      <c r="AB275" s="56"/>
    </row>
    <row r="276" spans="1:28" ht="12.75" x14ac:dyDescent="0.2">
      <c r="A276" s="56"/>
      <c r="B276" s="215" t="str">
        <v>Omgevingsfactoren</v>
      </c>
      <c r="C276" s="215" t="str">
        <v>Debiet</v>
      </c>
      <c r="D276" s="212" t="str">
        <v/>
      </c>
      <c r="E276" s="56"/>
      <c r="F276" s="230"/>
      <c r="G276" s="230"/>
      <c r="H276" s="232"/>
      <c r="I276" s="230"/>
      <c r="J276" s="230"/>
      <c r="K276" s="230"/>
      <c r="L276" s="230"/>
      <c r="M276" s="230"/>
      <c r="N276" s="230"/>
      <c r="O276" s="230"/>
      <c r="P276" s="230"/>
      <c r="Q276" s="230"/>
      <c r="R276" s="230"/>
      <c r="S276" s="230"/>
      <c r="T276" s="230"/>
      <c r="U276" s="230"/>
      <c r="V276" s="230"/>
      <c r="W276" s="281"/>
      <c r="X276" s="230"/>
      <c r="Y276" s="230"/>
      <c r="Z276" s="236"/>
      <c r="AA276" s="57"/>
      <c r="AB276" s="56"/>
    </row>
    <row r="277" spans="1:28" ht="12.75" x14ac:dyDescent="0.2">
      <c r="A277" s="56"/>
      <c r="B277" s="213" t="str">
        <v>Omgevingsfactoren</v>
      </c>
      <c r="C277" s="213" t="str">
        <v>Decibel</v>
      </c>
      <c r="D277" s="214" t="str">
        <v>Ja</v>
      </c>
      <c r="E277" s="56"/>
      <c r="F277" s="224"/>
      <c r="G277" s="224"/>
      <c r="H277" s="226"/>
      <c r="I277" s="224"/>
      <c r="J277" s="224"/>
      <c r="K277" s="224"/>
      <c r="L277" s="224"/>
      <c r="M277" s="224"/>
      <c r="N277" s="224"/>
      <c r="O277" s="224"/>
      <c r="P277" s="224"/>
      <c r="Q277" s="224"/>
      <c r="R277" s="224"/>
      <c r="S277" s="224"/>
      <c r="T277" s="224"/>
      <c r="U277" s="224"/>
      <c r="V277" s="224"/>
      <c r="W277" s="280"/>
      <c r="X277" s="224"/>
      <c r="Y277" s="224"/>
      <c r="Z277" s="237"/>
      <c r="AA277" s="57"/>
      <c r="AB277" s="56"/>
    </row>
    <row r="278" spans="1:28" ht="12.75" x14ac:dyDescent="0.2">
      <c r="A278" s="56"/>
      <c r="B278" s="215" t="str">
        <v>Omgevingsfactoren</v>
      </c>
      <c r="C278" s="215" t="str">
        <v>Windsnelheid</v>
      </c>
      <c r="D278" s="212" t="str">
        <v>Ja</v>
      </c>
      <c r="E278" s="56"/>
      <c r="F278" s="230"/>
      <c r="G278" s="230"/>
      <c r="H278" s="232"/>
      <c r="I278" s="230"/>
      <c r="J278" s="230"/>
      <c r="K278" s="230"/>
      <c r="L278" s="230"/>
      <c r="M278" s="230"/>
      <c r="N278" s="230"/>
      <c r="O278" s="230"/>
      <c r="P278" s="230"/>
      <c r="Q278" s="230"/>
      <c r="R278" s="230"/>
      <c r="S278" s="230"/>
      <c r="T278" s="230"/>
      <c r="U278" s="230"/>
      <c r="V278" s="230"/>
      <c r="W278" s="281"/>
      <c r="X278" s="230"/>
      <c r="Y278" s="230"/>
      <c r="Z278" s="236"/>
      <c r="AA278" s="57"/>
      <c r="AB278" s="56"/>
    </row>
    <row r="279" spans="1:28" ht="12.75" x14ac:dyDescent="0.2">
      <c r="A279" s="56"/>
      <c r="B279" s="213" t="str">
        <v>Biodiversiteit Fauna en Flora</v>
      </c>
      <c r="C279" s="213" t="str">
        <v>Photosynthetically Active Radiation</v>
      </c>
      <c r="D279" s="214" t="str">
        <v>Ja</v>
      </c>
      <c r="E279" s="56"/>
      <c r="F279" s="224"/>
      <c r="G279" s="224"/>
      <c r="H279" s="226"/>
      <c r="I279" s="224"/>
      <c r="J279" s="224"/>
      <c r="K279" s="224"/>
      <c r="L279" s="224"/>
      <c r="M279" s="224"/>
      <c r="N279" s="224"/>
      <c r="O279" s="224"/>
      <c r="P279" s="224"/>
      <c r="Q279" s="224"/>
      <c r="R279" s="224"/>
      <c r="S279" s="224"/>
      <c r="T279" s="224"/>
      <c r="U279" s="224"/>
      <c r="V279" s="224"/>
      <c r="W279" s="280"/>
      <c r="X279" s="224"/>
      <c r="Y279" s="224"/>
      <c r="Z279" s="237"/>
      <c r="AA279" s="57"/>
      <c r="AB279" s="56"/>
    </row>
    <row r="280" spans="1:28" ht="12.75" x14ac:dyDescent="0.2">
      <c r="A280" s="56"/>
      <c r="B280" s="215" t="str">
        <v xml:space="preserve">Hoeveel kWh opbrengst/verbruik en te veel? </v>
      </c>
      <c r="C280" s="215" t="str">
        <v>Elektriciteitsverbruik</v>
      </c>
      <c r="D280" s="212" t="str">
        <v>Ja</v>
      </c>
      <c r="E280" s="56"/>
      <c r="F280" s="230"/>
      <c r="G280" s="230"/>
      <c r="H280" s="232"/>
      <c r="I280" s="230"/>
      <c r="J280" s="230"/>
      <c r="K280" s="230"/>
      <c r="L280" s="230"/>
      <c r="M280" s="230"/>
      <c r="N280" s="230"/>
      <c r="O280" s="230"/>
      <c r="P280" s="230"/>
      <c r="Q280" s="230"/>
      <c r="R280" s="230"/>
      <c r="S280" s="230"/>
      <c r="T280" s="230"/>
      <c r="U280" s="230"/>
      <c r="V280" s="230"/>
      <c r="W280" s="281"/>
      <c r="X280" s="230"/>
      <c r="Y280" s="230"/>
      <c r="Z280" s="236"/>
      <c r="AA280" s="57"/>
      <c r="AB280" s="56"/>
    </row>
    <row r="281" spans="1:28" ht="12.75" x14ac:dyDescent="0.2">
      <c r="A281" s="56"/>
      <c r="B281" s="213" t="str">
        <v xml:space="preserve">Hoeveel kWh opbrengst/verbruik en te veel? </v>
      </c>
      <c r="C281" s="213" t="str">
        <v>UV intensiteit</v>
      </c>
      <c r="D281" s="214" t="str">
        <v>Ja</v>
      </c>
      <c r="E281" s="56"/>
      <c r="F281" s="224"/>
      <c r="G281" s="224"/>
      <c r="H281" s="226"/>
      <c r="I281" s="224"/>
      <c r="J281" s="224"/>
      <c r="K281" s="224"/>
      <c r="L281" s="224"/>
      <c r="M281" s="224"/>
      <c r="N281" s="224"/>
      <c r="O281" s="224"/>
      <c r="P281" s="224"/>
      <c r="Q281" s="224"/>
      <c r="R281" s="224"/>
      <c r="S281" s="224"/>
      <c r="T281" s="224"/>
      <c r="U281" s="224"/>
      <c r="V281" s="224"/>
      <c r="W281" s="280"/>
      <c r="X281" s="224"/>
      <c r="Y281" s="224"/>
      <c r="Z281" s="237"/>
      <c r="AA281" s="57"/>
      <c r="AB281" s="56"/>
    </row>
    <row r="282" spans="1:28" ht="12.75" x14ac:dyDescent="0.2">
      <c r="A282" s="56"/>
      <c r="B282" s="215" t="str">
        <v>Hoe groot is het electriciteitsniveau in een buurt?</v>
      </c>
      <c r="C282" s="215" t="str">
        <v>Elektriciteitsverbruik</v>
      </c>
      <c r="D282" s="212" t="str">
        <v>Ja</v>
      </c>
      <c r="E282" s="56"/>
      <c r="F282" s="230"/>
      <c r="G282" s="230"/>
      <c r="H282" s="232"/>
      <c r="I282" s="230"/>
      <c r="J282" s="230"/>
      <c r="K282" s="230"/>
      <c r="L282" s="230"/>
      <c r="M282" s="230"/>
      <c r="N282" s="230"/>
      <c r="O282" s="230"/>
      <c r="P282" s="230"/>
      <c r="Q282" s="230"/>
      <c r="R282" s="230"/>
      <c r="S282" s="230"/>
      <c r="T282" s="230"/>
      <c r="U282" s="230"/>
      <c r="V282" s="230"/>
      <c r="W282" s="281"/>
      <c r="X282" s="230"/>
      <c r="Y282" s="230"/>
      <c r="Z282" s="236"/>
      <c r="AA282" s="57"/>
      <c r="AB282" s="56"/>
    </row>
    <row r="283" spans="1:28" ht="12.75" x14ac:dyDescent="0.2">
      <c r="A283" s="56"/>
      <c r="B283" s="213" t="str">
        <v>Hoe groot is de 'congestie' in een buurt?</v>
      </c>
      <c r="C283" s="213" t="str">
        <v>Locatie</v>
      </c>
      <c r="D283" s="214" t="str">
        <v/>
      </c>
      <c r="E283" s="56"/>
      <c r="F283" s="224"/>
      <c r="G283" s="224"/>
      <c r="H283" s="226"/>
      <c r="I283" s="224"/>
      <c r="J283" s="224"/>
      <c r="K283" s="224"/>
      <c r="L283" s="224"/>
      <c r="M283" s="224"/>
      <c r="N283" s="224"/>
      <c r="O283" s="224"/>
      <c r="P283" s="224"/>
      <c r="Q283" s="224"/>
      <c r="R283" s="224"/>
      <c r="S283" s="224"/>
      <c r="T283" s="224"/>
      <c r="U283" s="224"/>
      <c r="V283" s="224"/>
      <c r="W283" s="280"/>
      <c r="X283" s="224"/>
      <c r="Y283" s="224"/>
      <c r="Z283" s="237"/>
      <c r="AA283" s="57"/>
      <c r="AB283" s="56"/>
    </row>
    <row r="284" spans="1:28" ht="12.75" x14ac:dyDescent="0.2">
      <c r="A284" s="56"/>
      <c r="B284" s="215" t="str">
        <v>Grootverbruikers</v>
      </c>
      <c r="C284" s="215" t="str">
        <v>Elektriciteitsverbruik</v>
      </c>
      <c r="D284" s="212" t="str">
        <v>Ja</v>
      </c>
      <c r="E284" s="56"/>
      <c r="F284" s="230"/>
      <c r="G284" s="230"/>
      <c r="H284" s="232"/>
      <c r="I284" s="230"/>
      <c r="J284" s="230"/>
      <c r="K284" s="230"/>
      <c r="L284" s="230"/>
      <c r="M284" s="230"/>
      <c r="N284" s="230"/>
      <c r="O284" s="230"/>
      <c r="P284" s="230"/>
      <c r="Q284" s="230"/>
      <c r="R284" s="230"/>
      <c r="S284" s="230"/>
      <c r="T284" s="230"/>
      <c r="U284" s="230"/>
      <c r="V284" s="230"/>
      <c r="W284" s="281"/>
      <c r="X284" s="230"/>
      <c r="Y284" s="230"/>
      <c r="Z284" s="236"/>
      <c r="AA284" s="57"/>
      <c r="AB284" s="56"/>
    </row>
    <row r="285" spans="1:28" ht="12.75" x14ac:dyDescent="0.2">
      <c r="A285" s="56"/>
      <c r="B285" s="213" t="str">
        <v>Grootverbruikers</v>
      </c>
      <c r="C285" s="213" t="str">
        <v>Locatie</v>
      </c>
      <c r="D285" s="214" t="str">
        <v/>
      </c>
      <c r="E285" s="56"/>
      <c r="F285" s="224"/>
      <c r="G285" s="224"/>
      <c r="H285" s="226"/>
      <c r="I285" s="224"/>
      <c r="J285" s="224"/>
      <c r="K285" s="224"/>
      <c r="L285" s="224"/>
      <c r="M285" s="224"/>
      <c r="N285" s="224"/>
      <c r="O285" s="224"/>
      <c r="P285" s="224"/>
      <c r="Q285" s="224"/>
      <c r="R285" s="224"/>
      <c r="S285" s="224"/>
      <c r="T285" s="224"/>
      <c r="U285" s="224"/>
      <c r="V285" s="224"/>
      <c r="W285" s="280"/>
      <c r="X285" s="224"/>
      <c r="Y285" s="224"/>
      <c r="Z285" s="237"/>
      <c r="AA285" s="57"/>
      <c r="AB285" s="56"/>
    </row>
    <row r="286" spans="1:28" ht="12.75" x14ac:dyDescent="0.2">
      <c r="A286" s="56"/>
      <c r="B286" s="215" t="str">
        <v>Impact nieuwe toestellen (gasboilern, wamtepomp)</v>
      </c>
      <c r="C286" s="215" t="str">
        <v>Elektriciteitsverbruik</v>
      </c>
      <c r="D286" s="212" t="str">
        <v>Ja</v>
      </c>
      <c r="E286" s="56"/>
      <c r="F286" s="230"/>
      <c r="G286" s="230"/>
      <c r="H286" s="232"/>
      <c r="I286" s="230"/>
      <c r="J286" s="230"/>
      <c r="K286" s="230"/>
      <c r="L286" s="230"/>
      <c r="M286" s="230"/>
      <c r="N286" s="230"/>
      <c r="O286" s="230"/>
      <c r="P286" s="230"/>
      <c r="Q286" s="230"/>
      <c r="R286" s="230"/>
      <c r="S286" s="230"/>
      <c r="T286" s="230"/>
      <c r="U286" s="230"/>
      <c r="V286" s="230"/>
      <c r="W286" s="281"/>
      <c r="X286" s="230"/>
      <c r="Y286" s="230"/>
      <c r="Z286" s="236"/>
      <c r="AA286" s="57"/>
      <c r="AB286" s="56"/>
    </row>
    <row r="287" spans="1:28" ht="12.75" x14ac:dyDescent="0.2">
      <c r="A287" s="56"/>
      <c r="B287" s="213" t="str">
        <v>Eigen verbruik</v>
      </c>
      <c r="C287" s="213" t="str">
        <v>Elektriciteitsverbruik</v>
      </c>
      <c r="D287" s="214" t="str">
        <v>Ja</v>
      </c>
      <c r="E287" s="56"/>
      <c r="F287" s="224"/>
      <c r="G287" s="224"/>
      <c r="H287" s="226"/>
      <c r="I287" s="224"/>
      <c r="J287" s="224"/>
      <c r="K287" s="224"/>
      <c r="L287" s="224"/>
      <c r="M287" s="224"/>
      <c r="N287" s="224"/>
      <c r="O287" s="224"/>
      <c r="P287" s="224"/>
      <c r="Q287" s="224"/>
      <c r="R287" s="224"/>
      <c r="S287" s="224"/>
      <c r="T287" s="224"/>
      <c r="U287" s="224"/>
      <c r="V287" s="224"/>
      <c r="W287" s="280"/>
      <c r="X287" s="224"/>
      <c r="Y287" s="224"/>
      <c r="Z287" s="237"/>
      <c r="AA287" s="57"/>
      <c r="AB287" s="56"/>
    </row>
    <row r="288" spans="1:28" ht="12.75" x14ac:dyDescent="0.2">
      <c r="A288" s="56"/>
      <c r="B288" s="215" t="str">
        <v>Vebruikers in de omgeving in kaart brengen</v>
      </c>
      <c r="C288" s="215" t="str">
        <v>Locatie</v>
      </c>
      <c r="D288" s="212" t="str">
        <v/>
      </c>
      <c r="E288" s="56"/>
      <c r="F288" s="230"/>
      <c r="G288" s="230"/>
      <c r="H288" s="232"/>
      <c r="I288" s="230"/>
      <c r="J288" s="230"/>
      <c r="K288" s="230"/>
      <c r="L288" s="230"/>
      <c r="M288" s="230"/>
      <c r="N288" s="230"/>
      <c r="O288" s="230"/>
      <c r="P288" s="230"/>
      <c r="Q288" s="230"/>
      <c r="R288" s="230"/>
      <c r="S288" s="230"/>
      <c r="T288" s="230"/>
      <c r="U288" s="230"/>
      <c r="V288" s="230"/>
      <c r="W288" s="281"/>
      <c r="X288" s="230"/>
      <c r="Y288" s="230"/>
      <c r="Z288" s="236"/>
      <c r="AA288" s="57"/>
      <c r="AB288" s="56"/>
    </row>
    <row r="289" spans="1:28" ht="12.75" x14ac:dyDescent="0.2">
      <c r="A289" s="56"/>
      <c r="B289" s="213" t="str">
        <v>Piekmomenten</v>
      </c>
      <c r="C289" s="213" t="str">
        <v>Elektriciteitsverbruik</v>
      </c>
      <c r="D289" s="214" t="str">
        <v>Ja</v>
      </c>
      <c r="E289" s="56"/>
      <c r="F289" s="224"/>
      <c r="G289" s="224"/>
      <c r="H289" s="226"/>
      <c r="I289" s="224"/>
      <c r="J289" s="224"/>
      <c r="K289" s="224"/>
      <c r="L289" s="224"/>
      <c r="M289" s="224"/>
      <c r="N289" s="224"/>
      <c r="O289" s="224"/>
      <c r="P289" s="224"/>
      <c r="Q289" s="224"/>
      <c r="R289" s="224"/>
      <c r="S289" s="224"/>
      <c r="T289" s="224"/>
      <c r="U289" s="224"/>
      <c r="V289" s="224"/>
      <c r="W289" s="280"/>
      <c r="X289" s="224"/>
      <c r="Y289" s="224"/>
      <c r="Z289" s="237"/>
      <c r="AA289" s="57"/>
      <c r="AB289" s="56"/>
    </row>
    <row r="290" spans="1:28" ht="12.75" x14ac:dyDescent="0.2">
      <c r="A290" s="56"/>
      <c r="B290" s="215" t="str">
        <v>Piekmomenten</v>
      </c>
      <c r="C290" s="215" t="str">
        <v>Locatie</v>
      </c>
      <c r="D290" s="212" t="str">
        <v/>
      </c>
      <c r="E290" s="56"/>
      <c r="F290" s="230"/>
      <c r="G290" s="230"/>
      <c r="H290" s="232"/>
      <c r="I290" s="230"/>
      <c r="J290" s="230"/>
      <c r="K290" s="230"/>
      <c r="L290" s="230"/>
      <c r="M290" s="230"/>
      <c r="N290" s="230"/>
      <c r="O290" s="230"/>
      <c r="P290" s="230"/>
      <c r="Q290" s="230"/>
      <c r="R290" s="230"/>
      <c r="S290" s="230"/>
      <c r="T290" s="230"/>
      <c r="U290" s="230"/>
      <c r="V290" s="230"/>
      <c r="W290" s="281"/>
      <c r="X290" s="230"/>
      <c r="Y290" s="230"/>
      <c r="Z290" s="236"/>
      <c r="AA290" s="57"/>
      <c r="AB290" s="56"/>
    </row>
    <row r="291" spans="1:28" ht="12.75" x14ac:dyDescent="0.2">
      <c r="A291" s="56"/>
      <c r="B291" s="213" t="str">
        <v>Single-board computer of microcontroller</v>
      </c>
      <c r="C291" s="213" t="str">
        <v>Single-board computers</v>
      </c>
      <c r="D291" s="214" t="str">
        <v/>
      </c>
      <c r="E291" s="56"/>
      <c r="F291" s="224"/>
      <c r="G291" s="224"/>
      <c r="H291" s="226"/>
      <c r="I291" s="224"/>
      <c r="J291" s="224"/>
      <c r="K291" s="224"/>
      <c r="L291" s="224"/>
      <c r="M291" s="224"/>
      <c r="N291" s="224"/>
      <c r="O291" s="224"/>
      <c r="P291" s="224"/>
      <c r="Q291" s="224"/>
      <c r="R291" s="224"/>
      <c r="S291" s="224"/>
      <c r="T291" s="224"/>
      <c r="U291" s="224"/>
      <c r="V291" s="224"/>
      <c r="W291" s="280"/>
      <c r="X291" s="224"/>
      <c r="Y291" s="224"/>
      <c r="Z291" s="237"/>
      <c r="AA291" s="57"/>
      <c r="AB291" s="56"/>
    </row>
    <row r="292" spans="1:28" ht="12.75" x14ac:dyDescent="0.2">
      <c r="A292" s="56"/>
      <c r="B292" s="215" t="str">
        <v>Single-board computer of microcontroller</v>
      </c>
      <c r="C292" s="215" t="str">
        <v>Single-board computers</v>
      </c>
      <c r="D292" s="212" t="str">
        <v/>
      </c>
      <c r="E292" s="56"/>
      <c r="F292" s="230"/>
      <c r="G292" s="230"/>
      <c r="H292" s="232"/>
      <c r="I292" s="230"/>
      <c r="J292" s="230"/>
      <c r="K292" s="230"/>
      <c r="L292" s="230"/>
      <c r="M292" s="230"/>
      <c r="N292" s="230"/>
      <c r="O292" s="230"/>
      <c r="P292" s="230"/>
      <c r="Q292" s="230"/>
      <c r="R292" s="230"/>
      <c r="S292" s="230"/>
      <c r="T292" s="230"/>
      <c r="U292" s="230"/>
      <c r="V292" s="230"/>
      <c r="W292" s="281"/>
      <c r="X292" s="230"/>
      <c r="Y292" s="230"/>
      <c r="Z292" s="236"/>
      <c r="AA292" s="57"/>
      <c r="AB292" s="56"/>
    </row>
    <row r="293" spans="1:28" ht="12.75" x14ac:dyDescent="0.2">
      <c r="A293" s="56"/>
      <c r="B293" s="213" t="str">
        <v>Single-board computer of microcontroller</v>
      </c>
      <c r="C293" s="213" t="str">
        <v>Single-board computers</v>
      </c>
      <c r="D293" s="214" t="str">
        <v/>
      </c>
      <c r="E293" s="56"/>
      <c r="F293" s="224"/>
      <c r="G293" s="224"/>
      <c r="H293" s="226"/>
      <c r="I293" s="224"/>
      <c r="J293" s="224"/>
      <c r="K293" s="224"/>
      <c r="L293" s="224"/>
      <c r="M293" s="224"/>
      <c r="N293" s="224"/>
      <c r="O293" s="224"/>
      <c r="P293" s="224"/>
      <c r="Q293" s="224"/>
      <c r="R293" s="224"/>
      <c r="S293" s="224"/>
      <c r="T293" s="224"/>
      <c r="U293" s="224"/>
      <c r="V293" s="224"/>
      <c r="W293" s="280"/>
      <c r="X293" s="224"/>
      <c r="Y293" s="224"/>
      <c r="Z293" s="237"/>
      <c r="AA293" s="57"/>
      <c r="AB293" s="56"/>
    </row>
    <row r="294" spans="1:28" ht="12.75" x14ac:dyDescent="0.2">
      <c r="A294" s="56"/>
      <c r="B294" s="215" t="str">
        <v>Single-board computer of microcontroller</v>
      </c>
      <c r="C294" s="215" t="str">
        <v>Single-board computers</v>
      </c>
      <c r="D294" s="212" t="str">
        <v/>
      </c>
      <c r="E294" s="56"/>
      <c r="F294" s="230"/>
      <c r="G294" s="230"/>
      <c r="H294" s="232"/>
      <c r="I294" s="230"/>
      <c r="J294" s="230"/>
      <c r="K294" s="230"/>
      <c r="L294" s="230"/>
      <c r="M294" s="230"/>
      <c r="N294" s="230"/>
      <c r="O294" s="230"/>
      <c r="P294" s="230"/>
      <c r="Q294" s="230"/>
      <c r="R294" s="230"/>
      <c r="S294" s="230"/>
      <c r="T294" s="230"/>
      <c r="U294" s="230"/>
      <c r="V294" s="230"/>
      <c r="W294" s="281"/>
      <c r="X294" s="230"/>
      <c r="Y294" s="230"/>
      <c r="Z294" s="236"/>
      <c r="AA294" s="57"/>
      <c r="AB294" s="56"/>
    </row>
    <row r="295" spans="1:28" ht="12.75" x14ac:dyDescent="0.2">
      <c r="A295" s="56"/>
      <c r="B295" s="213" t="str">
        <v>Single-board computer of microcontroller</v>
      </c>
      <c r="C295" s="213" t="str">
        <v>Single-board computers</v>
      </c>
      <c r="D295" s="214" t="str">
        <v/>
      </c>
      <c r="E295" s="56"/>
      <c r="F295" s="224"/>
      <c r="G295" s="224"/>
      <c r="H295" s="226"/>
      <c r="I295" s="224"/>
      <c r="J295" s="224"/>
      <c r="K295" s="224"/>
      <c r="L295" s="224"/>
      <c r="M295" s="224"/>
      <c r="N295" s="224"/>
      <c r="O295" s="224"/>
      <c r="P295" s="224"/>
      <c r="Q295" s="224"/>
      <c r="R295" s="224"/>
      <c r="S295" s="224"/>
      <c r="T295" s="224"/>
      <c r="U295" s="224"/>
      <c r="V295" s="224"/>
      <c r="W295" s="280"/>
      <c r="X295" s="224"/>
      <c r="Y295" s="224"/>
      <c r="Z295" s="237"/>
      <c r="AA295" s="57"/>
      <c r="AB295" s="56"/>
    </row>
    <row r="296" spans="1:28" ht="12.75" x14ac:dyDescent="0.2">
      <c r="A296" s="56"/>
      <c r="B296" s="215" t="str">
        <v>Single-board computer of microcontroller</v>
      </c>
      <c r="C296" s="215" t="str">
        <v>Single-board computers</v>
      </c>
      <c r="D296" s="212" t="str">
        <v/>
      </c>
      <c r="E296" s="56"/>
      <c r="F296" s="230"/>
      <c r="G296" s="230"/>
      <c r="H296" s="232"/>
      <c r="I296" s="230"/>
      <c r="J296" s="230"/>
      <c r="K296" s="230"/>
      <c r="L296" s="230"/>
      <c r="M296" s="230"/>
      <c r="N296" s="230"/>
      <c r="O296" s="230"/>
      <c r="P296" s="230"/>
      <c r="Q296" s="230"/>
      <c r="R296" s="230"/>
      <c r="S296" s="230"/>
      <c r="T296" s="230"/>
      <c r="U296" s="230"/>
      <c r="V296" s="230"/>
      <c r="W296" s="281"/>
      <c r="X296" s="230"/>
      <c r="Y296" s="230"/>
      <c r="Z296" s="236"/>
      <c r="AA296" s="57"/>
      <c r="AB296" s="56"/>
    </row>
    <row r="297" spans="1:28" ht="12.75" x14ac:dyDescent="0.2">
      <c r="A297" s="56"/>
      <c r="B297" s="213" t="str">
        <v>Single-board computer of microcontroller</v>
      </c>
      <c r="C297" s="213" t="str">
        <v>Single-board computers</v>
      </c>
      <c r="D297" s="214" t="str">
        <v/>
      </c>
      <c r="E297" s="56"/>
      <c r="F297" s="224"/>
      <c r="G297" s="224"/>
      <c r="H297" s="226"/>
      <c r="I297" s="224"/>
      <c r="J297" s="224"/>
      <c r="K297" s="224"/>
      <c r="L297" s="224"/>
      <c r="M297" s="224"/>
      <c r="N297" s="224"/>
      <c r="O297" s="224"/>
      <c r="P297" s="224"/>
      <c r="Q297" s="224"/>
      <c r="R297" s="224"/>
      <c r="S297" s="224"/>
      <c r="T297" s="224"/>
      <c r="U297" s="224"/>
      <c r="V297" s="224"/>
      <c r="W297" s="280"/>
      <c r="X297" s="224"/>
      <c r="Y297" s="224"/>
      <c r="Z297" s="237"/>
      <c r="AA297" s="57"/>
      <c r="AB297" s="56"/>
    </row>
    <row r="298" spans="1:28" ht="12.75" x14ac:dyDescent="0.2">
      <c r="A298" s="56"/>
      <c r="B298" s="215" t="str">
        <v>Single-board computer of microcontroller</v>
      </c>
      <c r="C298" s="215" t="str">
        <v>Single-board computers</v>
      </c>
      <c r="D298" s="212" t="str">
        <v/>
      </c>
      <c r="E298" s="56"/>
      <c r="F298" s="230"/>
      <c r="G298" s="230"/>
      <c r="H298" s="232"/>
      <c r="I298" s="230"/>
      <c r="J298" s="230"/>
      <c r="K298" s="230"/>
      <c r="L298" s="230"/>
      <c r="M298" s="230"/>
      <c r="N298" s="230"/>
      <c r="O298" s="230"/>
      <c r="P298" s="230"/>
      <c r="Q298" s="230"/>
      <c r="R298" s="230"/>
      <c r="S298" s="230"/>
      <c r="T298" s="230"/>
      <c r="U298" s="230"/>
      <c r="V298" s="230"/>
      <c r="W298" s="281"/>
      <c r="X298" s="230"/>
      <c r="Y298" s="230"/>
      <c r="Z298" s="236"/>
      <c r="AA298" s="57"/>
      <c r="AB298" s="56"/>
    </row>
    <row r="299" spans="1:28" ht="12.75" x14ac:dyDescent="0.2">
      <c r="A299" s="56"/>
      <c r="B299" s="213" t="str">
        <v>Single-board computer of microcontroller</v>
      </c>
      <c r="C299" s="213" t="str">
        <v>Single-board computers</v>
      </c>
      <c r="D299" s="214" t="str">
        <v/>
      </c>
      <c r="E299" s="56"/>
      <c r="F299" s="224"/>
      <c r="G299" s="224"/>
      <c r="H299" s="226"/>
      <c r="I299" s="224"/>
      <c r="J299" s="224"/>
      <c r="K299" s="224"/>
      <c r="L299" s="224"/>
      <c r="M299" s="224"/>
      <c r="N299" s="224"/>
      <c r="O299" s="224"/>
      <c r="P299" s="224"/>
      <c r="Q299" s="224"/>
      <c r="R299" s="224"/>
      <c r="S299" s="224"/>
      <c r="T299" s="224"/>
      <c r="U299" s="224"/>
      <c r="V299" s="224"/>
      <c r="W299" s="280"/>
      <c r="X299" s="224"/>
      <c r="Y299" s="224"/>
      <c r="Z299" s="237"/>
      <c r="AA299" s="57"/>
      <c r="AB299" s="56"/>
    </row>
    <row r="300" spans="1:28" ht="12.75" x14ac:dyDescent="0.2">
      <c r="A300" s="56"/>
      <c r="B300" s="215" t="str">
        <v>Single-board computer of microcontroller</v>
      </c>
      <c r="C300" s="215" t="str">
        <v>Single-board computers</v>
      </c>
      <c r="D300" s="212" t="str">
        <v/>
      </c>
      <c r="E300" s="56"/>
      <c r="F300" s="230"/>
      <c r="G300" s="230"/>
      <c r="H300" s="232"/>
      <c r="I300" s="230"/>
      <c r="J300" s="230"/>
      <c r="K300" s="230"/>
      <c r="L300" s="230"/>
      <c r="M300" s="230"/>
      <c r="N300" s="230"/>
      <c r="O300" s="230"/>
      <c r="P300" s="230"/>
      <c r="Q300" s="230"/>
      <c r="R300" s="230"/>
      <c r="S300" s="230"/>
      <c r="T300" s="230"/>
      <c r="U300" s="230"/>
      <c r="V300" s="230"/>
      <c r="W300" s="281"/>
      <c r="X300" s="230"/>
      <c r="Y300" s="230"/>
      <c r="Z300" s="236"/>
      <c r="AA300" s="57"/>
      <c r="AB300" s="56"/>
    </row>
    <row r="301" spans="1:28" ht="12.75" x14ac:dyDescent="0.2">
      <c r="A301" s="56"/>
      <c r="B301" s="213" t="str">
        <v>Single-board computer of microcontroller</v>
      </c>
      <c r="C301" s="213" t="str">
        <v>Single-board computers</v>
      </c>
      <c r="D301" s="214" t="str">
        <v/>
      </c>
      <c r="E301" s="56"/>
      <c r="F301" s="224"/>
      <c r="G301" s="224"/>
      <c r="H301" s="226"/>
      <c r="I301" s="224"/>
      <c r="J301" s="224"/>
      <c r="K301" s="224"/>
      <c r="L301" s="224"/>
      <c r="M301" s="224"/>
      <c r="N301" s="224"/>
      <c r="O301" s="224"/>
      <c r="P301" s="224"/>
      <c r="Q301" s="224"/>
      <c r="R301" s="224"/>
      <c r="S301" s="224"/>
      <c r="T301" s="224"/>
      <c r="U301" s="224"/>
      <c r="V301" s="224"/>
      <c r="W301" s="280"/>
      <c r="X301" s="224"/>
      <c r="Y301" s="224"/>
      <c r="Z301" s="237"/>
      <c r="AA301" s="57"/>
      <c r="AB301" s="56"/>
    </row>
    <row r="302" spans="1:28" ht="12.75" x14ac:dyDescent="0.2">
      <c r="A302" s="56"/>
      <c r="B302" s="215" t="str">
        <v>Single-board computer of microcontroller</v>
      </c>
      <c r="C302" s="215" t="str">
        <v>Single-board computers</v>
      </c>
      <c r="D302" s="212" t="str">
        <v/>
      </c>
      <c r="E302" s="56"/>
      <c r="F302" s="230"/>
      <c r="G302" s="230"/>
      <c r="H302" s="232"/>
      <c r="I302" s="230"/>
      <c r="J302" s="230"/>
      <c r="K302" s="230"/>
      <c r="L302" s="230"/>
      <c r="M302" s="230"/>
      <c r="N302" s="230"/>
      <c r="O302" s="230"/>
      <c r="P302" s="230"/>
      <c r="Q302" s="230"/>
      <c r="R302" s="230"/>
      <c r="S302" s="230"/>
      <c r="T302" s="230"/>
      <c r="U302" s="230"/>
      <c r="V302" s="230"/>
      <c r="W302" s="281"/>
      <c r="X302" s="230"/>
      <c r="Y302" s="230"/>
      <c r="Z302" s="236"/>
      <c r="AA302" s="57"/>
      <c r="AB302" s="56"/>
    </row>
    <row r="303" spans="1:28" ht="12.75" x14ac:dyDescent="0.2">
      <c r="A303" s="56"/>
      <c r="B303" s="213" t="str">
        <v>Single-board computer of microcontroller</v>
      </c>
      <c r="C303" s="213" t="str">
        <v>Single-board computers</v>
      </c>
      <c r="D303" s="214" t="str">
        <v/>
      </c>
      <c r="E303" s="56"/>
      <c r="F303" s="224"/>
      <c r="G303" s="224"/>
      <c r="H303" s="226"/>
      <c r="I303" s="224"/>
      <c r="J303" s="224"/>
      <c r="K303" s="224"/>
      <c r="L303" s="224"/>
      <c r="M303" s="224"/>
      <c r="N303" s="224"/>
      <c r="O303" s="224"/>
      <c r="P303" s="224"/>
      <c r="Q303" s="224"/>
      <c r="R303" s="224"/>
      <c r="S303" s="224"/>
      <c r="T303" s="224"/>
      <c r="U303" s="224"/>
      <c r="V303" s="224"/>
      <c r="W303" s="280"/>
      <c r="X303" s="224"/>
      <c r="Y303" s="224"/>
      <c r="Z303" s="237"/>
      <c r="AA303" s="57"/>
      <c r="AB303" s="56"/>
    </row>
    <row r="304" spans="1:28" ht="12.75" x14ac:dyDescent="0.2">
      <c r="A304" s="56"/>
      <c r="B304" s="215" t="str">
        <v>Single-board computer of microcontroller</v>
      </c>
      <c r="C304" s="215" t="str">
        <v>Single-board computers</v>
      </c>
      <c r="D304" s="212" t="str">
        <v/>
      </c>
      <c r="E304" s="56"/>
      <c r="F304" s="230"/>
      <c r="G304" s="230"/>
      <c r="H304" s="232"/>
      <c r="I304" s="230"/>
      <c r="J304" s="230"/>
      <c r="K304" s="230"/>
      <c r="L304" s="230"/>
      <c r="M304" s="230"/>
      <c r="N304" s="230"/>
      <c r="O304" s="230"/>
      <c r="P304" s="230"/>
      <c r="Q304" s="230"/>
      <c r="R304" s="230"/>
      <c r="S304" s="230"/>
      <c r="T304" s="230"/>
      <c r="U304" s="230"/>
      <c r="V304" s="230"/>
      <c r="W304" s="281"/>
      <c r="X304" s="230"/>
      <c r="Y304" s="230"/>
      <c r="Z304" s="236"/>
      <c r="AA304" s="57"/>
      <c r="AB304" s="56"/>
    </row>
    <row r="305" spans="1:28" ht="12.75" x14ac:dyDescent="0.2">
      <c r="A305" s="56"/>
      <c r="B305" s="213" t="str">
        <v>Single-board computer of microcontroller</v>
      </c>
      <c r="C305" s="213" t="str">
        <v>Single-board computers</v>
      </c>
      <c r="D305" s="214" t="str">
        <v/>
      </c>
      <c r="E305" s="56"/>
      <c r="F305" s="224"/>
      <c r="G305" s="224"/>
      <c r="H305" s="226"/>
      <c r="I305" s="224"/>
      <c r="J305" s="224"/>
      <c r="K305" s="224"/>
      <c r="L305" s="224"/>
      <c r="M305" s="224"/>
      <c r="N305" s="224"/>
      <c r="O305" s="224"/>
      <c r="P305" s="224"/>
      <c r="Q305" s="224"/>
      <c r="R305" s="224"/>
      <c r="S305" s="224"/>
      <c r="T305" s="224"/>
      <c r="U305" s="224"/>
      <c r="V305" s="224"/>
      <c r="W305" s="280"/>
      <c r="X305" s="224"/>
      <c r="Y305" s="224"/>
      <c r="Z305" s="237"/>
      <c r="AA305" s="57"/>
      <c r="AB305" s="56"/>
    </row>
    <row r="306" spans="1:28" ht="12.75" x14ac:dyDescent="0.2">
      <c r="A306" s="56"/>
      <c r="B306" s="215" t="str">
        <v>Single-board computer of microcontroller</v>
      </c>
      <c r="C306" s="215" t="str">
        <v>Single-board computers</v>
      </c>
      <c r="D306" s="212" t="str">
        <v/>
      </c>
      <c r="E306" s="56"/>
      <c r="F306" s="230"/>
      <c r="G306" s="230"/>
      <c r="H306" s="232"/>
      <c r="I306" s="230"/>
      <c r="J306" s="230"/>
      <c r="K306" s="230"/>
      <c r="L306" s="230"/>
      <c r="M306" s="230"/>
      <c r="N306" s="230"/>
      <c r="O306" s="230"/>
      <c r="P306" s="230"/>
      <c r="Q306" s="230"/>
      <c r="R306" s="230"/>
      <c r="S306" s="230"/>
      <c r="T306" s="230"/>
      <c r="U306" s="230"/>
      <c r="V306" s="230"/>
      <c r="W306" s="281"/>
      <c r="X306" s="230"/>
      <c r="Y306" s="230"/>
      <c r="Z306" s="236"/>
      <c r="AA306" s="57"/>
      <c r="AB306" s="56"/>
    </row>
    <row r="307" spans="1:28" ht="12.75" x14ac:dyDescent="0.2">
      <c r="A307" s="56"/>
      <c r="B307" s="213" t="str">
        <v>Single-board computer of microcontroller</v>
      </c>
      <c r="C307" s="213" t="str">
        <v>Single-board computers</v>
      </c>
      <c r="D307" s="214" t="str">
        <v/>
      </c>
      <c r="E307" s="56"/>
      <c r="F307" s="224"/>
      <c r="G307" s="224"/>
      <c r="H307" s="226"/>
      <c r="I307" s="224"/>
      <c r="J307" s="224"/>
      <c r="K307" s="224"/>
      <c r="L307" s="224"/>
      <c r="M307" s="224"/>
      <c r="N307" s="224"/>
      <c r="O307" s="224"/>
      <c r="P307" s="224"/>
      <c r="Q307" s="224"/>
      <c r="R307" s="224"/>
      <c r="S307" s="224"/>
      <c r="T307" s="224"/>
      <c r="U307" s="224"/>
      <c r="V307" s="224"/>
      <c r="W307" s="280"/>
      <c r="X307" s="224"/>
      <c r="Y307" s="224"/>
      <c r="Z307" s="237"/>
      <c r="AA307" s="57"/>
      <c r="AB307" s="56"/>
    </row>
    <row r="308" spans="1:28" ht="12.75" x14ac:dyDescent="0.2">
      <c r="A308" s="56"/>
      <c r="B308" s="215" t="str">
        <v>Single-board computer of microcontroller</v>
      </c>
      <c r="C308" s="215" t="str">
        <v>Single-board computers</v>
      </c>
      <c r="D308" s="212" t="str">
        <v/>
      </c>
      <c r="E308" s="56"/>
      <c r="F308" s="230"/>
      <c r="G308" s="230"/>
      <c r="H308" s="232"/>
      <c r="I308" s="230"/>
      <c r="J308" s="230"/>
      <c r="K308" s="230"/>
      <c r="L308" s="230"/>
      <c r="M308" s="230"/>
      <c r="N308" s="230"/>
      <c r="O308" s="230"/>
      <c r="P308" s="230"/>
      <c r="Q308" s="230"/>
      <c r="R308" s="230"/>
      <c r="S308" s="230"/>
      <c r="T308" s="230"/>
      <c r="U308" s="230"/>
      <c r="V308" s="230"/>
      <c r="W308" s="281"/>
      <c r="X308" s="230"/>
      <c r="Y308" s="230"/>
      <c r="Z308" s="236"/>
      <c r="AA308" s="57"/>
      <c r="AB308" s="56"/>
    </row>
    <row r="309" spans="1:28" ht="12.75" x14ac:dyDescent="0.2">
      <c r="A309" s="56"/>
      <c r="B309" s="213" t="str">
        <v>Single-board computer of microcontroller</v>
      </c>
      <c r="C309" s="213" t="str">
        <v>Single-board computers</v>
      </c>
      <c r="D309" s="214" t="str">
        <v/>
      </c>
      <c r="E309" s="56"/>
      <c r="F309" s="224"/>
      <c r="G309" s="224"/>
      <c r="H309" s="226"/>
      <c r="I309" s="224"/>
      <c r="J309" s="224"/>
      <c r="K309" s="224"/>
      <c r="L309" s="224"/>
      <c r="M309" s="224"/>
      <c r="N309" s="224"/>
      <c r="O309" s="224"/>
      <c r="P309" s="224"/>
      <c r="Q309" s="224"/>
      <c r="R309" s="224"/>
      <c r="S309" s="224"/>
      <c r="T309" s="224"/>
      <c r="U309" s="224"/>
      <c r="V309" s="224"/>
      <c r="W309" s="280"/>
      <c r="X309" s="224"/>
      <c r="Y309" s="224"/>
      <c r="Z309" s="237"/>
      <c r="AA309" s="57"/>
      <c r="AB309" s="56"/>
    </row>
    <row r="310" spans="1:28" ht="12.75" x14ac:dyDescent="0.2">
      <c r="A310" s="56"/>
      <c r="B310" s="215" t="str">
        <v>Single-board computer of microcontroller</v>
      </c>
      <c r="C310" s="215" t="str">
        <v>Single-board computers</v>
      </c>
      <c r="D310" s="212" t="str">
        <v/>
      </c>
      <c r="E310" s="56"/>
      <c r="F310" s="230"/>
      <c r="G310" s="230"/>
      <c r="H310" s="232"/>
      <c r="I310" s="230"/>
      <c r="J310" s="230"/>
      <c r="K310" s="230"/>
      <c r="L310" s="230"/>
      <c r="M310" s="230"/>
      <c r="N310" s="230"/>
      <c r="O310" s="230"/>
      <c r="P310" s="230"/>
      <c r="Q310" s="230"/>
      <c r="R310" s="230"/>
      <c r="S310" s="230"/>
      <c r="T310" s="230"/>
      <c r="U310" s="230"/>
      <c r="V310" s="230"/>
      <c r="W310" s="281"/>
      <c r="X310" s="230"/>
      <c r="Y310" s="230"/>
      <c r="Z310" s="236"/>
      <c r="AA310" s="57"/>
      <c r="AB310" s="56"/>
    </row>
    <row r="311" spans="1:28" ht="12.75" x14ac:dyDescent="0.2">
      <c r="A311" s="56"/>
      <c r="B311" s="213" t="str">
        <v>Single-board computer of microcontroller</v>
      </c>
      <c r="C311" s="213" t="str">
        <v>Single-board computers</v>
      </c>
      <c r="D311" s="214" t="str">
        <v/>
      </c>
      <c r="E311" s="56"/>
      <c r="F311" s="224"/>
      <c r="G311" s="224"/>
      <c r="H311" s="226"/>
      <c r="I311" s="224"/>
      <c r="J311" s="224"/>
      <c r="K311" s="224"/>
      <c r="L311" s="224"/>
      <c r="M311" s="224"/>
      <c r="N311" s="224"/>
      <c r="O311" s="224"/>
      <c r="P311" s="224"/>
      <c r="Q311" s="224"/>
      <c r="R311" s="224"/>
      <c r="S311" s="224"/>
      <c r="T311" s="224"/>
      <c r="U311" s="224"/>
      <c r="V311" s="224"/>
      <c r="W311" s="280"/>
      <c r="X311" s="224"/>
      <c r="Y311" s="224"/>
      <c r="Z311" s="237"/>
      <c r="AA311" s="57"/>
      <c r="AB311" s="56"/>
    </row>
    <row r="312" spans="1:28" ht="12.75" x14ac:dyDescent="0.2">
      <c r="A312" s="56"/>
      <c r="B312" s="215" t="str">
        <v>Single-board computer of microcontroller</v>
      </c>
      <c r="C312" s="215" t="str">
        <v>Single-board computers</v>
      </c>
      <c r="D312" s="212" t="str">
        <v/>
      </c>
      <c r="E312" s="56"/>
      <c r="F312" s="230"/>
      <c r="G312" s="230"/>
      <c r="H312" s="232"/>
      <c r="I312" s="230"/>
      <c r="J312" s="230"/>
      <c r="K312" s="230"/>
      <c r="L312" s="230"/>
      <c r="M312" s="230"/>
      <c r="N312" s="230"/>
      <c r="O312" s="230"/>
      <c r="P312" s="230"/>
      <c r="Q312" s="230"/>
      <c r="R312" s="230"/>
      <c r="S312" s="230"/>
      <c r="T312" s="230"/>
      <c r="U312" s="230"/>
      <c r="V312" s="230"/>
      <c r="W312" s="281"/>
      <c r="X312" s="230"/>
      <c r="Y312" s="230"/>
      <c r="Z312" s="236"/>
      <c r="AA312" s="57"/>
      <c r="AB312" s="56"/>
    </row>
    <row r="313" spans="1:28" ht="12.75" x14ac:dyDescent="0.2">
      <c r="A313" s="56"/>
      <c r="B313" s="213" t="str">
        <v>Single-board computer of microcontroller</v>
      </c>
      <c r="C313" s="213" t="str">
        <v>Single-board computers</v>
      </c>
      <c r="D313" s="214" t="str">
        <v/>
      </c>
      <c r="E313" s="56"/>
      <c r="F313" s="224"/>
      <c r="G313" s="224"/>
      <c r="H313" s="226"/>
      <c r="I313" s="224"/>
      <c r="J313" s="224"/>
      <c r="K313" s="224"/>
      <c r="L313" s="224"/>
      <c r="M313" s="224"/>
      <c r="N313" s="224"/>
      <c r="O313" s="224"/>
      <c r="P313" s="224"/>
      <c r="Q313" s="224"/>
      <c r="R313" s="224"/>
      <c r="S313" s="224"/>
      <c r="T313" s="224"/>
      <c r="U313" s="224"/>
      <c r="V313" s="224"/>
      <c r="W313" s="280"/>
      <c r="X313" s="224"/>
      <c r="Y313" s="224"/>
      <c r="Z313" s="237"/>
      <c r="AA313" s="57"/>
      <c r="AB313" s="56"/>
    </row>
    <row r="314" spans="1:28" ht="12.75" x14ac:dyDescent="0.2">
      <c r="A314" s="56"/>
      <c r="B314" s="215" t="str">
        <v>Single-board computer of microcontroller</v>
      </c>
      <c r="C314" s="215" t="str">
        <v>Single-board computers</v>
      </c>
      <c r="D314" s="212" t="str">
        <v/>
      </c>
      <c r="E314" s="56"/>
      <c r="F314" s="230"/>
      <c r="G314" s="230"/>
      <c r="H314" s="232"/>
      <c r="I314" s="230"/>
      <c r="J314" s="230"/>
      <c r="K314" s="230"/>
      <c r="L314" s="230"/>
      <c r="M314" s="230"/>
      <c r="N314" s="230"/>
      <c r="O314" s="230"/>
      <c r="P314" s="230"/>
      <c r="Q314" s="230"/>
      <c r="R314" s="230"/>
      <c r="S314" s="230"/>
      <c r="T314" s="230"/>
      <c r="U314" s="230"/>
      <c r="V314" s="230"/>
      <c r="W314" s="281"/>
      <c r="X314" s="230"/>
      <c r="Y314" s="230"/>
      <c r="Z314" s="236"/>
      <c r="AA314" s="57"/>
      <c r="AB314" s="56"/>
    </row>
    <row r="315" spans="1:28" ht="12.75" x14ac:dyDescent="0.2">
      <c r="A315" s="56"/>
      <c r="B315" s="213" t="str">
        <v>Single-board computer of microcontroller</v>
      </c>
      <c r="C315" s="213" t="str">
        <v>Single-board computers</v>
      </c>
      <c r="D315" s="214" t="str">
        <v/>
      </c>
      <c r="E315" s="56"/>
      <c r="F315" s="224"/>
      <c r="G315" s="224"/>
      <c r="H315" s="226"/>
      <c r="I315" s="224"/>
      <c r="J315" s="224"/>
      <c r="K315" s="224"/>
      <c r="L315" s="224"/>
      <c r="M315" s="224"/>
      <c r="N315" s="224"/>
      <c r="O315" s="224"/>
      <c r="P315" s="224"/>
      <c r="Q315" s="224"/>
      <c r="R315" s="224"/>
      <c r="S315" s="224"/>
      <c r="T315" s="224"/>
      <c r="U315" s="224"/>
      <c r="V315" s="224"/>
      <c r="W315" s="280"/>
      <c r="X315" s="224"/>
      <c r="Y315" s="224"/>
      <c r="Z315" s="237"/>
      <c r="AA315" s="57"/>
      <c r="AB315" s="56"/>
    </row>
    <row r="316" spans="1:28" ht="12.75" x14ac:dyDescent="0.2">
      <c r="A316" s="56"/>
      <c r="B316" s="215" t="str">
        <v>Single-board computer of microcontroller</v>
      </c>
      <c r="C316" s="215" t="str">
        <v>Single-board computers</v>
      </c>
      <c r="D316" s="212" t="str">
        <v/>
      </c>
      <c r="E316" s="56"/>
      <c r="F316" s="230"/>
      <c r="G316" s="230"/>
      <c r="H316" s="232"/>
      <c r="I316" s="230"/>
      <c r="J316" s="230"/>
      <c r="K316" s="230"/>
      <c r="L316" s="230"/>
      <c r="M316" s="230"/>
      <c r="N316" s="230"/>
      <c r="O316" s="230"/>
      <c r="P316" s="230"/>
      <c r="Q316" s="230"/>
      <c r="R316" s="230"/>
      <c r="S316" s="230"/>
      <c r="T316" s="230"/>
      <c r="U316" s="230"/>
      <c r="V316" s="230"/>
      <c r="W316" s="281"/>
      <c r="X316" s="230"/>
      <c r="Y316" s="230"/>
      <c r="Z316" s="236"/>
      <c r="AA316" s="57"/>
      <c r="AB316" s="56"/>
    </row>
    <row r="317" spans="1:28" ht="12.75" x14ac:dyDescent="0.2">
      <c r="A317" s="56"/>
      <c r="B317" s="213" t="str">
        <v>Single-board computer of microcontroller</v>
      </c>
      <c r="C317" s="213" t="str">
        <v>Single-board computers</v>
      </c>
      <c r="D317" s="214" t="str">
        <v/>
      </c>
      <c r="E317" s="56"/>
      <c r="F317" s="224"/>
      <c r="G317" s="224"/>
      <c r="H317" s="226"/>
      <c r="I317" s="224"/>
      <c r="J317" s="224"/>
      <c r="K317" s="224"/>
      <c r="L317" s="224"/>
      <c r="M317" s="224"/>
      <c r="N317" s="224"/>
      <c r="O317" s="224"/>
      <c r="P317" s="224"/>
      <c r="Q317" s="224"/>
      <c r="R317" s="224"/>
      <c r="S317" s="224"/>
      <c r="T317" s="224"/>
      <c r="U317" s="224"/>
      <c r="V317" s="224"/>
      <c r="W317" s="280"/>
      <c r="X317" s="224"/>
      <c r="Y317" s="224"/>
      <c r="Z317" s="237"/>
      <c r="AA317" s="57"/>
      <c r="AB317" s="56"/>
    </row>
    <row r="318" spans="1:28" ht="12.75" x14ac:dyDescent="0.2">
      <c r="A318" s="56"/>
      <c r="B318" s="215" t="str">
        <v>Single-board computer of microcontroller</v>
      </c>
      <c r="C318" s="215" t="str">
        <v>Single-board computers</v>
      </c>
      <c r="D318" s="212" t="str">
        <v/>
      </c>
      <c r="E318" s="56"/>
      <c r="F318" s="230"/>
      <c r="G318" s="230"/>
      <c r="H318" s="232"/>
      <c r="I318" s="230"/>
      <c r="J318" s="230"/>
      <c r="K318" s="230"/>
      <c r="L318" s="230"/>
      <c r="M318" s="230"/>
      <c r="N318" s="230"/>
      <c r="O318" s="230"/>
      <c r="P318" s="230"/>
      <c r="Q318" s="230"/>
      <c r="R318" s="230"/>
      <c r="S318" s="230"/>
      <c r="T318" s="230"/>
      <c r="U318" s="230"/>
      <c r="V318" s="230"/>
      <c r="W318" s="281"/>
      <c r="X318" s="230"/>
      <c r="Y318" s="230"/>
      <c r="Z318" s="236"/>
      <c r="AA318" s="57"/>
      <c r="AB318" s="56"/>
    </row>
    <row r="319" spans="1:28" ht="12.75" x14ac:dyDescent="0.2">
      <c r="A319" s="56"/>
      <c r="B319" s="213" t="str">
        <v>Single-board computer of microcontroller</v>
      </c>
      <c r="C319" s="213" t="str">
        <v>Single-board computers</v>
      </c>
      <c r="D319" s="214" t="str">
        <v/>
      </c>
      <c r="E319" s="56"/>
      <c r="F319" s="224"/>
      <c r="G319" s="224"/>
      <c r="H319" s="226"/>
      <c r="I319" s="224"/>
      <c r="J319" s="224"/>
      <c r="K319" s="224"/>
      <c r="L319" s="224"/>
      <c r="M319" s="224"/>
      <c r="N319" s="224"/>
      <c r="O319" s="224"/>
      <c r="P319" s="224"/>
      <c r="Q319" s="224"/>
      <c r="R319" s="224"/>
      <c r="S319" s="224"/>
      <c r="T319" s="224"/>
      <c r="U319" s="224"/>
      <c r="V319" s="224"/>
      <c r="W319" s="280"/>
      <c r="X319" s="224"/>
      <c r="Y319" s="224"/>
      <c r="Z319" s="237"/>
      <c r="AA319" s="57"/>
      <c r="AB319" s="56"/>
    </row>
    <row r="320" spans="1:28" ht="12.75" x14ac:dyDescent="0.2">
      <c r="A320" s="56"/>
      <c r="B320" s="215" t="str">
        <v>Single-board computer of microcontroller</v>
      </c>
      <c r="C320" s="215" t="str">
        <v>Single-board computers</v>
      </c>
      <c r="D320" s="212" t="str">
        <v/>
      </c>
      <c r="E320" s="56"/>
      <c r="F320" s="230"/>
      <c r="G320" s="230"/>
      <c r="H320" s="232"/>
      <c r="I320" s="230"/>
      <c r="J320" s="230"/>
      <c r="K320" s="230"/>
      <c r="L320" s="230"/>
      <c r="M320" s="230"/>
      <c r="N320" s="230"/>
      <c r="O320" s="230"/>
      <c r="P320" s="230"/>
      <c r="Q320" s="230"/>
      <c r="R320" s="230"/>
      <c r="S320" s="230"/>
      <c r="T320" s="230"/>
      <c r="U320" s="230"/>
      <c r="V320" s="230"/>
      <c r="W320" s="281"/>
      <c r="X320" s="230"/>
      <c r="Y320" s="230"/>
      <c r="Z320" s="236"/>
      <c r="AA320" s="57"/>
      <c r="AB320" s="56"/>
    </row>
    <row r="321" spans="1:28" ht="12.75" x14ac:dyDescent="0.2">
      <c r="A321" s="56"/>
      <c r="B321" s="213" t="str">
        <v>Single-board computer of microcontroller</v>
      </c>
      <c r="C321" s="213" t="str">
        <v>Single-board computers</v>
      </c>
      <c r="D321" s="214" t="str">
        <v/>
      </c>
      <c r="E321" s="56"/>
      <c r="F321" s="224"/>
      <c r="G321" s="224"/>
      <c r="H321" s="226"/>
      <c r="I321" s="224"/>
      <c r="J321" s="224"/>
      <c r="K321" s="224"/>
      <c r="L321" s="224"/>
      <c r="M321" s="224"/>
      <c r="N321" s="224"/>
      <c r="O321" s="224"/>
      <c r="P321" s="224"/>
      <c r="Q321" s="224"/>
      <c r="R321" s="224"/>
      <c r="S321" s="224"/>
      <c r="T321" s="224"/>
      <c r="U321" s="224"/>
      <c r="V321" s="224"/>
      <c r="W321" s="280"/>
      <c r="X321" s="224"/>
      <c r="Y321" s="224"/>
      <c r="Z321" s="237"/>
      <c r="AA321" s="57"/>
      <c r="AB321" s="56"/>
    </row>
    <row r="322" spans="1:28" ht="12.75" x14ac:dyDescent="0.2">
      <c r="A322" s="56"/>
      <c r="B322" s="215" t="str">
        <v>Single-board computer of microcontroller</v>
      </c>
      <c r="C322" s="215" t="str">
        <v>Single-board computers</v>
      </c>
      <c r="D322" s="212" t="str">
        <v/>
      </c>
      <c r="E322" s="56"/>
      <c r="F322" s="230"/>
      <c r="G322" s="230"/>
      <c r="H322" s="232"/>
      <c r="I322" s="230"/>
      <c r="J322" s="230"/>
      <c r="K322" s="230"/>
      <c r="L322" s="230"/>
      <c r="M322" s="230"/>
      <c r="N322" s="230"/>
      <c r="O322" s="230"/>
      <c r="P322" s="230"/>
      <c r="Q322" s="230"/>
      <c r="R322" s="230"/>
      <c r="S322" s="230"/>
      <c r="T322" s="230"/>
      <c r="U322" s="230"/>
      <c r="V322" s="230"/>
      <c r="W322" s="281"/>
      <c r="X322" s="230"/>
      <c r="Y322" s="230"/>
      <c r="Z322" s="236"/>
      <c r="AA322" s="57"/>
      <c r="AB322" s="56"/>
    </row>
    <row r="323" spans="1:28" ht="12.75" x14ac:dyDescent="0.2">
      <c r="A323" s="56"/>
      <c r="B323" s="213" t="str">
        <v>Single-board computer of microcontroller</v>
      </c>
      <c r="C323" s="213" t="str">
        <v>Single-board computers</v>
      </c>
      <c r="D323" s="214" t="str">
        <v/>
      </c>
      <c r="E323" s="56"/>
      <c r="F323" s="224"/>
      <c r="G323" s="224"/>
      <c r="H323" s="226"/>
      <c r="I323" s="224"/>
      <c r="J323" s="224"/>
      <c r="K323" s="224"/>
      <c r="L323" s="224"/>
      <c r="M323" s="224"/>
      <c r="N323" s="224"/>
      <c r="O323" s="224"/>
      <c r="P323" s="224"/>
      <c r="Q323" s="224"/>
      <c r="R323" s="224"/>
      <c r="S323" s="224"/>
      <c r="T323" s="224"/>
      <c r="U323" s="224"/>
      <c r="V323" s="224"/>
      <c r="W323" s="280"/>
      <c r="X323" s="224"/>
      <c r="Y323" s="224"/>
      <c r="Z323" s="237"/>
      <c r="AA323" s="57"/>
      <c r="AB323" s="56"/>
    </row>
    <row r="324" spans="1:28" ht="12.75" x14ac:dyDescent="0.2">
      <c r="A324" s="56"/>
      <c r="B324" s="215" t="str">
        <v>Single-board computer of microcontroller</v>
      </c>
      <c r="C324" s="215" t="str">
        <v>Single-board computers</v>
      </c>
      <c r="D324" s="212" t="str">
        <v/>
      </c>
      <c r="E324" s="56"/>
      <c r="F324" s="230"/>
      <c r="G324" s="230"/>
      <c r="H324" s="232"/>
      <c r="I324" s="230"/>
      <c r="J324" s="230"/>
      <c r="K324" s="230"/>
      <c r="L324" s="230"/>
      <c r="M324" s="230"/>
      <c r="N324" s="230"/>
      <c r="O324" s="230"/>
      <c r="P324" s="230"/>
      <c r="Q324" s="230"/>
      <c r="R324" s="230"/>
      <c r="S324" s="230"/>
      <c r="T324" s="230"/>
      <c r="U324" s="230"/>
      <c r="V324" s="230"/>
      <c r="W324" s="281"/>
      <c r="X324" s="230"/>
      <c r="Y324" s="230"/>
      <c r="Z324" s="236"/>
      <c r="AA324" s="57"/>
      <c r="AB324" s="56"/>
    </row>
    <row r="325" spans="1:28" ht="12.75" x14ac:dyDescent="0.2">
      <c r="A325" s="56"/>
      <c r="B325" s="213" t="str">
        <v>Single-board computer of microcontroller</v>
      </c>
      <c r="C325" s="213" t="str">
        <v>Single-board computers</v>
      </c>
      <c r="D325" s="214" t="str">
        <v/>
      </c>
      <c r="E325" s="56"/>
      <c r="F325" s="224"/>
      <c r="G325" s="224"/>
      <c r="H325" s="226"/>
      <c r="I325" s="224"/>
      <c r="J325" s="224"/>
      <c r="K325" s="224"/>
      <c r="L325" s="224"/>
      <c r="M325" s="224"/>
      <c r="N325" s="224"/>
      <c r="O325" s="224"/>
      <c r="P325" s="224"/>
      <c r="Q325" s="224"/>
      <c r="R325" s="224"/>
      <c r="S325" s="224"/>
      <c r="T325" s="224"/>
      <c r="U325" s="224"/>
      <c r="V325" s="224"/>
      <c r="W325" s="280"/>
      <c r="X325" s="224"/>
      <c r="Y325" s="224"/>
      <c r="Z325" s="237"/>
      <c r="AA325" s="57"/>
      <c r="AB325" s="56"/>
    </row>
    <row r="326" spans="1:28" ht="12.75" x14ac:dyDescent="0.2">
      <c r="A326" s="56"/>
      <c r="B326" s="215" t="str">
        <v>Single-board computer of microcontroller</v>
      </c>
      <c r="C326" s="215" t="str">
        <v>Single-board computers</v>
      </c>
      <c r="D326" s="212" t="str">
        <v/>
      </c>
      <c r="E326" s="56"/>
      <c r="F326" s="230"/>
      <c r="G326" s="230"/>
      <c r="H326" s="232"/>
      <c r="I326" s="230"/>
      <c r="J326" s="230"/>
      <c r="K326" s="230"/>
      <c r="L326" s="230"/>
      <c r="M326" s="230"/>
      <c r="N326" s="230"/>
      <c r="O326" s="230"/>
      <c r="P326" s="230"/>
      <c r="Q326" s="230"/>
      <c r="R326" s="230"/>
      <c r="S326" s="230"/>
      <c r="T326" s="230"/>
      <c r="U326" s="230"/>
      <c r="V326" s="230"/>
      <c r="W326" s="281"/>
      <c r="X326" s="230"/>
      <c r="Y326" s="230"/>
      <c r="Z326" s="236"/>
      <c r="AA326" s="57"/>
      <c r="AB326" s="56"/>
    </row>
    <row r="327" spans="1:28" ht="12.75" x14ac:dyDescent="0.2">
      <c r="A327" s="56"/>
      <c r="B327" s="213" t="str">
        <v>Single-board computer of microcontroller</v>
      </c>
      <c r="C327" s="213" t="str">
        <v>Single-board computers</v>
      </c>
      <c r="D327" s="214" t="str">
        <v/>
      </c>
      <c r="E327" s="56"/>
      <c r="F327" s="224"/>
      <c r="G327" s="224"/>
      <c r="H327" s="226"/>
      <c r="I327" s="224"/>
      <c r="J327" s="224"/>
      <c r="K327" s="224"/>
      <c r="L327" s="224"/>
      <c r="M327" s="224"/>
      <c r="N327" s="224"/>
      <c r="O327" s="224"/>
      <c r="P327" s="224"/>
      <c r="Q327" s="224"/>
      <c r="R327" s="224"/>
      <c r="S327" s="224"/>
      <c r="T327" s="224"/>
      <c r="U327" s="224"/>
      <c r="V327" s="224"/>
      <c r="W327" s="280"/>
      <c r="X327" s="224"/>
      <c r="Y327" s="224"/>
      <c r="Z327" s="237"/>
      <c r="AA327" s="57"/>
      <c r="AB327" s="56"/>
    </row>
    <row r="328" spans="1:28" ht="12.75" x14ac:dyDescent="0.2">
      <c r="A328" s="56"/>
      <c r="B328" s="215" t="str">
        <v>Single-board computer of microcontroller</v>
      </c>
      <c r="C328" s="215" t="str">
        <v>Single-board computers</v>
      </c>
      <c r="D328" s="212" t="str">
        <v/>
      </c>
      <c r="E328" s="56"/>
      <c r="F328" s="230"/>
      <c r="G328" s="230"/>
      <c r="H328" s="232"/>
      <c r="I328" s="230"/>
      <c r="J328" s="230"/>
      <c r="K328" s="230"/>
      <c r="L328" s="230"/>
      <c r="M328" s="230"/>
      <c r="N328" s="230"/>
      <c r="O328" s="230"/>
      <c r="P328" s="230"/>
      <c r="Q328" s="230"/>
      <c r="R328" s="230"/>
      <c r="S328" s="230"/>
      <c r="T328" s="230"/>
      <c r="U328" s="230"/>
      <c r="V328" s="230"/>
      <c r="W328" s="281"/>
      <c r="X328" s="230"/>
      <c r="Y328" s="230"/>
      <c r="Z328" s="236"/>
      <c r="AA328" s="57"/>
      <c r="AB328" s="56"/>
    </row>
    <row r="329" spans="1:28" ht="12.75" x14ac:dyDescent="0.2">
      <c r="A329" s="56"/>
      <c r="B329" s="213" t="str">
        <v>Single-board computer of microcontroller</v>
      </c>
      <c r="C329" s="213" t="str">
        <v>Single-board computers</v>
      </c>
      <c r="D329" s="214" t="str">
        <v/>
      </c>
      <c r="E329" s="56"/>
      <c r="F329" s="224"/>
      <c r="G329" s="224"/>
      <c r="H329" s="226"/>
      <c r="I329" s="224"/>
      <c r="J329" s="224"/>
      <c r="K329" s="224"/>
      <c r="L329" s="224"/>
      <c r="M329" s="224"/>
      <c r="N329" s="224"/>
      <c r="O329" s="224"/>
      <c r="P329" s="224"/>
      <c r="Q329" s="224"/>
      <c r="R329" s="224"/>
      <c r="S329" s="224"/>
      <c r="T329" s="224"/>
      <c r="U329" s="224"/>
      <c r="V329" s="224"/>
      <c r="W329" s="280"/>
      <c r="X329" s="224"/>
      <c r="Y329" s="224"/>
      <c r="Z329" s="237"/>
      <c r="AA329" s="57"/>
      <c r="AB329" s="56"/>
    </row>
    <row r="330" spans="1:28" ht="12.75" x14ac:dyDescent="0.2">
      <c r="A330" s="56"/>
      <c r="B330" s="215" t="str">
        <v>Single-board computer of microcontroller</v>
      </c>
      <c r="C330" s="215" t="str">
        <v>Single-board computers</v>
      </c>
      <c r="D330" s="212" t="str">
        <v/>
      </c>
      <c r="E330" s="56"/>
      <c r="F330" s="230"/>
      <c r="G330" s="230"/>
      <c r="H330" s="232"/>
      <c r="I330" s="230"/>
      <c r="J330" s="230"/>
      <c r="K330" s="230"/>
      <c r="L330" s="230"/>
      <c r="M330" s="230"/>
      <c r="N330" s="230"/>
      <c r="O330" s="230"/>
      <c r="P330" s="230"/>
      <c r="Q330" s="230"/>
      <c r="R330" s="230"/>
      <c r="S330" s="230"/>
      <c r="T330" s="230"/>
      <c r="U330" s="230"/>
      <c r="V330" s="230"/>
      <c r="W330" s="281"/>
      <c r="X330" s="230"/>
      <c r="Y330" s="230"/>
      <c r="Z330" s="236"/>
      <c r="AA330" s="57"/>
      <c r="AB330" s="56"/>
    </row>
    <row r="331" spans="1:28" ht="12.75" x14ac:dyDescent="0.2">
      <c r="A331" s="56"/>
      <c r="B331" s="213" t="str">
        <v>Single-board computer of microcontroller</v>
      </c>
      <c r="C331" s="213" t="str">
        <v>Single-board computers</v>
      </c>
      <c r="D331" s="214" t="str">
        <v/>
      </c>
      <c r="E331" s="56"/>
      <c r="F331" s="224"/>
      <c r="G331" s="224"/>
      <c r="H331" s="226"/>
      <c r="I331" s="224"/>
      <c r="J331" s="224"/>
      <c r="K331" s="224"/>
      <c r="L331" s="224"/>
      <c r="M331" s="224"/>
      <c r="N331" s="224"/>
      <c r="O331" s="224"/>
      <c r="P331" s="224"/>
      <c r="Q331" s="224"/>
      <c r="R331" s="224"/>
      <c r="S331" s="224"/>
      <c r="T331" s="224"/>
      <c r="U331" s="224"/>
      <c r="V331" s="224"/>
      <c r="W331" s="280"/>
      <c r="X331" s="224"/>
      <c r="Y331" s="224"/>
      <c r="Z331" s="237"/>
      <c r="AA331" s="57"/>
      <c r="AB331" s="56"/>
    </row>
    <row r="332" spans="1:28" ht="12.75" x14ac:dyDescent="0.2">
      <c r="A332" s="56"/>
      <c r="B332" s="215" t="str">
        <v>Single-board computer of microcontroller</v>
      </c>
      <c r="C332" s="215" t="str">
        <v>Single-board computers</v>
      </c>
      <c r="D332" s="212" t="str">
        <v/>
      </c>
      <c r="E332" s="56"/>
      <c r="F332" s="230"/>
      <c r="G332" s="230"/>
      <c r="H332" s="232"/>
      <c r="I332" s="230"/>
      <c r="J332" s="230"/>
      <c r="K332" s="230"/>
      <c r="L332" s="230"/>
      <c r="M332" s="230"/>
      <c r="N332" s="230"/>
      <c r="O332" s="230"/>
      <c r="P332" s="230"/>
      <c r="Q332" s="230"/>
      <c r="R332" s="230"/>
      <c r="S332" s="230"/>
      <c r="T332" s="230"/>
      <c r="U332" s="230"/>
      <c r="V332" s="230"/>
      <c r="W332" s="281"/>
      <c r="X332" s="230"/>
      <c r="Y332" s="230"/>
      <c r="Z332" s="236"/>
      <c r="AA332" s="57"/>
      <c r="AB332" s="56"/>
    </row>
    <row r="333" spans="1:28" ht="12.75" x14ac:dyDescent="0.2">
      <c r="A333" s="56"/>
      <c r="B333" s="213" t="str">
        <v>Single-board computer of microcontroller</v>
      </c>
      <c r="C333" s="213" t="str">
        <v>Single-board computers</v>
      </c>
      <c r="D333" s="214" t="str">
        <v/>
      </c>
      <c r="E333" s="56"/>
      <c r="F333" s="224"/>
      <c r="G333" s="224"/>
      <c r="H333" s="226"/>
      <c r="I333" s="224"/>
      <c r="J333" s="224"/>
      <c r="K333" s="224"/>
      <c r="L333" s="224"/>
      <c r="M333" s="224"/>
      <c r="N333" s="224"/>
      <c r="O333" s="224"/>
      <c r="P333" s="224"/>
      <c r="Q333" s="224"/>
      <c r="R333" s="224"/>
      <c r="S333" s="224"/>
      <c r="T333" s="224"/>
      <c r="U333" s="224"/>
      <c r="V333" s="224"/>
      <c r="W333" s="280"/>
      <c r="X333" s="224"/>
      <c r="Y333" s="224"/>
      <c r="Z333" s="237"/>
      <c r="AA333" s="57"/>
      <c r="AB333" s="56"/>
    </row>
    <row r="334" spans="1:28" ht="12.75" x14ac:dyDescent="0.2">
      <c r="A334" s="56"/>
      <c r="B334" s="215" t="str">
        <v>Single-board computer of microcontroller</v>
      </c>
      <c r="C334" s="215" t="str">
        <v>Single-board computers</v>
      </c>
      <c r="D334" s="212" t="str">
        <v/>
      </c>
      <c r="E334" s="56"/>
      <c r="F334" s="230"/>
      <c r="G334" s="230"/>
      <c r="H334" s="232"/>
      <c r="I334" s="230"/>
      <c r="J334" s="230"/>
      <c r="K334" s="230"/>
      <c r="L334" s="230"/>
      <c r="M334" s="230"/>
      <c r="N334" s="230"/>
      <c r="O334" s="230"/>
      <c r="P334" s="230"/>
      <c r="Q334" s="230"/>
      <c r="R334" s="230"/>
      <c r="S334" s="230"/>
      <c r="T334" s="230"/>
      <c r="U334" s="230"/>
      <c r="V334" s="230"/>
      <c r="W334" s="281"/>
      <c r="X334" s="230"/>
      <c r="Y334" s="230"/>
      <c r="Z334" s="236"/>
      <c r="AA334" s="57"/>
      <c r="AB334" s="56"/>
    </row>
    <row r="335" spans="1:28" ht="12.75" x14ac:dyDescent="0.2">
      <c r="A335" s="56"/>
      <c r="B335" s="213" t="str">
        <v>Single-board computer of microcontroller</v>
      </c>
      <c r="C335" s="213" t="str">
        <v>Single-board computers</v>
      </c>
      <c r="D335" s="214" t="str">
        <v/>
      </c>
      <c r="E335" s="56"/>
      <c r="F335" s="224"/>
      <c r="G335" s="224"/>
      <c r="H335" s="226"/>
      <c r="I335" s="224"/>
      <c r="J335" s="224"/>
      <c r="K335" s="224"/>
      <c r="L335" s="224"/>
      <c r="M335" s="224"/>
      <c r="N335" s="224"/>
      <c r="O335" s="224"/>
      <c r="P335" s="224"/>
      <c r="Q335" s="224"/>
      <c r="R335" s="224"/>
      <c r="S335" s="224"/>
      <c r="T335" s="224"/>
      <c r="U335" s="224"/>
      <c r="V335" s="224"/>
      <c r="W335" s="280"/>
      <c r="X335" s="224"/>
      <c r="Y335" s="224"/>
      <c r="Z335" s="237"/>
      <c r="AA335" s="57"/>
      <c r="AB335" s="56"/>
    </row>
    <row r="336" spans="1:28" ht="12.75" x14ac:dyDescent="0.2">
      <c r="A336" s="56"/>
      <c r="B336" s="215" t="str">
        <v>Single-board computer of microcontroller</v>
      </c>
      <c r="C336" s="215" t="str">
        <v>Single-board computers</v>
      </c>
      <c r="D336" s="212" t="str">
        <v/>
      </c>
      <c r="E336" s="56"/>
      <c r="F336" s="230"/>
      <c r="G336" s="230"/>
      <c r="H336" s="232"/>
      <c r="I336" s="230"/>
      <c r="J336" s="230"/>
      <c r="K336" s="230"/>
      <c r="L336" s="230"/>
      <c r="M336" s="230"/>
      <c r="N336" s="230"/>
      <c r="O336" s="230"/>
      <c r="P336" s="230"/>
      <c r="Q336" s="230"/>
      <c r="R336" s="230"/>
      <c r="S336" s="230"/>
      <c r="T336" s="230"/>
      <c r="U336" s="230"/>
      <c r="V336" s="230"/>
      <c r="W336" s="281"/>
      <c r="X336" s="230"/>
      <c r="Y336" s="230"/>
      <c r="Z336" s="236"/>
      <c r="AA336" s="57"/>
      <c r="AB336" s="56"/>
    </row>
    <row r="337" spans="1:28" ht="12.75" x14ac:dyDescent="0.2">
      <c r="A337" s="56"/>
      <c r="B337" s="213" t="str">
        <v>Single-board computer of microcontroller</v>
      </c>
      <c r="C337" s="213" t="str">
        <v>Single-board computers</v>
      </c>
      <c r="D337" s="214" t="str">
        <v/>
      </c>
      <c r="E337" s="56"/>
      <c r="F337" s="224"/>
      <c r="G337" s="224"/>
      <c r="H337" s="226"/>
      <c r="I337" s="224"/>
      <c r="J337" s="224"/>
      <c r="K337" s="224"/>
      <c r="L337" s="224"/>
      <c r="M337" s="224"/>
      <c r="N337" s="224"/>
      <c r="O337" s="224"/>
      <c r="P337" s="224"/>
      <c r="Q337" s="224"/>
      <c r="R337" s="224"/>
      <c r="S337" s="224"/>
      <c r="T337" s="224"/>
      <c r="U337" s="224"/>
      <c r="V337" s="224"/>
      <c r="W337" s="280"/>
      <c r="X337" s="224"/>
      <c r="Y337" s="224"/>
      <c r="Z337" s="237"/>
      <c r="AA337" s="57"/>
      <c r="AB337" s="56"/>
    </row>
    <row r="338" spans="1:28" ht="12.75" x14ac:dyDescent="0.2">
      <c r="A338" s="56"/>
      <c r="B338" s="215" t="str">
        <v>Single-board computer of microcontroller</v>
      </c>
      <c r="C338" s="215" t="str">
        <v>Single-board computers</v>
      </c>
      <c r="D338" s="212" t="str">
        <v/>
      </c>
      <c r="E338" s="56"/>
      <c r="F338" s="230"/>
      <c r="G338" s="230"/>
      <c r="H338" s="232"/>
      <c r="I338" s="230"/>
      <c r="J338" s="230"/>
      <c r="K338" s="230"/>
      <c r="L338" s="230"/>
      <c r="M338" s="230"/>
      <c r="N338" s="230"/>
      <c r="O338" s="230"/>
      <c r="P338" s="230"/>
      <c r="Q338" s="230"/>
      <c r="R338" s="230"/>
      <c r="S338" s="230"/>
      <c r="T338" s="230"/>
      <c r="U338" s="230"/>
      <c r="V338" s="230"/>
      <c r="W338" s="281"/>
      <c r="X338" s="230"/>
      <c r="Y338" s="230"/>
      <c r="Z338" s="236"/>
      <c r="AA338" s="57"/>
      <c r="AB338" s="56"/>
    </row>
    <row r="339" spans="1:28" ht="12.75" x14ac:dyDescent="0.2">
      <c r="A339" s="56"/>
      <c r="B339" s="213" t="str">
        <v>Single-board computer of microcontroller</v>
      </c>
      <c r="C339" s="213" t="str">
        <v>Single-board computers</v>
      </c>
      <c r="D339" s="214" t="str">
        <v/>
      </c>
      <c r="E339" s="56"/>
      <c r="F339" s="224"/>
      <c r="G339" s="224"/>
      <c r="H339" s="226"/>
      <c r="I339" s="224"/>
      <c r="J339" s="224"/>
      <c r="K339" s="224"/>
      <c r="L339" s="224"/>
      <c r="M339" s="224"/>
      <c r="N339" s="224"/>
      <c r="O339" s="224"/>
      <c r="P339" s="224"/>
      <c r="Q339" s="224"/>
      <c r="R339" s="224"/>
      <c r="S339" s="224"/>
      <c r="T339" s="224"/>
      <c r="U339" s="224"/>
      <c r="V339" s="224"/>
      <c r="W339" s="280"/>
      <c r="X339" s="224"/>
      <c r="Y339" s="224"/>
      <c r="Z339" s="237"/>
      <c r="AA339" s="57"/>
      <c r="AB339" s="56"/>
    </row>
    <row r="340" spans="1:28" ht="12.75" x14ac:dyDescent="0.2">
      <c r="A340" s="56"/>
      <c r="B340" s="215" t="str">
        <v>Single-board computer of microcontroller</v>
      </c>
      <c r="C340" s="215" t="str">
        <v>Single-board computers</v>
      </c>
      <c r="D340" s="212" t="str">
        <v/>
      </c>
      <c r="E340" s="56"/>
      <c r="F340" s="230"/>
      <c r="G340" s="230"/>
      <c r="H340" s="232"/>
      <c r="I340" s="230"/>
      <c r="J340" s="230"/>
      <c r="K340" s="230"/>
      <c r="L340" s="230"/>
      <c r="M340" s="230"/>
      <c r="N340" s="230"/>
      <c r="O340" s="230"/>
      <c r="P340" s="230"/>
      <c r="Q340" s="230"/>
      <c r="R340" s="230"/>
      <c r="S340" s="230"/>
      <c r="T340" s="230"/>
      <c r="U340" s="230"/>
      <c r="V340" s="230"/>
      <c r="W340" s="281"/>
      <c r="X340" s="230"/>
      <c r="Y340" s="230"/>
      <c r="Z340" s="236"/>
      <c r="AA340" s="57"/>
      <c r="AB340" s="56"/>
    </row>
    <row r="341" spans="1:28" ht="12.75" x14ac:dyDescent="0.2">
      <c r="A341" s="56"/>
      <c r="B341" s="213" t="str">
        <v>Single-board computer of microcontroller</v>
      </c>
      <c r="C341" s="213" t="str">
        <v>Single-board computers</v>
      </c>
      <c r="D341" s="214" t="str">
        <v/>
      </c>
      <c r="E341" s="56"/>
      <c r="F341" s="224"/>
      <c r="G341" s="224"/>
      <c r="H341" s="226"/>
      <c r="I341" s="224"/>
      <c r="J341" s="224"/>
      <c r="K341" s="224"/>
      <c r="L341" s="224"/>
      <c r="M341" s="224"/>
      <c r="N341" s="224"/>
      <c r="O341" s="224"/>
      <c r="P341" s="224"/>
      <c r="Q341" s="224"/>
      <c r="R341" s="224"/>
      <c r="S341" s="224"/>
      <c r="T341" s="224"/>
      <c r="U341" s="224"/>
      <c r="V341" s="224"/>
      <c r="W341" s="280"/>
      <c r="X341" s="224"/>
      <c r="Y341" s="224"/>
      <c r="Z341" s="237"/>
      <c r="AA341" s="57"/>
      <c r="AB341" s="56"/>
    </row>
    <row r="342" spans="1:28" ht="12.75" x14ac:dyDescent="0.2">
      <c r="A342" s="56"/>
      <c r="B342" s="215" t="str">
        <v>Single-board computer of microcontroller</v>
      </c>
      <c r="C342" s="215" t="str">
        <v>Single-board computers</v>
      </c>
      <c r="D342" s="212" t="str">
        <v/>
      </c>
      <c r="E342" s="56"/>
      <c r="F342" s="230"/>
      <c r="G342" s="230"/>
      <c r="H342" s="232"/>
      <c r="I342" s="230"/>
      <c r="J342" s="230"/>
      <c r="K342" s="230"/>
      <c r="L342" s="230"/>
      <c r="M342" s="230"/>
      <c r="N342" s="230"/>
      <c r="O342" s="230"/>
      <c r="P342" s="230"/>
      <c r="Q342" s="230"/>
      <c r="R342" s="230"/>
      <c r="S342" s="230"/>
      <c r="T342" s="230"/>
      <c r="U342" s="230"/>
      <c r="V342" s="230"/>
      <c r="W342" s="281"/>
      <c r="X342" s="230"/>
      <c r="Y342" s="230"/>
      <c r="Z342" s="236"/>
      <c r="AA342" s="57"/>
      <c r="AB342" s="56"/>
    </row>
    <row r="343" spans="1:28" ht="12.75" x14ac:dyDescent="0.2">
      <c r="A343" s="56"/>
      <c r="B343" s="213" t="str">
        <v>Single-board computer of microcontroller</v>
      </c>
      <c r="C343" s="213" t="str">
        <v>Single-board computers</v>
      </c>
      <c r="D343" s="214" t="str">
        <v/>
      </c>
      <c r="E343" s="56"/>
      <c r="F343" s="224"/>
      <c r="G343" s="224"/>
      <c r="H343" s="226"/>
      <c r="I343" s="224"/>
      <c r="J343" s="224"/>
      <c r="K343" s="224"/>
      <c r="L343" s="224"/>
      <c r="M343" s="224"/>
      <c r="N343" s="224"/>
      <c r="O343" s="224"/>
      <c r="P343" s="224"/>
      <c r="Q343" s="224"/>
      <c r="R343" s="224"/>
      <c r="S343" s="224"/>
      <c r="T343" s="224"/>
      <c r="U343" s="224"/>
      <c r="V343" s="224"/>
      <c r="W343" s="280"/>
      <c r="X343" s="224"/>
      <c r="Y343" s="224"/>
      <c r="Z343" s="237"/>
      <c r="AA343" s="57"/>
      <c r="AB343" s="56"/>
    </row>
    <row r="344" spans="1:28" ht="12.75" x14ac:dyDescent="0.2">
      <c r="A344" s="56"/>
      <c r="B344" s="215" t="str">
        <v>Single-board computer of microcontroller</v>
      </c>
      <c r="C344" s="215" t="str">
        <v>Single-board computers</v>
      </c>
      <c r="D344" s="212" t="str">
        <v/>
      </c>
      <c r="E344" s="56"/>
      <c r="F344" s="230"/>
      <c r="G344" s="230"/>
      <c r="H344" s="232"/>
      <c r="I344" s="230"/>
      <c r="J344" s="230"/>
      <c r="K344" s="230"/>
      <c r="L344" s="230"/>
      <c r="M344" s="230"/>
      <c r="N344" s="230"/>
      <c r="O344" s="230"/>
      <c r="P344" s="230"/>
      <c r="Q344" s="230"/>
      <c r="R344" s="230"/>
      <c r="S344" s="230"/>
      <c r="T344" s="230"/>
      <c r="U344" s="230"/>
      <c r="V344" s="230"/>
      <c r="W344" s="281"/>
      <c r="X344" s="230"/>
      <c r="Y344" s="230"/>
      <c r="Z344" s="236"/>
      <c r="AA344" s="57"/>
      <c r="AB344" s="56"/>
    </row>
    <row r="345" spans="1:28" ht="12.75" x14ac:dyDescent="0.2">
      <c r="A345" s="56"/>
      <c r="B345" s="213" t="str">
        <v>Single-board computer of microcontroller</v>
      </c>
      <c r="C345" s="213" t="str">
        <v>Single-board computers</v>
      </c>
      <c r="D345" s="214" t="str">
        <v/>
      </c>
      <c r="E345" s="56"/>
      <c r="F345" s="224"/>
      <c r="G345" s="224"/>
      <c r="H345" s="226"/>
      <c r="I345" s="224"/>
      <c r="J345" s="224"/>
      <c r="K345" s="224"/>
      <c r="L345" s="224"/>
      <c r="M345" s="224"/>
      <c r="N345" s="224"/>
      <c r="O345" s="224"/>
      <c r="P345" s="224"/>
      <c r="Q345" s="224"/>
      <c r="R345" s="224"/>
      <c r="S345" s="224"/>
      <c r="T345" s="224"/>
      <c r="U345" s="224"/>
      <c r="V345" s="224"/>
      <c r="W345" s="280"/>
      <c r="X345" s="224"/>
      <c r="Y345" s="224"/>
      <c r="Z345" s="237"/>
      <c r="AA345" s="57"/>
      <c r="AB345" s="56"/>
    </row>
    <row r="346" spans="1:28" ht="12.75" x14ac:dyDescent="0.2">
      <c r="A346" s="56"/>
      <c r="B346" s="215" t="str">
        <v>Single-board computer of microcontroller</v>
      </c>
      <c r="C346" s="215" t="str">
        <v>Single-board computers</v>
      </c>
      <c r="D346" s="212" t="str">
        <v/>
      </c>
      <c r="E346" s="56"/>
      <c r="F346" s="230"/>
      <c r="G346" s="230"/>
      <c r="H346" s="232"/>
      <c r="I346" s="230"/>
      <c r="J346" s="230"/>
      <c r="K346" s="230"/>
      <c r="L346" s="230"/>
      <c r="M346" s="230"/>
      <c r="N346" s="230"/>
      <c r="O346" s="230"/>
      <c r="P346" s="230"/>
      <c r="Q346" s="230"/>
      <c r="R346" s="230"/>
      <c r="S346" s="230"/>
      <c r="T346" s="230"/>
      <c r="U346" s="230"/>
      <c r="V346" s="230"/>
      <c r="W346" s="281"/>
      <c r="X346" s="230"/>
      <c r="Y346" s="230"/>
      <c r="Z346" s="236"/>
      <c r="AA346" s="57"/>
      <c r="AB346" s="56"/>
    </row>
    <row r="347" spans="1:28" ht="12.75" x14ac:dyDescent="0.2">
      <c r="A347" s="56"/>
      <c r="B347" s="213" t="str">
        <v>Single-board computer of microcontroller</v>
      </c>
      <c r="C347" s="213" t="str">
        <v>Single-board computers</v>
      </c>
      <c r="D347" s="214" t="str">
        <v/>
      </c>
      <c r="E347" s="56"/>
      <c r="F347" s="224"/>
      <c r="G347" s="224"/>
      <c r="H347" s="226"/>
      <c r="I347" s="224"/>
      <c r="J347" s="224"/>
      <c r="K347" s="224"/>
      <c r="L347" s="224"/>
      <c r="M347" s="224"/>
      <c r="N347" s="224"/>
      <c r="O347" s="224"/>
      <c r="P347" s="224"/>
      <c r="Q347" s="224"/>
      <c r="R347" s="224"/>
      <c r="S347" s="224"/>
      <c r="T347" s="224"/>
      <c r="U347" s="224"/>
      <c r="V347" s="224"/>
      <c r="W347" s="280"/>
      <c r="X347" s="224"/>
      <c r="Y347" s="224"/>
      <c r="Z347" s="237"/>
      <c r="AA347" s="57"/>
      <c r="AB347" s="56"/>
    </row>
    <row r="348" spans="1:28" ht="12.75" x14ac:dyDescent="0.2">
      <c r="A348" s="56"/>
      <c r="B348" s="215" t="str">
        <v>Single-board computer of microcontroller</v>
      </c>
      <c r="C348" s="215" t="str">
        <v>Single-board computers</v>
      </c>
      <c r="D348" s="212" t="str">
        <v/>
      </c>
      <c r="E348" s="56"/>
      <c r="F348" s="230"/>
      <c r="G348" s="230"/>
      <c r="H348" s="232"/>
      <c r="I348" s="230"/>
      <c r="J348" s="230"/>
      <c r="K348" s="230"/>
      <c r="L348" s="230"/>
      <c r="M348" s="230"/>
      <c r="N348" s="230"/>
      <c r="O348" s="230"/>
      <c r="P348" s="230"/>
      <c r="Q348" s="230"/>
      <c r="R348" s="230"/>
      <c r="S348" s="230"/>
      <c r="T348" s="230"/>
      <c r="U348" s="230"/>
      <c r="V348" s="230"/>
      <c r="W348" s="281"/>
      <c r="X348" s="230"/>
      <c r="Y348" s="230"/>
      <c r="Z348" s="236"/>
      <c r="AA348" s="57"/>
      <c r="AB348" s="56"/>
    </row>
    <row r="349" spans="1:28" ht="12.75" x14ac:dyDescent="0.2">
      <c r="A349" s="56"/>
      <c r="B349" s="213" t="str">
        <v>Single-board computer of microcontroller</v>
      </c>
      <c r="C349" s="213" t="str">
        <v>Single-board computers</v>
      </c>
      <c r="D349" s="214" t="str">
        <v/>
      </c>
      <c r="E349" s="56"/>
      <c r="F349" s="224"/>
      <c r="G349" s="224"/>
      <c r="H349" s="226"/>
      <c r="I349" s="224"/>
      <c r="J349" s="224"/>
      <c r="K349" s="224"/>
      <c r="L349" s="224"/>
      <c r="M349" s="224"/>
      <c r="N349" s="224"/>
      <c r="O349" s="224"/>
      <c r="P349" s="224"/>
      <c r="Q349" s="224"/>
      <c r="R349" s="224"/>
      <c r="S349" s="224"/>
      <c r="T349" s="224"/>
      <c r="U349" s="224"/>
      <c r="V349" s="224"/>
      <c r="W349" s="280"/>
      <c r="X349" s="224"/>
      <c r="Y349" s="224"/>
      <c r="Z349" s="237"/>
      <c r="AA349" s="57"/>
      <c r="AB349" s="56"/>
    </row>
    <row r="350" spans="1:28" ht="12.75" x14ac:dyDescent="0.2">
      <c r="A350" s="56"/>
      <c r="B350" s="215" t="str">
        <v>Single-board computer of microcontroller</v>
      </c>
      <c r="C350" s="215" t="str">
        <v>Single-board computers</v>
      </c>
      <c r="D350" s="212" t="str">
        <v/>
      </c>
      <c r="E350" s="56"/>
      <c r="F350" s="230"/>
      <c r="G350" s="230"/>
      <c r="H350" s="232"/>
      <c r="I350" s="230"/>
      <c r="J350" s="230"/>
      <c r="K350" s="230"/>
      <c r="L350" s="230"/>
      <c r="M350" s="230"/>
      <c r="N350" s="230"/>
      <c r="O350" s="230"/>
      <c r="P350" s="230"/>
      <c r="Q350" s="230"/>
      <c r="R350" s="230"/>
      <c r="S350" s="230"/>
      <c r="T350" s="230"/>
      <c r="U350" s="230"/>
      <c r="V350" s="230"/>
      <c r="W350" s="281"/>
      <c r="X350" s="230"/>
      <c r="Y350" s="230"/>
      <c r="Z350" s="236"/>
      <c r="AA350" s="57"/>
      <c r="AB350" s="56"/>
    </row>
    <row r="351" spans="1:28" ht="12.75" x14ac:dyDescent="0.2">
      <c r="A351" s="56"/>
      <c r="B351" s="213" t="str">
        <v>Single-board computer of microcontroller</v>
      </c>
      <c r="C351" s="213" t="str">
        <v>Single-board computers</v>
      </c>
      <c r="D351" s="214" t="str">
        <v/>
      </c>
      <c r="E351" s="56"/>
      <c r="F351" s="224"/>
      <c r="G351" s="224"/>
      <c r="H351" s="226"/>
      <c r="I351" s="224"/>
      <c r="J351" s="224"/>
      <c r="K351" s="224"/>
      <c r="L351" s="224"/>
      <c r="M351" s="224"/>
      <c r="N351" s="224"/>
      <c r="O351" s="224"/>
      <c r="P351" s="224"/>
      <c r="Q351" s="224"/>
      <c r="R351" s="224"/>
      <c r="S351" s="224"/>
      <c r="T351" s="224"/>
      <c r="U351" s="224"/>
      <c r="V351" s="224"/>
      <c r="W351" s="280"/>
      <c r="X351" s="224"/>
      <c r="Y351" s="224"/>
      <c r="Z351" s="237"/>
      <c r="AA351" s="57"/>
      <c r="AB351" s="56"/>
    </row>
    <row r="352" spans="1:28" ht="12.75" x14ac:dyDescent="0.2">
      <c r="A352" s="56"/>
      <c r="B352" s="215" t="str">
        <v>Single-board computer of microcontroller</v>
      </c>
      <c r="C352" s="215" t="str">
        <v>Single-board computers</v>
      </c>
      <c r="D352" s="212" t="str">
        <v/>
      </c>
      <c r="E352" s="56"/>
      <c r="F352" s="230"/>
      <c r="G352" s="230"/>
      <c r="H352" s="232"/>
      <c r="I352" s="230"/>
      <c r="J352" s="230"/>
      <c r="K352" s="230"/>
      <c r="L352" s="230"/>
      <c r="M352" s="230"/>
      <c r="N352" s="230"/>
      <c r="O352" s="230"/>
      <c r="P352" s="230"/>
      <c r="Q352" s="230"/>
      <c r="R352" s="230"/>
      <c r="S352" s="230"/>
      <c r="T352" s="230"/>
      <c r="U352" s="230"/>
      <c r="V352" s="230"/>
      <c r="W352" s="281"/>
      <c r="X352" s="230"/>
      <c r="Y352" s="230"/>
      <c r="Z352" s="236"/>
      <c r="AA352" s="57"/>
      <c r="AB352" s="56"/>
    </row>
    <row r="353" spans="1:28" ht="12.75" x14ac:dyDescent="0.2">
      <c r="A353" s="56"/>
      <c r="B353" s="213" t="str">
        <v>Single-board computer of microcontroller</v>
      </c>
      <c r="C353" s="213" t="str">
        <v>Single-board computers</v>
      </c>
      <c r="D353" s="214" t="str">
        <v/>
      </c>
      <c r="E353" s="56"/>
      <c r="F353" s="224"/>
      <c r="G353" s="224"/>
      <c r="H353" s="226"/>
      <c r="I353" s="224"/>
      <c r="J353" s="224"/>
      <c r="K353" s="224"/>
      <c r="L353" s="224"/>
      <c r="M353" s="224"/>
      <c r="N353" s="224"/>
      <c r="O353" s="224"/>
      <c r="P353" s="224"/>
      <c r="Q353" s="224"/>
      <c r="R353" s="224"/>
      <c r="S353" s="224"/>
      <c r="T353" s="224"/>
      <c r="U353" s="224"/>
      <c r="V353" s="224"/>
      <c r="W353" s="280"/>
      <c r="X353" s="224"/>
      <c r="Y353" s="224"/>
      <c r="Z353" s="237"/>
      <c r="AA353" s="57"/>
      <c r="AB353" s="56"/>
    </row>
    <row r="354" spans="1:28" ht="12.75" x14ac:dyDescent="0.2">
      <c r="A354" s="56"/>
      <c r="B354" s="215" t="str">
        <v>Single-board computer of microcontroller</v>
      </c>
      <c r="C354" s="215" t="str">
        <v>Single-board computers</v>
      </c>
      <c r="D354" s="212" t="str">
        <v/>
      </c>
      <c r="E354" s="56"/>
      <c r="F354" s="230"/>
      <c r="G354" s="230"/>
      <c r="H354" s="232"/>
      <c r="I354" s="230"/>
      <c r="J354" s="230"/>
      <c r="K354" s="230"/>
      <c r="L354" s="230"/>
      <c r="M354" s="230"/>
      <c r="N354" s="230"/>
      <c r="O354" s="230"/>
      <c r="P354" s="230"/>
      <c r="Q354" s="230"/>
      <c r="R354" s="230"/>
      <c r="S354" s="230"/>
      <c r="T354" s="230"/>
      <c r="U354" s="230"/>
      <c r="V354" s="230"/>
      <c r="W354" s="281"/>
      <c r="X354" s="230"/>
      <c r="Y354" s="230"/>
      <c r="Z354" s="236"/>
      <c r="AA354" s="57"/>
      <c r="AB354" s="56"/>
    </row>
    <row r="355" spans="1:28" ht="12.75" x14ac:dyDescent="0.2">
      <c r="A355" s="56"/>
      <c r="B355" s="213" t="str">
        <v>Single-board computer of microcontroller</v>
      </c>
      <c r="C355" s="213" t="str">
        <v>Single-board computers</v>
      </c>
      <c r="D355" s="214" t="str">
        <v/>
      </c>
      <c r="E355" s="56"/>
      <c r="F355" s="224"/>
      <c r="G355" s="224"/>
      <c r="H355" s="226"/>
      <c r="I355" s="224"/>
      <c r="J355" s="224"/>
      <c r="K355" s="224"/>
      <c r="L355" s="224"/>
      <c r="M355" s="224"/>
      <c r="N355" s="224"/>
      <c r="O355" s="224"/>
      <c r="P355" s="224"/>
      <c r="Q355" s="224"/>
      <c r="R355" s="224"/>
      <c r="S355" s="224"/>
      <c r="T355" s="224"/>
      <c r="U355" s="224"/>
      <c r="V355" s="224"/>
      <c r="W355" s="280"/>
      <c r="X355" s="224"/>
      <c r="Y355" s="224"/>
      <c r="Z355" s="237"/>
      <c r="AA355" s="57"/>
      <c r="AB355" s="56"/>
    </row>
    <row r="356" spans="1:28" ht="12.75" x14ac:dyDescent="0.2">
      <c r="A356" s="56"/>
      <c r="B356" s="215" t="str">
        <v>Single-board computer of microcontroller</v>
      </c>
      <c r="C356" s="215" t="str">
        <v>Microcontroller</v>
      </c>
      <c r="D356" s="212" t="str">
        <v/>
      </c>
      <c r="E356" s="56"/>
      <c r="F356" s="230"/>
      <c r="G356" s="230"/>
      <c r="H356" s="232"/>
      <c r="I356" s="230"/>
      <c r="J356" s="230"/>
      <c r="K356" s="230"/>
      <c r="L356" s="230"/>
      <c r="M356" s="230"/>
      <c r="N356" s="230"/>
      <c r="O356" s="230"/>
      <c r="P356" s="230"/>
      <c r="Q356" s="230"/>
      <c r="R356" s="230"/>
      <c r="S356" s="230"/>
      <c r="T356" s="230"/>
      <c r="U356" s="230"/>
      <c r="V356" s="230"/>
      <c r="W356" s="281"/>
      <c r="X356" s="230"/>
      <c r="Y356" s="230"/>
      <c r="Z356" s="236"/>
      <c r="AA356" s="57"/>
      <c r="AB356" s="56"/>
    </row>
    <row r="357" spans="1:28" ht="12.75" x14ac:dyDescent="0.2">
      <c r="A357" s="56"/>
      <c r="B357" s="213" t="str">
        <v>Single-board computer of microcontroller</v>
      </c>
      <c r="C357" s="213" t="str">
        <v>Microcontroller</v>
      </c>
      <c r="D357" s="214" t="str">
        <v/>
      </c>
      <c r="E357" s="56"/>
      <c r="F357" s="224"/>
      <c r="G357" s="224"/>
      <c r="H357" s="226"/>
      <c r="I357" s="224"/>
      <c r="J357" s="224"/>
      <c r="K357" s="224"/>
      <c r="L357" s="224"/>
      <c r="M357" s="224"/>
      <c r="N357" s="224"/>
      <c r="O357" s="224"/>
      <c r="P357" s="224"/>
      <c r="Q357" s="224"/>
      <c r="R357" s="224"/>
      <c r="S357" s="224"/>
      <c r="T357" s="224"/>
      <c r="U357" s="224"/>
      <c r="V357" s="224"/>
      <c r="W357" s="280"/>
      <c r="X357" s="224"/>
      <c r="Y357" s="224"/>
      <c r="Z357" s="237"/>
      <c r="AA357" s="57"/>
      <c r="AB357" s="56"/>
    </row>
    <row r="358" spans="1:28" ht="12.75" x14ac:dyDescent="0.2">
      <c r="A358" s="56"/>
      <c r="B358" s="215" t="str">
        <v>Single-board computer of microcontroller</v>
      </c>
      <c r="C358" s="215" t="str">
        <v>Microcontroller</v>
      </c>
      <c r="D358" s="212" t="str">
        <v/>
      </c>
      <c r="E358" s="56"/>
      <c r="F358" s="230"/>
      <c r="G358" s="230"/>
      <c r="H358" s="232"/>
      <c r="I358" s="230"/>
      <c r="J358" s="230"/>
      <c r="K358" s="230"/>
      <c r="L358" s="230"/>
      <c r="M358" s="230"/>
      <c r="N358" s="230"/>
      <c r="O358" s="230"/>
      <c r="P358" s="230"/>
      <c r="Q358" s="230"/>
      <c r="R358" s="230"/>
      <c r="S358" s="230"/>
      <c r="T358" s="230"/>
      <c r="U358" s="230"/>
      <c r="V358" s="230"/>
      <c r="W358" s="281"/>
      <c r="X358" s="230"/>
      <c r="Y358" s="230"/>
      <c r="Z358" s="236"/>
      <c r="AA358" s="57"/>
      <c r="AB358" s="56"/>
    </row>
    <row r="359" spans="1:28" ht="12.75" x14ac:dyDescent="0.2">
      <c r="A359" s="56"/>
      <c r="B359" s="213" t="str">
        <v>Single-board computer of microcontroller</v>
      </c>
      <c r="C359" s="213" t="str">
        <v>Microcontroller</v>
      </c>
      <c r="D359" s="214" t="str">
        <v/>
      </c>
      <c r="E359" s="56"/>
      <c r="F359" s="224"/>
      <c r="G359" s="224"/>
      <c r="H359" s="226"/>
      <c r="I359" s="224"/>
      <c r="J359" s="224"/>
      <c r="K359" s="224"/>
      <c r="L359" s="224"/>
      <c r="M359" s="224"/>
      <c r="N359" s="224"/>
      <c r="O359" s="224"/>
      <c r="P359" s="224"/>
      <c r="Q359" s="224"/>
      <c r="R359" s="224"/>
      <c r="S359" s="224"/>
      <c r="T359" s="224"/>
      <c r="U359" s="224"/>
      <c r="V359" s="224"/>
      <c r="W359" s="280"/>
      <c r="X359" s="224"/>
      <c r="Y359" s="224"/>
      <c r="Z359" s="237"/>
      <c r="AA359" s="57"/>
      <c r="AB359" s="56"/>
    </row>
    <row r="360" spans="1:28" ht="12.75" x14ac:dyDescent="0.2">
      <c r="A360" s="56"/>
      <c r="B360" s="215" t="str">
        <v>Single-board computer of microcontroller</v>
      </c>
      <c r="C360" s="215" t="str">
        <v>Microcontroller</v>
      </c>
      <c r="D360" s="212" t="str">
        <v/>
      </c>
      <c r="E360" s="56"/>
      <c r="F360" s="230"/>
      <c r="G360" s="230"/>
      <c r="H360" s="232"/>
      <c r="I360" s="230"/>
      <c r="J360" s="230"/>
      <c r="K360" s="230"/>
      <c r="L360" s="230"/>
      <c r="M360" s="230"/>
      <c r="N360" s="230"/>
      <c r="O360" s="230"/>
      <c r="P360" s="230"/>
      <c r="Q360" s="230"/>
      <c r="R360" s="230"/>
      <c r="S360" s="230"/>
      <c r="T360" s="230"/>
      <c r="U360" s="230"/>
      <c r="V360" s="230"/>
      <c r="W360" s="281"/>
      <c r="X360" s="230"/>
      <c r="Y360" s="230"/>
      <c r="Z360" s="236"/>
      <c r="AA360" s="57"/>
      <c r="AB360" s="56"/>
    </row>
    <row r="361" spans="1:28" ht="12.75" x14ac:dyDescent="0.2">
      <c r="A361" s="56"/>
      <c r="B361" s="213" t="str">
        <v>Single-board computer of microcontroller</v>
      </c>
      <c r="C361" s="213" t="str">
        <v>Microcontroller</v>
      </c>
      <c r="D361" s="214" t="str">
        <v/>
      </c>
      <c r="E361" s="56"/>
      <c r="F361" s="224"/>
      <c r="G361" s="224"/>
      <c r="H361" s="226"/>
      <c r="I361" s="224"/>
      <c r="J361" s="224"/>
      <c r="K361" s="224"/>
      <c r="L361" s="224"/>
      <c r="M361" s="224"/>
      <c r="N361" s="224"/>
      <c r="O361" s="224"/>
      <c r="P361" s="224"/>
      <c r="Q361" s="224"/>
      <c r="R361" s="224"/>
      <c r="S361" s="224"/>
      <c r="T361" s="224"/>
      <c r="U361" s="224"/>
      <c r="V361" s="224"/>
      <c r="W361" s="280"/>
      <c r="X361" s="224"/>
      <c r="Y361" s="224"/>
      <c r="Z361" s="237"/>
      <c r="AA361" s="57"/>
      <c r="AB361" s="56"/>
    </row>
    <row r="362" spans="1:28" ht="12.75" x14ac:dyDescent="0.2">
      <c r="A362" s="56"/>
      <c r="B362" s="215" t="str">
        <v>Single-board computer of microcontroller</v>
      </c>
      <c r="C362" s="215" t="str">
        <v>Microcontroller</v>
      </c>
      <c r="D362" s="212" t="str">
        <v/>
      </c>
      <c r="E362" s="56"/>
      <c r="F362" s="230"/>
      <c r="G362" s="230"/>
      <c r="H362" s="232"/>
      <c r="I362" s="230"/>
      <c r="J362" s="230"/>
      <c r="K362" s="230"/>
      <c r="L362" s="230"/>
      <c r="M362" s="230"/>
      <c r="N362" s="230"/>
      <c r="O362" s="230"/>
      <c r="P362" s="230"/>
      <c r="Q362" s="230"/>
      <c r="R362" s="230"/>
      <c r="S362" s="230"/>
      <c r="T362" s="230"/>
      <c r="U362" s="230"/>
      <c r="V362" s="230"/>
      <c r="W362" s="281"/>
      <c r="X362" s="230"/>
      <c r="Y362" s="230"/>
      <c r="Z362" s="236"/>
      <c r="AA362" s="57"/>
      <c r="AB362" s="56"/>
    </row>
    <row r="363" spans="1:28" ht="12.75" x14ac:dyDescent="0.2">
      <c r="A363" s="56"/>
      <c r="B363" s="213" t="str">
        <v>Single-board computer of microcontroller</v>
      </c>
      <c r="C363" s="213" t="str">
        <v>Microcontroller</v>
      </c>
      <c r="D363" s="214" t="str">
        <v/>
      </c>
      <c r="E363" s="56"/>
      <c r="F363" s="224"/>
      <c r="G363" s="224"/>
      <c r="H363" s="226"/>
      <c r="I363" s="224"/>
      <c r="J363" s="224"/>
      <c r="K363" s="224"/>
      <c r="L363" s="224"/>
      <c r="M363" s="224"/>
      <c r="N363" s="224"/>
      <c r="O363" s="224"/>
      <c r="P363" s="224"/>
      <c r="Q363" s="224"/>
      <c r="R363" s="224"/>
      <c r="S363" s="224"/>
      <c r="T363" s="224"/>
      <c r="U363" s="224"/>
      <c r="V363" s="224"/>
      <c r="W363" s="280"/>
      <c r="X363" s="224"/>
      <c r="Y363" s="224"/>
      <c r="Z363" s="237"/>
      <c r="AA363" s="57"/>
      <c r="AB363" s="56"/>
    </row>
    <row r="364" spans="1:28" ht="12.75" x14ac:dyDescent="0.2">
      <c r="A364" s="56"/>
      <c r="B364" s="215" t="str">
        <v>Single-board computer of microcontroller</v>
      </c>
      <c r="C364" s="215" t="str">
        <v>Microcontroller</v>
      </c>
      <c r="D364" s="212" t="str">
        <v/>
      </c>
      <c r="E364" s="56"/>
      <c r="F364" s="230"/>
      <c r="G364" s="230"/>
      <c r="H364" s="232"/>
      <c r="I364" s="230"/>
      <c r="J364" s="230"/>
      <c r="K364" s="230"/>
      <c r="L364" s="230"/>
      <c r="M364" s="230"/>
      <c r="N364" s="230"/>
      <c r="O364" s="230"/>
      <c r="P364" s="230"/>
      <c r="Q364" s="230"/>
      <c r="R364" s="230"/>
      <c r="S364" s="230"/>
      <c r="T364" s="230"/>
      <c r="U364" s="230"/>
      <c r="V364" s="230"/>
      <c r="W364" s="281"/>
      <c r="X364" s="230"/>
      <c r="Y364" s="230"/>
      <c r="Z364" s="236"/>
      <c r="AA364" s="57"/>
      <c r="AB364" s="56"/>
    </row>
    <row r="365" spans="1:28" ht="12.75" x14ac:dyDescent="0.2">
      <c r="A365" s="56"/>
      <c r="B365" s="213" t="str">
        <v>Single-board computer of microcontroller</v>
      </c>
      <c r="C365" s="213" t="str">
        <v>Microcontroller</v>
      </c>
      <c r="D365" s="214" t="str">
        <v/>
      </c>
      <c r="E365" s="56"/>
      <c r="F365" s="224"/>
      <c r="G365" s="224"/>
      <c r="H365" s="226"/>
      <c r="I365" s="224"/>
      <c r="J365" s="224"/>
      <c r="K365" s="224"/>
      <c r="L365" s="224"/>
      <c r="M365" s="224"/>
      <c r="N365" s="224"/>
      <c r="O365" s="224"/>
      <c r="P365" s="224"/>
      <c r="Q365" s="224"/>
      <c r="R365" s="224"/>
      <c r="S365" s="224"/>
      <c r="T365" s="224"/>
      <c r="U365" s="224"/>
      <c r="V365" s="224"/>
      <c r="W365" s="280"/>
      <c r="X365" s="224"/>
      <c r="Y365" s="224"/>
      <c r="Z365" s="237"/>
      <c r="AA365" s="57"/>
      <c r="AB365" s="56"/>
    </row>
    <row r="366" spans="1:28" ht="12.75" x14ac:dyDescent="0.2">
      <c r="A366" s="56"/>
      <c r="B366" s="215" t="str">
        <v>Single-board computer of microcontroller</v>
      </c>
      <c r="C366" s="215" t="str">
        <v>Microcontroller</v>
      </c>
      <c r="D366" s="212" t="str">
        <v/>
      </c>
      <c r="E366" s="56"/>
      <c r="F366" s="230"/>
      <c r="G366" s="230"/>
      <c r="H366" s="232"/>
      <c r="I366" s="230"/>
      <c r="J366" s="230"/>
      <c r="K366" s="230"/>
      <c r="L366" s="230"/>
      <c r="M366" s="230"/>
      <c r="N366" s="230"/>
      <c r="O366" s="230"/>
      <c r="P366" s="230"/>
      <c r="Q366" s="230"/>
      <c r="R366" s="230"/>
      <c r="S366" s="230"/>
      <c r="T366" s="230"/>
      <c r="U366" s="230"/>
      <c r="V366" s="230"/>
      <c r="W366" s="281"/>
      <c r="X366" s="230"/>
      <c r="Y366" s="230"/>
      <c r="Z366" s="236"/>
      <c r="AA366" s="57"/>
      <c r="AB366" s="56"/>
    </row>
    <row r="367" spans="1:28" ht="12.75" x14ac:dyDescent="0.2">
      <c r="A367" s="56"/>
      <c r="B367" s="213" t="str">
        <v>Single-board computer of microcontroller</v>
      </c>
      <c r="C367" s="213" t="str">
        <v>Microcontroller</v>
      </c>
      <c r="D367" s="214" t="str">
        <v/>
      </c>
      <c r="E367" s="56"/>
      <c r="F367" s="224"/>
      <c r="G367" s="224"/>
      <c r="H367" s="226"/>
      <c r="I367" s="224"/>
      <c r="J367" s="224"/>
      <c r="K367" s="224"/>
      <c r="L367" s="224"/>
      <c r="M367" s="224"/>
      <c r="N367" s="224"/>
      <c r="O367" s="224"/>
      <c r="P367" s="224"/>
      <c r="Q367" s="224"/>
      <c r="R367" s="224"/>
      <c r="S367" s="224"/>
      <c r="T367" s="224"/>
      <c r="U367" s="224"/>
      <c r="V367" s="224"/>
      <c r="W367" s="280"/>
      <c r="X367" s="224"/>
      <c r="Y367" s="224"/>
      <c r="Z367" s="237"/>
      <c r="AA367" s="57"/>
      <c r="AB367" s="56"/>
    </row>
    <row r="368" spans="1:28" ht="12.75" x14ac:dyDescent="0.2">
      <c r="A368" s="56"/>
      <c r="B368" s="215" t="str">
        <v>Single-board computer of microcontroller</v>
      </c>
      <c r="C368" s="215" t="str">
        <v>Microcontroller</v>
      </c>
      <c r="D368" s="212" t="str">
        <v/>
      </c>
      <c r="E368" s="56"/>
      <c r="F368" s="230"/>
      <c r="G368" s="230"/>
      <c r="H368" s="232"/>
      <c r="I368" s="230"/>
      <c r="J368" s="230"/>
      <c r="K368" s="230"/>
      <c r="L368" s="230"/>
      <c r="M368" s="230"/>
      <c r="N368" s="230"/>
      <c r="O368" s="230"/>
      <c r="P368" s="230"/>
      <c r="Q368" s="230"/>
      <c r="R368" s="230"/>
      <c r="S368" s="230"/>
      <c r="T368" s="230"/>
      <c r="U368" s="230"/>
      <c r="V368" s="230"/>
      <c r="W368" s="281"/>
      <c r="X368" s="230"/>
      <c r="Y368" s="230"/>
      <c r="Z368" s="236"/>
      <c r="AA368" s="57"/>
      <c r="AB368" s="56"/>
    </row>
    <row r="369" spans="1:28" ht="12.75" x14ac:dyDescent="0.2">
      <c r="A369" s="56"/>
      <c r="B369" s="213" t="str">
        <v>Single-board computer of microcontroller</v>
      </c>
      <c r="C369" s="213" t="str">
        <v>Microcontroller</v>
      </c>
      <c r="D369" s="214" t="str">
        <v/>
      </c>
      <c r="E369" s="56"/>
      <c r="F369" s="224"/>
      <c r="G369" s="224"/>
      <c r="H369" s="226"/>
      <c r="I369" s="224"/>
      <c r="J369" s="224"/>
      <c r="K369" s="224"/>
      <c r="L369" s="224"/>
      <c r="M369" s="224"/>
      <c r="N369" s="224"/>
      <c r="O369" s="224"/>
      <c r="P369" s="224"/>
      <c r="Q369" s="224"/>
      <c r="R369" s="224"/>
      <c r="S369" s="224"/>
      <c r="T369" s="224"/>
      <c r="U369" s="224"/>
      <c r="V369" s="224"/>
      <c r="W369" s="280"/>
      <c r="X369" s="224"/>
      <c r="Y369" s="224"/>
      <c r="Z369" s="237"/>
      <c r="AA369" s="57"/>
      <c r="AB369" s="56"/>
    </row>
    <row r="370" spans="1:28" ht="12.75" x14ac:dyDescent="0.2">
      <c r="A370" s="56"/>
      <c r="B370" s="215" t="str">
        <v>Single-board computer of microcontroller</v>
      </c>
      <c r="C370" s="215" t="str">
        <v>Microcontroller</v>
      </c>
      <c r="D370" s="212" t="str">
        <v/>
      </c>
      <c r="E370" s="56"/>
      <c r="F370" s="230"/>
      <c r="G370" s="230"/>
      <c r="H370" s="232"/>
      <c r="I370" s="230"/>
      <c r="J370" s="230"/>
      <c r="K370" s="230"/>
      <c r="L370" s="230"/>
      <c r="M370" s="230"/>
      <c r="N370" s="230"/>
      <c r="O370" s="230"/>
      <c r="P370" s="230"/>
      <c r="Q370" s="230"/>
      <c r="R370" s="230"/>
      <c r="S370" s="230"/>
      <c r="T370" s="230"/>
      <c r="U370" s="230"/>
      <c r="V370" s="230"/>
      <c r="W370" s="281"/>
      <c r="X370" s="230"/>
      <c r="Y370" s="230"/>
      <c r="Z370" s="236"/>
      <c r="AA370" s="57"/>
      <c r="AB370" s="56"/>
    </row>
    <row r="371" spans="1:28" ht="12.75" x14ac:dyDescent="0.2">
      <c r="A371" s="56"/>
      <c r="B371" s="213" t="str">
        <v>Single-board computer of microcontroller</v>
      </c>
      <c r="C371" s="213" t="str">
        <v>Microcontroller</v>
      </c>
      <c r="D371" s="214" t="str">
        <v/>
      </c>
      <c r="E371" s="56"/>
      <c r="F371" s="224"/>
      <c r="G371" s="224"/>
      <c r="H371" s="226"/>
      <c r="I371" s="224"/>
      <c r="J371" s="224"/>
      <c r="K371" s="224"/>
      <c r="L371" s="224"/>
      <c r="M371" s="224"/>
      <c r="N371" s="224"/>
      <c r="O371" s="224"/>
      <c r="P371" s="224"/>
      <c r="Q371" s="224"/>
      <c r="R371" s="224"/>
      <c r="S371" s="224"/>
      <c r="T371" s="224"/>
      <c r="U371" s="224"/>
      <c r="V371" s="224"/>
      <c r="W371" s="280"/>
      <c r="X371" s="224"/>
      <c r="Y371" s="224"/>
      <c r="Z371" s="237"/>
      <c r="AA371" s="57"/>
      <c r="AB371" s="56"/>
    </row>
    <row r="372" spans="1:28" ht="12.75" x14ac:dyDescent="0.2">
      <c r="A372" s="56"/>
      <c r="B372" s="215" t="str">
        <v>Single-board computer of microcontroller</v>
      </c>
      <c r="C372" s="215" t="str">
        <v>Microcontroller</v>
      </c>
      <c r="D372" s="212" t="str">
        <v/>
      </c>
      <c r="E372" s="56"/>
      <c r="F372" s="230"/>
      <c r="G372" s="230"/>
      <c r="H372" s="232"/>
      <c r="I372" s="230"/>
      <c r="J372" s="230"/>
      <c r="K372" s="230"/>
      <c r="L372" s="230"/>
      <c r="M372" s="230"/>
      <c r="N372" s="230"/>
      <c r="O372" s="230"/>
      <c r="P372" s="230"/>
      <c r="Q372" s="230"/>
      <c r="R372" s="230"/>
      <c r="S372" s="230"/>
      <c r="T372" s="230"/>
      <c r="U372" s="230"/>
      <c r="V372" s="230"/>
      <c r="W372" s="281"/>
      <c r="X372" s="230"/>
      <c r="Y372" s="230"/>
      <c r="Z372" s="236"/>
      <c r="AA372" s="57"/>
      <c r="AB372" s="56"/>
    </row>
    <row r="373" spans="1:28" ht="12.75" x14ac:dyDescent="0.2">
      <c r="A373" s="56"/>
      <c r="B373" s="213" t="str">
        <v>Single-board computer of microcontroller</v>
      </c>
      <c r="C373" s="213" t="str">
        <v>Microcontroller</v>
      </c>
      <c r="D373" s="214" t="str">
        <v/>
      </c>
      <c r="E373" s="56"/>
      <c r="F373" s="224"/>
      <c r="G373" s="224"/>
      <c r="H373" s="226"/>
      <c r="I373" s="224"/>
      <c r="J373" s="224"/>
      <c r="K373" s="224"/>
      <c r="L373" s="224"/>
      <c r="M373" s="224"/>
      <c r="N373" s="224"/>
      <c r="O373" s="224"/>
      <c r="P373" s="224"/>
      <c r="Q373" s="224"/>
      <c r="R373" s="224"/>
      <c r="S373" s="224"/>
      <c r="T373" s="224"/>
      <c r="U373" s="224"/>
      <c r="V373" s="224"/>
      <c r="W373" s="280"/>
      <c r="X373" s="224"/>
      <c r="Y373" s="224"/>
      <c r="Z373" s="237"/>
      <c r="AA373" s="57"/>
      <c r="AB373" s="56"/>
    </row>
    <row r="374" spans="1:28" ht="12.75" x14ac:dyDescent="0.2">
      <c r="A374" s="56"/>
      <c r="B374" s="215" t="str">
        <v>Single-board computer of microcontroller</v>
      </c>
      <c r="C374" s="215" t="str">
        <v>Microcontroller</v>
      </c>
      <c r="D374" s="212" t="str">
        <v/>
      </c>
      <c r="E374" s="56"/>
      <c r="F374" s="230"/>
      <c r="G374" s="230"/>
      <c r="H374" s="232"/>
      <c r="I374" s="230"/>
      <c r="J374" s="230"/>
      <c r="K374" s="230"/>
      <c r="L374" s="230"/>
      <c r="M374" s="230"/>
      <c r="N374" s="230"/>
      <c r="O374" s="230"/>
      <c r="P374" s="230"/>
      <c r="Q374" s="230"/>
      <c r="R374" s="230"/>
      <c r="S374" s="230"/>
      <c r="T374" s="230"/>
      <c r="U374" s="230"/>
      <c r="V374" s="230"/>
      <c r="W374" s="281"/>
      <c r="X374" s="230"/>
      <c r="Y374" s="230"/>
      <c r="Z374" s="236"/>
      <c r="AA374" s="57"/>
      <c r="AB374" s="56"/>
    </row>
    <row r="375" spans="1:28" ht="12.75" x14ac:dyDescent="0.2">
      <c r="A375" s="56"/>
      <c r="B375" s="213" t="str">
        <v>Single-board computer of microcontroller</v>
      </c>
      <c r="C375" s="213" t="str">
        <v>Microcontroller</v>
      </c>
      <c r="D375" s="214" t="str">
        <v/>
      </c>
      <c r="E375" s="56"/>
      <c r="F375" s="224"/>
      <c r="G375" s="224"/>
      <c r="H375" s="226"/>
      <c r="I375" s="224"/>
      <c r="J375" s="224"/>
      <c r="K375" s="224"/>
      <c r="L375" s="224"/>
      <c r="M375" s="224"/>
      <c r="N375" s="224"/>
      <c r="O375" s="224"/>
      <c r="P375" s="224"/>
      <c r="Q375" s="224"/>
      <c r="R375" s="224"/>
      <c r="S375" s="224"/>
      <c r="T375" s="224"/>
      <c r="U375" s="224"/>
      <c r="V375" s="224"/>
      <c r="W375" s="280"/>
      <c r="X375" s="224"/>
      <c r="Y375" s="224"/>
      <c r="Z375" s="237"/>
      <c r="AA375" s="57"/>
      <c r="AB375" s="56"/>
    </row>
    <row r="376" spans="1:28" ht="12.75" x14ac:dyDescent="0.2">
      <c r="A376" s="56"/>
      <c r="B376" s="215" t="str">
        <v>Single-board computer of microcontroller</v>
      </c>
      <c r="C376" s="215" t="str">
        <v>Microcontroller</v>
      </c>
      <c r="D376" s="212" t="str">
        <v/>
      </c>
      <c r="E376" s="56"/>
      <c r="F376" s="230"/>
      <c r="G376" s="230"/>
      <c r="H376" s="232"/>
      <c r="I376" s="230"/>
      <c r="J376" s="230"/>
      <c r="K376" s="230"/>
      <c r="L376" s="230"/>
      <c r="M376" s="230"/>
      <c r="N376" s="230"/>
      <c r="O376" s="230"/>
      <c r="P376" s="230"/>
      <c r="Q376" s="230"/>
      <c r="R376" s="230"/>
      <c r="S376" s="230"/>
      <c r="T376" s="230"/>
      <c r="U376" s="230"/>
      <c r="V376" s="230"/>
      <c r="W376" s="281"/>
      <c r="X376" s="230"/>
      <c r="Y376" s="230"/>
      <c r="Z376" s="236"/>
      <c r="AA376" s="57"/>
      <c r="AB376" s="56"/>
    </row>
    <row r="377" spans="1:28" ht="12.75" x14ac:dyDescent="0.2">
      <c r="A377" s="56"/>
      <c r="B377" s="213" t="str">
        <v>Single-board computer of microcontroller</v>
      </c>
      <c r="C377" s="213" t="str">
        <v>Microcontroller</v>
      </c>
      <c r="D377" s="214" t="str">
        <v/>
      </c>
      <c r="E377" s="56"/>
      <c r="F377" s="224"/>
      <c r="G377" s="224"/>
      <c r="H377" s="226"/>
      <c r="I377" s="224"/>
      <c r="J377" s="224"/>
      <c r="K377" s="224"/>
      <c r="L377" s="224"/>
      <c r="M377" s="224"/>
      <c r="N377" s="224"/>
      <c r="O377" s="224"/>
      <c r="P377" s="224"/>
      <c r="Q377" s="224"/>
      <c r="R377" s="224"/>
      <c r="S377" s="224"/>
      <c r="T377" s="224"/>
      <c r="U377" s="224"/>
      <c r="V377" s="224"/>
      <c r="W377" s="280"/>
      <c r="X377" s="224"/>
      <c r="Y377" s="224"/>
      <c r="Z377" s="237"/>
      <c r="AA377" s="57"/>
      <c r="AB377" s="56"/>
    </row>
    <row r="378" spans="1:28" ht="12.75" x14ac:dyDescent="0.2">
      <c r="A378" s="56"/>
      <c r="B378" s="215" t="str">
        <v>Single-board computer of microcontroller</v>
      </c>
      <c r="C378" s="215" t="str">
        <v>Microcontroller</v>
      </c>
      <c r="D378" s="212" t="str">
        <v/>
      </c>
      <c r="E378" s="56"/>
      <c r="F378" s="230"/>
      <c r="G378" s="230"/>
      <c r="H378" s="232"/>
      <c r="I378" s="230"/>
      <c r="J378" s="230"/>
      <c r="K378" s="230"/>
      <c r="L378" s="230"/>
      <c r="M378" s="230"/>
      <c r="N378" s="230"/>
      <c r="O378" s="230"/>
      <c r="P378" s="230"/>
      <c r="Q378" s="230"/>
      <c r="R378" s="230"/>
      <c r="S378" s="230"/>
      <c r="T378" s="230"/>
      <c r="U378" s="230"/>
      <c r="V378" s="230"/>
      <c r="W378" s="281"/>
      <c r="X378" s="230"/>
      <c r="Y378" s="230"/>
      <c r="Z378" s="236"/>
      <c r="AA378" s="57"/>
      <c r="AB378" s="56"/>
    </row>
    <row r="379" spans="1:28" ht="12.75" x14ac:dyDescent="0.2">
      <c r="A379" s="56"/>
      <c r="B379" s="213" t="str">
        <v>Single-board computer of microcontroller</v>
      </c>
      <c r="C379" s="213" t="str">
        <v>Microcontroller</v>
      </c>
      <c r="D379" s="214" t="str">
        <v/>
      </c>
      <c r="E379" s="56"/>
      <c r="F379" s="224"/>
      <c r="G379" s="224"/>
      <c r="H379" s="226"/>
      <c r="I379" s="224"/>
      <c r="J379" s="224"/>
      <c r="K379" s="224"/>
      <c r="L379" s="224"/>
      <c r="M379" s="224"/>
      <c r="N379" s="224"/>
      <c r="O379" s="224"/>
      <c r="P379" s="224"/>
      <c r="Q379" s="224"/>
      <c r="R379" s="224"/>
      <c r="S379" s="224"/>
      <c r="T379" s="224"/>
      <c r="U379" s="224"/>
      <c r="V379" s="224"/>
      <c r="W379" s="280"/>
      <c r="X379" s="224"/>
      <c r="Y379" s="224"/>
      <c r="Z379" s="237"/>
      <c r="AA379" s="57"/>
      <c r="AB379" s="56"/>
    </row>
    <row r="380" spans="1:28" ht="12.75" x14ac:dyDescent="0.2">
      <c r="A380" s="56"/>
      <c r="B380" s="215" t="str">
        <v>Single-board computer of microcontroller</v>
      </c>
      <c r="C380" s="215" t="str">
        <v>Microcontroller</v>
      </c>
      <c r="D380" s="212" t="str">
        <v/>
      </c>
      <c r="E380" s="56"/>
      <c r="F380" s="230"/>
      <c r="G380" s="230"/>
      <c r="H380" s="232"/>
      <c r="I380" s="230"/>
      <c r="J380" s="230"/>
      <c r="K380" s="230"/>
      <c r="L380" s="230"/>
      <c r="M380" s="230"/>
      <c r="N380" s="230"/>
      <c r="O380" s="230"/>
      <c r="P380" s="230"/>
      <c r="Q380" s="230"/>
      <c r="R380" s="230"/>
      <c r="S380" s="230"/>
      <c r="T380" s="230"/>
      <c r="U380" s="230"/>
      <c r="V380" s="230"/>
      <c r="W380" s="281"/>
      <c r="X380" s="230"/>
      <c r="Y380" s="230"/>
      <c r="Z380" s="236"/>
      <c r="AA380" s="57"/>
      <c r="AB380" s="56"/>
    </row>
    <row r="381" spans="1:28" ht="12.75" x14ac:dyDescent="0.2">
      <c r="A381" s="56"/>
      <c r="B381" s="213" t="str">
        <v>Single-board computer of microcontroller</v>
      </c>
      <c r="C381" s="213" t="str">
        <v>Microcontroller</v>
      </c>
      <c r="D381" s="214" t="str">
        <v/>
      </c>
      <c r="E381" s="56"/>
      <c r="F381" s="224"/>
      <c r="G381" s="224"/>
      <c r="H381" s="226"/>
      <c r="I381" s="224"/>
      <c r="J381" s="224"/>
      <c r="K381" s="224"/>
      <c r="L381" s="224"/>
      <c r="M381" s="224"/>
      <c r="N381" s="224"/>
      <c r="O381" s="224"/>
      <c r="P381" s="224"/>
      <c r="Q381" s="224"/>
      <c r="R381" s="224"/>
      <c r="S381" s="224"/>
      <c r="T381" s="224"/>
      <c r="U381" s="224"/>
      <c r="V381" s="224"/>
      <c r="W381" s="280"/>
      <c r="X381" s="224"/>
      <c r="Y381" s="224"/>
      <c r="Z381" s="237"/>
      <c r="AA381" s="57"/>
      <c r="AB381" s="56"/>
    </row>
    <row r="382" spans="1:28" ht="12.75" x14ac:dyDescent="0.2">
      <c r="A382" s="56"/>
      <c r="B382" s="215" t="str">
        <v>Single-board computer of microcontroller</v>
      </c>
      <c r="C382" s="215" t="str">
        <v>Microcontroller</v>
      </c>
      <c r="D382" s="212" t="str">
        <v/>
      </c>
      <c r="E382" s="56"/>
      <c r="F382" s="230"/>
      <c r="G382" s="230"/>
      <c r="H382" s="232"/>
      <c r="I382" s="230"/>
      <c r="J382" s="230"/>
      <c r="K382" s="230"/>
      <c r="L382" s="230"/>
      <c r="M382" s="230"/>
      <c r="N382" s="230"/>
      <c r="O382" s="230"/>
      <c r="P382" s="230"/>
      <c r="Q382" s="230"/>
      <c r="R382" s="230"/>
      <c r="S382" s="230"/>
      <c r="T382" s="230"/>
      <c r="U382" s="230"/>
      <c r="V382" s="230"/>
      <c r="W382" s="281"/>
      <c r="X382" s="230"/>
      <c r="Y382" s="230"/>
      <c r="Z382" s="236"/>
      <c r="AA382" s="57"/>
      <c r="AB382" s="56"/>
    </row>
    <row r="383" spans="1:28" ht="12.75" x14ac:dyDescent="0.2">
      <c r="A383" s="56"/>
      <c r="B383" s="213" t="str">
        <v>Single-board computer of microcontroller</v>
      </c>
      <c r="C383" s="213" t="str">
        <v>Microcontroller</v>
      </c>
      <c r="D383" s="214" t="str">
        <v/>
      </c>
      <c r="E383" s="56"/>
      <c r="F383" s="224"/>
      <c r="G383" s="224"/>
      <c r="H383" s="226"/>
      <c r="I383" s="224"/>
      <c r="J383" s="224"/>
      <c r="K383" s="224"/>
      <c r="L383" s="224"/>
      <c r="M383" s="224"/>
      <c r="N383" s="224"/>
      <c r="O383" s="224"/>
      <c r="P383" s="224"/>
      <c r="Q383" s="224"/>
      <c r="R383" s="224"/>
      <c r="S383" s="224"/>
      <c r="T383" s="224"/>
      <c r="U383" s="224"/>
      <c r="V383" s="224"/>
      <c r="W383" s="280"/>
      <c r="X383" s="224"/>
      <c r="Y383" s="224"/>
      <c r="Z383" s="237"/>
      <c r="AA383" s="57"/>
      <c r="AB383" s="56"/>
    </row>
    <row r="384" spans="1:28" ht="12.75" x14ac:dyDescent="0.2">
      <c r="A384" s="56"/>
      <c r="B384" s="215" t="str">
        <v>Single-board computer of microcontroller</v>
      </c>
      <c r="C384" s="215" t="str">
        <v>Microcontroller</v>
      </c>
      <c r="D384" s="212" t="str">
        <v/>
      </c>
      <c r="E384" s="56"/>
      <c r="F384" s="230"/>
      <c r="G384" s="230"/>
      <c r="H384" s="232"/>
      <c r="I384" s="230"/>
      <c r="J384" s="230"/>
      <c r="K384" s="230"/>
      <c r="L384" s="230"/>
      <c r="M384" s="230"/>
      <c r="N384" s="230"/>
      <c r="O384" s="230"/>
      <c r="P384" s="230"/>
      <c r="Q384" s="230"/>
      <c r="R384" s="230"/>
      <c r="S384" s="230"/>
      <c r="T384" s="230"/>
      <c r="U384" s="230"/>
      <c r="V384" s="230"/>
      <c r="W384" s="281"/>
      <c r="X384" s="230"/>
      <c r="Y384" s="230"/>
      <c r="Z384" s="236"/>
      <c r="AA384" s="57"/>
      <c r="AB384" s="56"/>
    </row>
    <row r="385" spans="1:28" ht="12.75" x14ac:dyDescent="0.2">
      <c r="A385" s="56"/>
      <c r="B385" s="213" t="str">
        <v>Single-board computer of microcontroller</v>
      </c>
      <c r="C385" s="213" t="str">
        <v>Microcontroller</v>
      </c>
      <c r="D385" s="214" t="str">
        <v/>
      </c>
      <c r="E385" s="56"/>
      <c r="F385" s="224"/>
      <c r="G385" s="224"/>
      <c r="H385" s="226"/>
      <c r="I385" s="224"/>
      <c r="J385" s="224"/>
      <c r="K385" s="224"/>
      <c r="L385" s="224"/>
      <c r="M385" s="224"/>
      <c r="N385" s="224"/>
      <c r="O385" s="224"/>
      <c r="P385" s="224"/>
      <c r="Q385" s="224"/>
      <c r="R385" s="224"/>
      <c r="S385" s="224"/>
      <c r="T385" s="224"/>
      <c r="U385" s="224"/>
      <c r="V385" s="224"/>
      <c r="W385" s="280"/>
      <c r="X385" s="224"/>
      <c r="Y385" s="224"/>
      <c r="Z385" s="237"/>
      <c r="AA385" s="57"/>
      <c r="AB385" s="56"/>
    </row>
    <row r="386" spans="1:28" ht="12.75" x14ac:dyDescent="0.2">
      <c r="A386" s="56"/>
      <c r="B386" s="215" t="str">
        <v>Single-board computer of microcontroller</v>
      </c>
      <c r="C386" s="215" t="str">
        <v>Microcontroller</v>
      </c>
      <c r="D386" s="212" t="str">
        <v/>
      </c>
      <c r="E386" s="56"/>
      <c r="F386" s="230"/>
      <c r="G386" s="230"/>
      <c r="H386" s="232"/>
      <c r="I386" s="230"/>
      <c r="J386" s="230"/>
      <c r="K386" s="230"/>
      <c r="L386" s="230"/>
      <c r="M386" s="230"/>
      <c r="N386" s="230"/>
      <c r="O386" s="230"/>
      <c r="P386" s="230"/>
      <c r="Q386" s="230"/>
      <c r="R386" s="230"/>
      <c r="S386" s="230"/>
      <c r="T386" s="230"/>
      <c r="U386" s="230"/>
      <c r="V386" s="230"/>
      <c r="W386" s="281"/>
      <c r="X386" s="230"/>
      <c r="Y386" s="230"/>
      <c r="Z386" s="236"/>
      <c r="AA386" s="57"/>
      <c r="AB386" s="56"/>
    </row>
    <row r="387" spans="1:28" ht="12.75" x14ac:dyDescent="0.2">
      <c r="A387" s="56"/>
      <c r="B387" s="213" t="str">
        <v>Single-board computer of microcontroller</v>
      </c>
      <c r="C387" s="213" t="str">
        <v>Microcontroller</v>
      </c>
      <c r="D387" s="214" t="str">
        <v/>
      </c>
      <c r="E387" s="56"/>
      <c r="F387" s="224"/>
      <c r="G387" s="224"/>
      <c r="H387" s="226"/>
      <c r="I387" s="224"/>
      <c r="J387" s="224"/>
      <c r="K387" s="224"/>
      <c r="L387" s="224"/>
      <c r="M387" s="224"/>
      <c r="N387" s="224"/>
      <c r="O387" s="224"/>
      <c r="P387" s="224"/>
      <c r="Q387" s="224"/>
      <c r="R387" s="224"/>
      <c r="S387" s="224"/>
      <c r="T387" s="224"/>
      <c r="U387" s="224"/>
      <c r="V387" s="224"/>
      <c r="W387" s="280"/>
      <c r="X387" s="224"/>
      <c r="Y387" s="224"/>
      <c r="Z387" s="237"/>
      <c r="AA387" s="57"/>
      <c r="AB387" s="56"/>
    </row>
    <row r="388" spans="1:28" ht="12.75" x14ac:dyDescent="0.2">
      <c r="A388" s="56"/>
      <c r="B388" s="215" t="str">
        <v>Single-board computer of microcontroller</v>
      </c>
      <c r="C388" s="215" t="str">
        <v>Microcontroller</v>
      </c>
      <c r="D388" s="212" t="str">
        <v/>
      </c>
      <c r="E388" s="56"/>
      <c r="F388" s="230"/>
      <c r="G388" s="230"/>
      <c r="H388" s="232"/>
      <c r="I388" s="230"/>
      <c r="J388" s="230"/>
      <c r="K388" s="230"/>
      <c r="L388" s="230"/>
      <c r="M388" s="230"/>
      <c r="N388" s="230"/>
      <c r="O388" s="230"/>
      <c r="P388" s="230"/>
      <c r="Q388" s="230"/>
      <c r="R388" s="230"/>
      <c r="S388" s="230"/>
      <c r="T388" s="230"/>
      <c r="U388" s="230"/>
      <c r="V388" s="230"/>
      <c r="W388" s="281"/>
      <c r="X388" s="230"/>
      <c r="Y388" s="230"/>
      <c r="Z388" s="236"/>
      <c r="AA388" s="57"/>
      <c r="AB388" s="56"/>
    </row>
    <row r="389" spans="1:28" ht="12.75" x14ac:dyDescent="0.2">
      <c r="A389" s="56"/>
      <c r="B389" s="213" t="str">
        <v>Single-board computer of microcontroller</v>
      </c>
      <c r="C389" s="213" t="str">
        <v>Microcontroller</v>
      </c>
      <c r="D389" s="214" t="str">
        <v/>
      </c>
      <c r="E389" s="56"/>
      <c r="F389" s="224"/>
      <c r="G389" s="224"/>
      <c r="H389" s="226"/>
      <c r="I389" s="224"/>
      <c r="J389" s="224"/>
      <c r="K389" s="224"/>
      <c r="L389" s="224"/>
      <c r="M389" s="224"/>
      <c r="N389" s="224"/>
      <c r="O389" s="224"/>
      <c r="P389" s="224"/>
      <c r="Q389" s="224"/>
      <c r="R389" s="224"/>
      <c r="S389" s="224"/>
      <c r="T389" s="224"/>
      <c r="U389" s="224"/>
      <c r="V389" s="224"/>
      <c r="W389" s="280"/>
      <c r="X389" s="224"/>
      <c r="Y389" s="224"/>
      <c r="Z389" s="237"/>
      <c r="AA389" s="57"/>
      <c r="AB389" s="56"/>
    </row>
    <row r="390" spans="1:28" ht="12.75" x14ac:dyDescent="0.2">
      <c r="A390" s="56"/>
      <c r="B390" s="215" t="str">
        <v>Single-board computer of microcontroller</v>
      </c>
      <c r="C390" s="215" t="str">
        <v>Microcontroller</v>
      </c>
      <c r="D390" s="212" t="str">
        <v/>
      </c>
      <c r="E390" s="56"/>
      <c r="F390" s="230"/>
      <c r="G390" s="230"/>
      <c r="H390" s="232"/>
      <c r="I390" s="230"/>
      <c r="J390" s="230"/>
      <c r="K390" s="230"/>
      <c r="L390" s="230"/>
      <c r="M390" s="230"/>
      <c r="N390" s="230"/>
      <c r="O390" s="230"/>
      <c r="P390" s="230"/>
      <c r="Q390" s="230"/>
      <c r="R390" s="230"/>
      <c r="S390" s="230"/>
      <c r="T390" s="230"/>
      <c r="U390" s="230"/>
      <c r="V390" s="230"/>
      <c r="W390" s="281"/>
      <c r="X390" s="230"/>
      <c r="Y390" s="230"/>
      <c r="Z390" s="236"/>
      <c r="AA390" s="57"/>
      <c r="AB390" s="56"/>
    </row>
    <row r="391" spans="1:28" ht="12.75" x14ac:dyDescent="0.2">
      <c r="A391" s="56"/>
      <c r="B391" s="213" t="str">
        <v>Single-board computer of microcontroller</v>
      </c>
      <c r="C391" s="213" t="str">
        <v>Microcontroller</v>
      </c>
      <c r="D391" s="214" t="str">
        <v/>
      </c>
      <c r="E391" s="56"/>
      <c r="F391" s="224"/>
      <c r="G391" s="224"/>
      <c r="H391" s="226"/>
      <c r="I391" s="224"/>
      <c r="J391" s="224"/>
      <c r="K391" s="224"/>
      <c r="L391" s="224"/>
      <c r="M391" s="224"/>
      <c r="N391" s="224"/>
      <c r="O391" s="224"/>
      <c r="P391" s="224"/>
      <c r="Q391" s="224"/>
      <c r="R391" s="224"/>
      <c r="S391" s="224"/>
      <c r="T391" s="224"/>
      <c r="U391" s="224"/>
      <c r="V391" s="224"/>
      <c r="W391" s="280"/>
      <c r="X391" s="224"/>
      <c r="Y391" s="224"/>
      <c r="Z391" s="237"/>
      <c r="AA391" s="57"/>
      <c r="AB391" s="56"/>
    </row>
    <row r="392" spans="1:28" ht="12.75" x14ac:dyDescent="0.2">
      <c r="A392" s="56"/>
      <c r="B392" s="215" t="str">
        <v>Single-board computer of microcontroller</v>
      </c>
      <c r="C392" s="215" t="str">
        <v>Microcontroller</v>
      </c>
      <c r="D392" s="212" t="str">
        <v/>
      </c>
      <c r="E392" s="56"/>
      <c r="F392" s="230"/>
      <c r="G392" s="230"/>
      <c r="H392" s="232"/>
      <c r="I392" s="230"/>
      <c r="J392" s="230"/>
      <c r="K392" s="230"/>
      <c r="L392" s="230"/>
      <c r="M392" s="230"/>
      <c r="N392" s="230"/>
      <c r="O392" s="230"/>
      <c r="P392" s="230"/>
      <c r="Q392" s="230"/>
      <c r="R392" s="230"/>
      <c r="S392" s="230"/>
      <c r="T392" s="230"/>
      <c r="U392" s="230"/>
      <c r="V392" s="230"/>
      <c r="W392" s="281"/>
      <c r="X392" s="230"/>
      <c r="Y392" s="230"/>
      <c r="Z392" s="236"/>
      <c r="AA392" s="57"/>
      <c r="AB392" s="56"/>
    </row>
    <row r="393" spans="1:28" ht="12.75" x14ac:dyDescent="0.2">
      <c r="A393" s="56"/>
      <c r="B393" s="213" t="str">
        <v>Single-board computer of microcontroller</v>
      </c>
      <c r="C393" s="213" t="str">
        <v>Microcontroller</v>
      </c>
      <c r="D393" s="214" t="str">
        <v/>
      </c>
      <c r="E393" s="56"/>
      <c r="F393" s="224"/>
      <c r="G393" s="224"/>
      <c r="H393" s="226"/>
      <c r="I393" s="224"/>
      <c r="J393" s="224"/>
      <c r="K393" s="224"/>
      <c r="L393" s="224"/>
      <c r="M393" s="224"/>
      <c r="N393" s="224"/>
      <c r="O393" s="224"/>
      <c r="P393" s="224"/>
      <c r="Q393" s="224"/>
      <c r="R393" s="224"/>
      <c r="S393" s="224"/>
      <c r="T393" s="224"/>
      <c r="U393" s="224"/>
      <c r="V393" s="224"/>
      <c r="W393" s="280"/>
      <c r="X393" s="224"/>
      <c r="Y393" s="224"/>
      <c r="Z393" s="237"/>
      <c r="AA393" s="57"/>
      <c r="AB393" s="56"/>
    </row>
    <row r="394" spans="1:28" ht="12.75" x14ac:dyDescent="0.2">
      <c r="A394" s="56"/>
      <c r="B394" s="215" t="str">
        <v>Single-board computer of microcontroller</v>
      </c>
      <c r="C394" s="215" t="str">
        <v>Microcontroller</v>
      </c>
      <c r="D394" s="212" t="str">
        <v/>
      </c>
      <c r="E394" s="56"/>
      <c r="F394" s="230"/>
      <c r="G394" s="230"/>
      <c r="H394" s="232"/>
      <c r="I394" s="230"/>
      <c r="J394" s="230"/>
      <c r="K394" s="230"/>
      <c r="L394" s="230"/>
      <c r="M394" s="230"/>
      <c r="N394" s="230"/>
      <c r="O394" s="230"/>
      <c r="P394" s="230"/>
      <c r="Q394" s="230"/>
      <c r="R394" s="230"/>
      <c r="S394" s="230"/>
      <c r="T394" s="230"/>
      <c r="U394" s="230"/>
      <c r="V394" s="230"/>
      <c r="W394" s="281"/>
      <c r="X394" s="230"/>
      <c r="Y394" s="230"/>
      <c r="Z394" s="236"/>
      <c r="AA394" s="57"/>
      <c r="AB394" s="56"/>
    </row>
    <row r="395" spans="1:28" ht="12.75" x14ac:dyDescent="0.2">
      <c r="A395" s="56"/>
      <c r="B395" s="213" t="str">
        <v>Single-board computer of microcontroller</v>
      </c>
      <c r="C395" s="213" t="str">
        <v>Microcontroller</v>
      </c>
      <c r="D395" s="214" t="str">
        <v/>
      </c>
      <c r="E395" s="56"/>
      <c r="F395" s="224"/>
      <c r="G395" s="224"/>
      <c r="H395" s="226"/>
      <c r="I395" s="224"/>
      <c r="J395" s="224"/>
      <c r="K395" s="224"/>
      <c r="L395" s="224"/>
      <c r="M395" s="224"/>
      <c r="N395" s="224"/>
      <c r="O395" s="224"/>
      <c r="P395" s="224"/>
      <c r="Q395" s="224"/>
      <c r="R395" s="224"/>
      <c r="S395" s="224"/>
      <c r="T395" s="224"/>
      <c r="U395" s="224"/>
      <c r="V395" s="224"/>
      <c r="W395" s="280"/>
      <c r="X395" s="224"/>
      <c r="Y395" s="224"/>
      <c r="Z395" s="237"/>
      <c r="AA395" s="57"/>
      <c r="AB395" s="56"/>
    </row>
    <row r="396" spans="1:28" ht="12.75" x14ac:dyDescent="0.2">
      <c r="A396" s="56"/>
      <c r="B396" s="215" t="str">
        <v>Single-board computer of microcontroller</v>
      </c>
      <c r="C396" s="215" t="str">
        <v>Microcontroller</v>
      </c>
      <c r="D396" s="212" t="str">
        <v/>
      </c>
      <c r="E396" s="56"/>
      <c r="F396" s="230"/>
      <c r="G396" s="230"/>
      <c r="H396" s="232"/>
      <c r="I396" s="230"/>
      <c r="J396" s="230"/>
      <c r="K396" s="230"/>
      <c r="L396" s="230"/>
      <c r="M396" s="230"/>
      <c r="N396" s="230"/>
      <c r="O396" s="230"/>
      <c r="P396" s="230"/>
      <c r="Q396" s="230"/>
      <c r="R396" s="230"/>
      <c r="S396" s="230"/>
      <c r="T396" s="230"/>
      <c r="U396" s="230"/>
      <c r="V396" s="230"/>
      <c r="W396" s="281"/>
      <c r="X396" s="230"/>
      <c r="Y396" s="230"/>
      <c r="Z396" s="236"/>
      <c r="AA396" s="57"/>
      <c r="AB396" s="56"/>
    </row>
    <row r="397" spans="1:28" ht="12.75" x14ac:dyDescent="0.2">
      <c r="A397" s="56"/>
      <c r="B397" s="213" t="str">
        <v>Single-board computer of microcontroller</v>
      </c>
      <c r="C397" s="213" t="str">
        <v>Microcontroller</v>
      </c>
      <c r="D397" s="214" t="str">
        <v/>
      </c>
      <c r="E397" s="56"/>
      <c r="F397" s="224"/>
      <c r="G397" s="224"/>
      <c r="H397" s="226"/>
      <c r="I397" s="224"/>
      <c r="J397" s="224"/>
      <c r="K397" s="224"/>
      <c r="L397" s="224"/>
      <c r="M397" s="224"/>
      <c r="N397" s="224"/>
      <c r="O397" s="224"/>
      <c r="P397" s="224"/>
      <c r="Q397" s="224"/>
      <c r="R397" s="224"/>
      <c r="S397" s="224"/>
      <c r="T397" s="224"/>
      <c r="U397" s="224"/>
      <c r="V397" s="224"/>
      <c r="W397" s="280"/>
      <c r="X397" s="224"/>
      <c r="Y397" s="224"/>
      <c r="Z397" s="237"/>
      <c r="AA397" s="57"/>
      <c r="AB397" s="56"/>
    </row>
    <row r="398" spans="1:28" ht="12.75" x14ac:dyDescent="0.2">
      <c r="A398" s="56"/>
      <c r="B398" s="215" t="str">
        <v>Single-board computer of microcontroller</v>
      </c>
      <c r="C398" s="215" t="str">
        <v>Microcontroller</v>
      </c>
      <c r="D398" s="212" t="str">
        <v/>
      </c>
      <c r="E398" s="56"/>
      <c r="F398" s="230"/>
      <c r="G398" s="230"/>
      <c r="H398" s="232"/>
      <c r="I398" s="230"/>
      <c r="J398" s="230"/>
      <c r="K398" s="230"/>
      <c r="L398" s="230"/>
      <c r="M398" s="230"/>
      <c r="N398" s="230"/>
      <c r="O398" s="230"/>
      <c r="P398" s="230"/>
      <c r="Q398" s="230"/>
      <c r="R398" s="230"/>
      <c r="S398" s="230"/>
      <c r="T398" s="230"/>
      <c r="U398" s="230"/>
      <c r="V398" s="230"/>
      <c r="W398" s="281"/>
      <c r="X398" s="230"/>
      <c r="Y398" s="230"/>
      <c r="Z398" s="236"/>
      <c r="AA398" s="57"/>
      <c r="AB398" s="56"/>
    </row>
    <row r="399" spans="1:28" ht="12.75" x14ac:dyDescent="0.2">
      <c r="A399" s="56"/>
      <c r="B399" s="213" t="str">
        <v>Single-board computer of microcontroller</v>
      </c>
      <c r="C399" s="213" t="str">
        <v>Microcontroller</v>
      </c>
      <c r="D399" s="214" t="str">
        <v/>
      </c>
      <c r="E399" s="56"/>
      <c r="F399" s="224"/>
      <c r="G399" s="224"/>
      <c r="H399" s="226"/>
      <c r="I399" s="224"/>
      <c r="J399" s="224"/>
      <c r="K399" s="224"/>
      <c r="L399" s="224"/>
      <c r="M399" s="224"/>
      <c r="N399" s="224"/>
      <c r="O399" s="224"/>
      <c r="P399" s="224"/>
      <c r="Q399" s="224"/>
      <c r="R399" s="224"/>
      <c r="S399" s="224"/>
      <c r="T399" s="224"/>
      <c r="U399" s="224"/>
      <c r="V399" s="224"/>
      <c r="W399" s="280"/>
      <c r="X399" s="224"/>
      <c r="Y399" s="224"/>
      <c r="Z399" s="237"/>
      <c r="AA399" s="57"/>
      <c r="AB399" s="56"/>
    </row>
    <row r="400" spans="1:28" ht="12.75" x14ac:dyDescent="0.2">
      <c r="A400" s="56"/>
      <c r="B400" s="215" t="str">
        <v>Single-board computer of microcontroller</v>
      </c>
      <c r="C400" s="215" t="str">
        <v>Microcontroller</v>
      </c>
      <c r="D400" s="212" t="str">
        <v/>
      </c>
      <c r="E400" s="56"/>
      <c r="F400" s="230"/>
      <c r="G400" s="230"/>
      <c r="H400" s="232"/>
      <c r="I400" s="230"/>
      <c r="J400" s="230"/>
      <c r="K400" s="230"/>
      <c r="L400" s="230"/>
      <c r="M400" s="230"/>
      <c r="N400" s="230"/>
      <c r="O400" s="230"/>
      <c r="P400" s="230"/>
      <c r="Q400" s="230"/>
      <c r="R400" s="230"/>
      <c r="S400" s="230"/>
      <c r="T400" s="230"/>
      <c r="U400" s="230"/>
      <c r="V400" s="230"/>
      <c r="W400" s="281"/>
      <c r="X400" s="230"/>
      <c r="Y400" s="230"/>
      <c r="Z400" s="236"/>
      <c r="AA400" s="57"/>
      <c r="AB400" s="56"/>
    </row>
    <row r="401" spans="1:28" ht="12.75" x14ac:dyDescent="0.2">
      <c r="A401" s="56"/>
      <c r="B401" s="213" t="str">
        <v>Single-board computer of microcontroller</v>
      </c>
      <c r="C401" s="213" t="str">
        <v>Microcontroller</v>
      </c>
      <c r="D401" s="214" t="str">
        <v/>
      </c>
      <c r="E401" s="56"/>
      <c r="F401" s="224"/>
      <c r="G401" s="224"/>
      <c r="H401" s="226"/>
      <c r="I401" s="224"/>
      <c r="J401" s="224"/>
      <c r="K401" s="224"/>
      <c r="L401" s="224"/>
      <c r="M401" s="224"/>
      <c r="N401" s="224"/>
      <c r="O401" s="224"/>
      <c r="P401" s="224"/>
      <c r="Q401" s="224"/>
      <c r="R401" s="224"/>
      <c r="S401" s="224"/>
      <c r="T401" s="224"/>
      <c r="U401" s="224"/>
      <c r="V401" s="224"/>
      <c r="W401" s="280"/>
      <c r="X401" s="224"/>
      <c r="Y401" s="224"/>
      <c r="Z401" s="237"/>
      <c r="AA401" s="57"/>
      <c r="AB401" s="56"/>
    </row>
    <row r="402" spans="1:28" ht="12.75" x14ac:dyDescent="0.2">
      <c r="A402" s="56"/>
      <c r="B402" s="215" t="str">
        <v>Single-board computer of microcontroller</v>
      </c>
      <c r="C402" s="215" t="str">
        <v>Microcontroller</v>
      </c>
      <c r="D402" s="212" t="str">
        <v/>
      </c>
      <c r="E402" s="56"/>
      <c r="F402" s="230"/>
      <c r="G402" s="230"/>
      <c r="H402" s="232"/>
      <c r="I402" s="230"/>
      <c r="J402" s="230"/>
      <c r="K402" s="230"/>
      <c r="L402" s="230"/>
      <c r="M402" s="230"/>
      <c r="N402" s="230"/>
      <c r="O402" s="230"/>
      <c r="P402" s="230"/>
      <c r="Q402" s="230"/>
      <c r="R402" s="230"/>
      <c r="S402" s="230"/>
      <c r="T402" s="230"/>
      <c r="U402" s="230"/>
      <c r="V402" s="230"/>
      <c r="W402" s="281"/>
      <c r="X402" s="230"/>
      <c r="Y402" s="230"/>
      <c r="Z402" s="236"/>
      <c r="AA402" s="57"/>
      <c r="AB402" s="56"/>
    </row>
    <row r="403" spans="1:28" ht="12.75" x14ac:dyDescent="0.2">
      <c r="A403" s="56"/>
      <c r="B403" s="213" t="str">
        <v>Single-board computer of microcontroller</v>
      </c>
      <c r="C403" s="213" t="str">
        <v>Microcontroller</v>
      </c>
      <c r="D403" s="214" t="str">
        <v/>
      </c>
      <c r="E403" s="56"/>
      <c r="F403" s="224"/>
      <c r="G403" s="224"/>
      <c r="H403" s="226"/>
      <c r="I403" s="224"/>
      <c r="J403" s="224"/>
      <c r="K403" s="224"/>
      <c r="L403" s="224"/>
      <c r="M403" s="224"/>
      <c r="N403" s="224"/>
      <c r="O403" s="224"/>
      <c r="P403" s="224"/>
      <c r="Q403" s="224"/>
      <c r="R403" s="224"/>
      <c r="S403" s="224"/>
      <c r="T403" s="224"/>
      <c r="U403" s="224"/>
      <c r="V403" s="224"/>
      <c r="W403" s="280"/>
      <c r="X403" s="224"/>
      <c r="Y403" s="224"/>
      <c r="Z403" s="237"/>
      <c r="AA403" s="57"/>
      <c r="AB403" s="56"/>
    </row>
    <row r="404" spans="1:28" ht="12.75" x14ac:dyDescent="0.2">
      <c r="A404" s="56"/>
      <c r="B404" s="215" t="str">
        <v>Single-board computer of microcontroller</v>
      </c>
      <c r="C404" s="215" t="str">
        <v>Microcontroller</v>
      </c>
      <c r="D404" s="212" t="str">
        <v/>
      </c>
      <c r="E404" s="56"/>
      <c r="F404" s="230"/>
      <c r="G404" s="230"/>
      <c r="H404" s="232"/>
      <c r="I404" s="230"/>
      <c r="J404" s="230"/>
      <c r="K404" s="230"/>
      <c r="L404" s="230"/>
      <c r="M404" s="230"/>
      <c r="N404" s="230"/>
      <c r="O404" s="230"/>
      <c r="P404" s="230"/>
      <c r="Q404" s="230"/>
      <c r="R404" s="230"/>
      <c r="S404" s="230"/>
      <c r="T404" s="230"/>
      <c r="U404" s="230"/>
      <c r="V404" s="230"/>
      <c r="W404" s="281"/>
      <c r="X404" s="230"/>
      <c r="Y404" s="230"/>
      <c r="Z404" s="236"/>
      <c r="AA404" s="57"/>
      <c r="AB404" s="56"/>
    </row>
    <row r="405" spans="1:28" ht="12.75" x14ac:dyDescent="0.2">
      <c r="A405" s="56"/>
      <c r="B405" s="213" t="str">
        <v>Single-board computer of microcontroller</v>
      </c>
      <c r="C405" s="213" t="str">
        <v>Microcontroller</v>
      </c>
      <c r="D405" s="214" t="str">
        <v/>
      </c>
      <c r="E405" s="56"/>
      <c r="F405" s="224"/>
      <c r="G405" s="224"/>
      <c r="H405" s="226"/>
      <c r="I405" s="224"/>
      <c r="J405" s="224"/>
      <c r="K405" s="224"/>
      <c r="L405" s="224"/>
      <c r="M405" s="224"/>
      <c r="N405" s="224"/>
      <c r="O405" s="224"/>
      <c r="P405" s="224"/>
      <c r="Q405" s="224"/>
      <c r="R405" s="224"/>
      <c r="S405" s="224"/>
      <c r="T405" s="224"/>
      <c r="U405" s="224"/>
      <c r="V405" s="224"/>
      <c r="W405" s="280"/>
      <c r="X405" s="224"/>
      <c r="Y405" s="224"/>
      <c r="Z405" s="237"/>
      <c r="AA405" s="57"/>
      <c r="AB405" s="56"/>
    </row>
    <row r="406" spans="1:28" ht="12.75" x14ac:dyDescent="0.2">
      <c r="A406" s="56"/>
      <c r="B406" s="215" t="str">
        <v>Single-board computer of microcontroller</v>
      </c>
      <c r="C406" s="215" t="str">
        <v>Microcontroller</v>
      </c>
      <c r="D406" s="212" t="str">
        <v/>
      </c>
      <c r="E406" s="56"/>
      <c r="F406" s="230"/>
      <c r="G406" s="230"/>
      <c r="H406" s="232"/>
      <c r="I406" s="230"/>
      <c r="J406" s="230"/>
      <c r="K406" s="230"/>
      <c r="L406" s="230"/>
      <c r="M406" s="230"/>
      <c r="N406" s="230"/>
      <c r="O406" s="230"/>
      <c r="P406" s="230"/>
      <c r="Q406" s="230"/>
      <c r="R406" s="230"/>
      <c r="S406" s="230"/>
      <c r="T406" s="230"/>
      <c r="U406" s="230"/>
      <c r="V406" s="230"/>
      <c r="W406" s="281"/>
      <c r="X406" s="230"/>
      <c r="Y406" s="230"/>
      <c r="Z406" s="236"/>
      <c r="AA406" s="57"/>
      <c r="AB406" s="56"/>
    </row>
    <row r="407" spans="1:28" ht="12.75" x14ac:dyDescent="0.2">
      <c r="A407" s="56"/>
      <c r="B407" s="213" t="str">
        <v>Single-board computer of microcontroller</v>
      </c>
      <c r="C407" s="213" t="str">
        <v>Microcontroller</v>
      </c>
      <c r="D407" s="214" t="str">
        <v/>
      </c>
      <c r="E407" s="56"/>
      <c r="F407" s="224"/>
      <c r="G407" s="224"/>
      <c r="H407" s="226"/>
      <c r="I407" s="224"/>
      <c r="J407" s="224"/>
      <c r="K407" s="224"/>
      <c r="L407" s="224"/>
      <c r="M407" s="224"/>
      <c r="N407" s="224"/>
      <c r="O407" s="224"/>
      <c r="P407" s="224"/>
      <c r="Q407" s="224"/>
      <c r="R407" s="224"/>
      <c r="S407" s="224"/>
      <c r="T407" s="224"/>
      <c r="U407" s="224"/>
      <c r="V407" s="224"/>
      <c r="W407" s="280"/>
      <c r="X407" s="224"/>
      <c r="Y407" s="224"/>
      <c r="Z407" s="237"/>
      <c r="AA407" s="57"/>
      <c r="AB407" s="56"/>
    </row>
    <row r="408" spans="1:28" ht="12.75" x14ac:dyDescent="0.2">
      <c r="A408" s="56"/>
      <c r="B408" s="215" t="str">
        <v>Single-board computer of microcontroller</v>
      </c>
      <c r="C408" s="215" t="str">
        <v>Microcontroller</v>
      </c>
      <c r="D408" s="212" t="str">
        <v/>
      </c>
      <c r="E408" s="56"/>
      <c r="F408" s="230"/>
      <c r="G408" s="230"/>
      <c r="H408" s="232"/>
      <c r="I408" s="230"/>
      <c r="J408" s="230"/>
      <c r="K408" s="230"/>
      <c r="L408" s="230"/>
      <c r="M408" s="230"/>
      <c r="N408" s="230"/>
      <c r="O408" s="230"/>
      <c r="P408" s="230"/>
      <c r="Q408" s="230"/>
      <c r="R408" s="230"/>
      <c r="S408" s="230"/>
      <c r="T408" s="230"/>
      <c r="U408" s="230"/>
      <c r="V408" s="230"/>
      <c r="W408" s="281"/>
      <c r="X408" s="230"/>
      <c r="Y408" s="230"/>
      <c r="Z408" s="236"/>
      <c r="AA408" s="57"/>
      <c r="AB408" s="56"/>
    </row>
    <row r="409" spans="1:28" ht="12.75" x14ac:dyDescent="0.2">
      <c r="A409" s="56"/>
      <c r="B409" s="213" t="str">
        <v>Single-board computer of microcontroller</v>
      </c>
      <c r="C409" s="213" t="str">
        <v>Microcontroller</v>
      </c>
      <c r="D409" s="214" t="str">
        <v/>
      </c>
      <c r="E409" s="56"/>
      <c r="F409" s="224"/>
      <c r="G409" s="224"/>
      <c r="H409" s="226"/>
      <c r="I409" s="224"/>
      <c r="J409" s="224"/>
      <c r="K409" s="224"/>
      <c r="L409" s="224"/>
      <c r="M409" s="224"/>
      <c r="N409" s="224"/>
      <c r="O409" s="224"/>
      <c r="P409" s="224"/>
      <c r="Q409" s="224"/>
      <c r="R409" s="224"/>
      <c r="S409" s="224"/>
      <c r="T409" s="224"/>
      <c r="U409" s="224"/>
      <c r="V409" s="224"/>
      <c r="W409" s="280"/>
      <c r="X409" s="224"/>
      <c r="Y409" s="224"/>
      <c r="Z409" s="237"/>
      <c r="AA409" s="57"/>
      <c r="AB409" s="56"/>
    </row>
    <row r="410" spans="1:28" ht="12.75" x14ac:dyDescent="0.2">
      <c r="A410" s="56"/>
      <c r="B410" s="215" t="str">
        <v>Single-board computer of microcontroller</v>
      </c>
      <c r="C410" s="215" t="str">
        <v>Microcontroller</v>
      </c>
      <c r="D410" s="212" t="str">
        <v/>
      </c>
      <c r="E410" s="56"/>
      <c r="F410" s="230"/>
      <c r="G410" s="230"/>
      <c r="H410" s="232"/>
      <c r="I410" s="230"/>
      <c r="J410" s="230"/>
      <c r="K410" s="230"/>
      <c r="L410" s="230"/>
      <c r="M410" s="230"/>
      <c r="N410" s="230"/>
      <c r="O410" s="230"/>
      <c r="P410" s="230"/>
      <c r="Q410" s="230"/>
      <c r="R410" s="230"/>
      <c r="S410" s="230"/>
      <c r="T410" s="230"/>
      <c r="U410" s="230"/>
      <c r="V410" s="230"/>
      <c r="W410" s="281"/>
      <c r="X410" s="230"/>
      <c r="Y410" s="230"/>
      <c r="Z410" s="236"/>
      <c r="AA410" s="57"/>
      <c r="AB410" s="56"/>
    </row>
    <row r="411" spans="1:28" ht="12.75" x14ac:dyDescent="0.2">
      <c r="A411" s="56"/>
      <c r="B411" s="213" t="str">
        <v>Single-board computer of microcontroller</v>
      </c>
      <c r="C411" s="213" t="str">
        <v>Microcontroller</v>
      </c>
      <c r="D411" s="214" t="str">
        <v/>
      </c>
      <c r="E411" s="56"/>
      <c r="F411" s="224"/>
      <c r="G411" s="224"/>
      <c r="H411" s="226"/>
      <c r="I411" s="224"/>
      <c r="J411" s="224"/>
      <c r="K411" s="224"/>
      <c r="L411" s="224"/>
      <c r="M411" s="224"/>
      <c r="N411" s="224"/>
      <c r="O411" s="224"/>
      <c r="P411" s="224"/>
      <c r="Q411" s="224"/>
      <c r="R411" s="224"/>
      <c r="S411" s="224"/>
      <c r="T411" s="224"/>
      <c r="U411" s="224"/>
      <c r="V411" s="224"/>
      <c r="W411" s="280"/>
      <c r="X411" s="224"/>
      <c r="Y411" s="224"/>
      <c r="Z411" s="237"/>
      <c r="AA411" s="57"/>
      <c r="AB411" s="56"/>
    </row>
    <row r="412" spans="1:28" ht="12.75" x14ac:dyDescent="0.2">
      <c r="A412" s="56"/>
      <c r="B412" s="215" t="str">
        <v>Single-board computer of microcontroller</v>
      </c>
      <c r="C412" s="215" t="str">
        <v>Microcontroller</v>
      </c>
      <c r="D412" s="212" t="str">
        <v/>
      </c>
      <c r="E412" s="56"/>
      <c r="F412" s="230"/>
      <c r="G412" s="230"/>
      <c r="H412" s="232"/>
      <c r="I412" s="230"/>
      <c r="J412" s="230"/>
      <c r="K412" s="230"/>
      <c r="L412" s="230"/>
      <c r="M412" s="230"/>
      <c r="N412" s="230"/>
      <c r="O412" s="230"/>
      <c r="P412" s="230"/>
      <c r="Q412" s="230"/>
      <c r="R412" s="230"/>
      <c r="S412" s="230"/>
      <c r="T412" s="230"/>
      <c r="U412" s="230"/>
      <c r="V412" s="230"/>
      <c r="W412" s="281"/>
      <c r="X412" s="230"/>
      <c r="Y412" s="230"/>
      <c r="Z412" s="236"/>
      <c r="AA412" s="57"/>
      <c r="AB412" s="56"/>
    </row>
    <row r="413" spans="1:28" ht="12.75" x14ac:dyDescent="0.2">
      <c r="A413" s="56"/>
      <c r="B413" s="213" t="str">
        <v>Single-board computer of microcontroller</v>
      </c>
      <c r="C413" s="213" t="str">
        <v>Microcontroller</v>
      </c>
      <c r="D413" s="214" t="str">
        <v/>
      </c>
      <c r="E413" s="56"/>
      <c r="F413" s="224"/>
      <c r="G413" s="224"/>
      <c r="H413" s="226"/>
      <c r="I413" s="224"/>
      <c r="J413" s="224"/>
      <c r="K413" s="224"/>
      <c r="L413" s="224"/>
      <c r="M413" s="224"/>
      <c r="N413" s="224"/>
      <c r="O413" s="224"/>
      <c r="P413" s="224"/>
      <c r="Q413" s="224"/>
      <c r="R413" s="224"/>
      <c r="S413" s="224"/>
      <c r="T413" s="224"/>
      <c r="U413" s="224"/>
      <c r="V413" s="224"/>
      <c r="W413" s="280"/>
      <c r="X413" s="224"/>
      <c r="Y413" s="224"/>
      <c r="Z413" s="237"/>
      <c r="AA413" s="57"/>
      <c r="AB413" s="56"/>
    </row>
    <row r="414" spans="1:28" ht="12.75" x14ac:dyDescent="0.2">
      <c r="A414" s="56"/>
      <c r="B414" s="215" t="str">
        <v>Single-board computer of microcontroller</v>
      </c>
      <c r="C414" s="215" t="str">
        <v>Microcontroller</v>
      </c>
      <c r="D414" s="212" t="str">
        <v/>
      </c>
      <c r="E414" s="56"/>
      <c r="F414" s="230"/>
      <c r="G414" s="230"/>
      <c r="H414" s="232"/>
      <c r="I414" s="230"/>
      <c r="J414" s="230"/>
      <c r="K414" s="230"/>
      <c r="L414" s="230"/>
      <c r="M414" s="230"/>
      <c r="N414" s="230"/>
      <c r="O414" s="230"/>
      <c r="P414" s="230"/>
      <c r="Q414" s="230"/>
      <c r="R414" s="230"/>
      <c r="S414" s="230"/>
      <c r="T414" s="230"/>
      <c r="U414" s="230"/>
      <c r="V414" s="230"/>
      <c r="W414" s="281"/>
      <c r="X414" s="230"/>
      <c r="Y414" s="230"/>
      <c r="Z414" s="236"/>
      <c r="AA414" s="57"/>
      <c r="AB414" s="56"/>
    </row>
    <row r="415" spans="1:28" ht="12.75" x14ac:dyDescent="0.2">
      <c r="A415" s="56"/>
      <c r="B415" s="213" t="str">
        <v>Single-board computer of microcontroller</v>
      </c>
      <c r="C415" s="213" t="str">
        <v>Microcontroller</v>
      </c>
      <c r="D415" s="214" t="str">
        <v/>
      </c>
      <c r="E415" s="56"/>
      <c r="F415" s="224"/>
      <c r="G415" s="224"/>
      <c r="H415" s="226"/>
      <c r="I415" s="224"/>
      <c r="J415" s="224"/>
      <c r="K415" s="224"/>
      <c r="L415" s="224"/>
      <c r="M415" s="224"/>
      <c r="N415" s="224"/>
      <c r="O415" s="224"/>
      <c r="P415" s="224"/>
      <c r="Q415" s="224"/>
      <c r="R415" s="224"/>
      <c r="S415" s="224"/>
      <c r="T415" s="224"/>
      <c r="U415" s="224"/>
      <c r="V415" s="224"/>
      <c r="W415" s="280"/>
      <c r="X415" s="224"/>
      <c r="Y415" s="224"/>
      <c r="Z415" s="237"/>
      <c r="AA415" s="57"/>
      <c r="AB415" s="56"/>
    </row>
    <row r="416" spans="1:28" ht="12.75" x14ac:dyDescent="0.2">
      <c r="A416" s="56"/>
      <c r="B416" s="215" t="str">
        <v>Single-board computer of microcontroller</v>
      </c>
      <c r="C416" s="215" t="str">
        <v>Microcontroller</v>
      </c>
      <c r="D416" s="212" t="str">
        <v/>
      </c>
      <c r="E416" s="56"/>
      <c r="F416" s="230"/>
      <c r="G416" s="230"/>
      <c r="H416" s="232"/>
      <c r="I416" s="230"/>
      <c r="J416" s="230"/>
      <c r="K416" s="230"/>
      <c r="L416" s="230"/>
      <c r="M416" s="230"/>
      <c r="N416" s="230"/>
      <c r="O416" s="230"/>
      <c r="P416" s="230"/>
      <c r="Q416" s="230"/>
      <c r="R416" s="230"/>
      <c r="S416" s="230"/>
      <c r="T416" s="230"/>
      <c r="U416" s="230"/>
      <c r="V416" s="230"/>
      <c r="W416" s="281"/>
      <c r="X416" s="230"/>
      <c r="Y416" s="230"/>
      <c r="Z416" s="236"/>
      <c r="AA416" s="57"/>
      <c r="AB416" s="56"/>
    </row>
    <row r="417" spans="1:28" ht="12.75" x14ac:dyDescent="0.2">
      <c r="A417" s="56"/>
      <c r="B417" s="213" t="str">
        <v>Single-board computer of microcontroller</v>
      </c>
      <c r="C417" s="213" t="str">
        <v>Microcontroller</v>
      </c>
      <c r="D417" s="214" t="str">
        <v/>
      </c>
      <c r="E417" s="56"/>
      <c r="F417" s="224"/>
      <c r="G417" s="224"/>
      <c r="H417" s="226"/>
      <c r="I417" s="224"/>
      <c r="J417" s="224"/>
      <c r="K417" s="224"/>
      <c r="L417" s="224"/>
      <c r="M417" s="224"/>
      <c r="N417" s="224"/>
      <c r="O417" s="224"/>
      <c r="P417" s="224"/>
      <c r="Q417" s="224"/>
      <c r="R417" s="224"/>
      <c r="S417" s="224"/>
      <c r="T417" s="224"/>
      <c r="U417" s="224"/>
      <c r="V417" s="224"/>
      <c r="W417" s="280"/>
      <c r="X417" s="224"/>
      <c r="Y417" s="224"/>
      <c r="Z417" s="237"/>
      <c r="AA417" s="57"/>
      <c r="AB417" s="56"/>
    </row>
    <row r="418" spans="1:28" ht="12.75" x14ac:dyDescent="0.2">
      <c r="A418" s="56"/>
      <c r="B418" s="215" t="str">
        <v>Single-board computer of microcontroller</v>
      </c>
      <c r="C418" s="215" t="str">
        <v>Microcontroller</v>
      </c>
      <c r="D418" s="212" t="str">
        <v/>
      </c>
      <c r="E418" s="56"/>
      <c r="F418" s="230"/>
      <c r="G418" s="230"/>
      <c r="H418" s="232"/>
      <c r="I418" s="230"/>
      <c r="J418" s="230"/>
      <c r="K418" s="230"/>
      <c r="L418" s="230"/>
      <c r="M418" s="230"/>
      <c r="N418" s="230"/>
      <c r="O418" s="230"/>
      <c r="P418" s="230"/>
      <c r="Q418" s="230"/>
      <c r="R418" s="230"/>
      <c r="S418" s="230"/>
      <c r="T418" s="230"/>
      <c r="U418" s="230"/>
      <c r="V418" s="230"/>
      <c r="W418" s="281"/>
      <c r="X418" s="230"/>
      <c r="Y418" s="230"/>
      <c r="Z418" s="236"/>
      <c r="AA418" s="57"/>
      <c r="AB418" s="56"/>
    </row>
    <row r="419" spans="1:28" ht="12.75" x14ac:dyDescent="0.2">
      <c r="A419" s="56"/>
      <c r="B419" s="213" t="str">
        <v>Single-board computer of microcontroller</v>
      </c>
      <c r="C419" s="213" t="str">
        <v>Microcontroller</v>
      </c>
      <c r="D419" s="214" t="str">
        <v/>
      </c>
      <c r="E419" s="56"/>
      <c r="F419" s="224"/>
      <c r="G419" s="224"/>
      <c r="H419" s="226"/>
      <c r="I419" s="224"/>
      <c r="J419" s="224"/>
      <c r="K419" s="224"/>
      <c r="L419" s="224"/>
      <c r="M419" s="224"/>
      <c r="N419" s="224"/>
      <c r="O419" s="224"/>
      <c r="P419" s="224"/>
      <c r="Q419" s="224"/>
      <c r="R419" s="224"/>
      <c r="S419" s="224"/>
      <c r="T419" s="224"/>
      <c r="U419" s="224"/>
      <c r="V419" s="224"/>
      <c r="W419" s="280"/>
      <c r="X419" s="224"/>
      <c r="Y419" s="224"/>
      <c r="Z419" s="237"/>
      <c r="AA419" s="57"/>
      <c r="AB419" s="56"/>
    </row>
    <row r="420" spans="1:28" ht="12.75" x14ac:dyDescent="0.2">
      <c r="A420" s="56"/>
      <c r="B420" s="215" t="str">
        <v>Single-board computer of microcontroller</v>
      </c>
      <c r="C420" s="215" t="str">
        <v>Microcontroller</v>
      </c>
      <c r="D420" s="212" t="str">
        <v/>
      </c>
      <c r="E420" s="56"/>
      <c r="F420" s="230"/>
      <c r="G420" s="230"/>
      <c r="H420" s="232"/>
      <c r="I420" s="230"/>
      <c r="J420" s="230"/>
      <c r="K420" s="230"/>
      <c r="L420" s="230"/>
      <c r="M420" s="230"/>
      <c r="N420" s="230"/>
      <c r="O420" s="230"/>
      <c r="P420" s="230"/>
      <c r="Q420" s="230"/>
      <c r="R420" s="230"/>
      <c r="S420" s="230"/>
      <c r="T420" s="230"/>
      <c r="U420" s="230"/>
      <c r="V420" s="230"/>
      <c r="W420" s="281"/>
      <c r="X420" s="230"/>
      <c r="Y420" s="230"/>
      <c r="Z420" s="236"/>
      <c r="AA420" s="57"/>
      <c r="AB420" s="56"/>
    </row>
    <row r="421" spans="1:28" ht="12.75" x14ac:dyDescent="0.2">
      <c r="A421" s="56"/>
      <c r="B421" s="213"/>
      <c r="C421" s="213"/>
      <c r="D421" s="214"/>
      <c r="E421" s="56"/>
      <c r="F421" s="224"/>
      <c r="G421" s="224"/>
      <c r="H421" s="226"/>
      <c r="I421" s="224"/>
      <c r="J421" s="224"/>
      <c r="K421" s="224"/>
      <c r="L421" s="224"/>
      <c r="M421" s="224"/>
      <c r="N421" s="224"/>
      <c r="O421" s="224"/>
      <c r="P421" s="224"/>
      <c r="Q421" s="224"/>
      <c r="R421" s="224"/>
      <c r="S421" s="224"/>
      <c r="T421" s="224"/>
      <c r="U421" s="224"/>
      <c r="V421" s="224"/>
      <c r="W421" s="280"/>
      <c r="X421" s="224"/>
      <c r="Y421" s="224"/>
      <c r="Z421" s="237"/>
      <c r="AA421" s="57"/>
      <c r="AB421" s="56"/>
    </row>
    <row r="422" spans="1:28" ht="12.75" x14ac:dyDescent="0.2">
      <c r="A422" s="56"/>
      <c r="B422" s="215"/>
      <c r="C422" s="215"/>
      <c r="D422" s="212"/>
      <c r="E422" s="56"/>
      <c r="F422" s="230"/>
      <c r="G422" s="230"/>
      <c r="H422" s="232"/>
      <c r="I422" s="230"/>
      <c r="J422" s="230"/>
      <c r="K422" s="230"/>
      <c r="L422" s="230"/>
      <c r="M422" s="230"/>
      <c r="N422" s="230"/>
      <c r="O422" s="230"/>
      <c r="P422" s="230"/>
      <c r="Q422" s="230"/>
      <c r="R422" s="230"/>
      <c r="S422" s="230"/>
      <c r="T422" s="230"/>
      <c r="U422" s="230"/>
      <c r="V422" s="230"/>
      <c r="W422" s="281"/>
      <c r="X422" s="230"/>
      <c r="Y422" s="230"/>
      <c r="Z422" s="236"/>
      <c r="AA422" s="57"/>
      <c r="AB422" s="56"/>
    </row>
    <row r="423" spans="1:28" ht="12.75" x14ac:dyDescent="0.2">
      <c r="A423" s="56"/>
      <c r="B423" s="213"/>
      <c r="C423" s="213"/>
      <c r="D423" s="214"/>
      <c r="E423" s="56"/>
      <c r="F423" s="224"/>
      <c r="G423" s="224"/>
      <c r="H423" s="226"/>
      <c r="I423" s="224"/>
      <c r="J423" s="224"/>
      <c r="K423" s="224"/>
      <c r="L423" s="224"/>
      <c r="M423" s="224"/>
      <c r="N423" s="224"/>
      <c r="O423" s="224"/>
      <c r="P423" s="224"/>
      <c r="Q423" s="224"/>
      <c r="R423" s="224"/>
      <c r="S423" s="224"/>
      <c r="T423" s="224"/>
      <c r="U423" s="224"/>
      <c r="V423" s="224"/>
      <c r="W423" s="280"/>
      <c r="X423" s="224"/>
      <c r="Y423" s="224"/>
      <c r="Z423" s="237"/>
      <c r="AA423" s="57"/>
      <c r="AB423" s="56"/>
    </row>
    <row r="424" spans="1:28" ht="12.75" x14ac:dyDescent="0.2">
      <c r="A424" s="56"/>
      <c r="B424" s="215"/>
      <c r="C424" s="215"/>
      <c r="D424" s="212"/>
      <c r="E424" s="56"/>
      <c r="F424" s="230"/>
      <c r="G424" s="230"/>
      <c r="H424" s="232"/>
      <c r="I424" s="230"/>
      <c r="J424" s="230"/>
      <c r="K424" s="230"/>
      <c r="L424" s="230"/>
      <c r="M424" s="230"/>
      <c r="N424" s="230"/>
      <c r="O424" s="230"/>
      <c r="P424" s="230"/>
      <c r="Q424" s="230"/>
      <c r="R424" s="230"/>
      <c r="S424" s="230"/>
      <c r="T424" s="230"/>
      <c r="U424" s="230"/>
      <c r="V424" s="230"/>
      <c r="W424" s="281"/>
      <c r="X424" s="230"/>
      <c r="Y424" s="230"/>
      <c r="Z424" s="236"/>
      <c r="AA424" s="57"/>
      <c r="AB424" s="56"/>
    </row>
    <row r="425" spans="1:28" ht="12.75" x14ac:dyDescent="0.2">
      <c r="A425" s="56"/>
      <c r="B425" s="213"/>
      <c r="C425" s="213"/>
      <c r="D425" s="214"/>
      <c r="E425" s="56"/>
      <c r="F425" s="224"/>
      <c r="G425" s="224"/>
      <c r="H425" s="226"/>
      <c r="I425" s="224"/>
      <c r="J425" s="224"/>
      <c r="K425" s="224"/>
      <c r="L425" s="224"/>
      <c r="M425" s="224"/>
      <c r="N425" s="224"/>
      <c r="O425" s="224"/>
      <c r="P425" s="224"/>
      <c r="Q425" s="224"/>
      <c r="R425" s="224"/>
      <c r="S425" s="224"/>
      <c r="T425" s="224"/>
      <c r="U425" s="224"/>
      <c r="V425" s="224"/>
      <c r="W425" s="280"/>
      <c r="X425" s="224"/>
      <c r="Y425" s="224"/>
      <c r="Z425" s="237"/>
      <c r="AA425" s="57"/>
      <c r="AB425" s="56"/>
    </row>
    <row r="426" spans="1:28" ht="12.75" x14ac:dyDescent="0.2">
      <c r="A426" s="56"/>
      <c r="B426" s="215"/>
      <c r="C426" s="215"/>
      <c r="D426" s="212"/>
      <c r="E426" s="56"/>
      <c r="F426" s="230"/>
      <c r="G426" s="230"/>
      <c r="H426" s="232"/>
      <c r="I426" s="230"/>
      <c r="J426" s="230"/>
      <c r="K426" s="230"/>
      <c r="L426" s="230"/>
      <c r="M426" s="230"/>
      <c r="N426" s="230"/>
      <c r="O426" s="230"/>
      <c r="P426" s="230"/>
      <c r="Q426" s="230"/>
      <c r="R426" s="230"/>
      <c r="S426" s="230"/>
      <c r="T426" s="230"/>
      <c r="U426" s="230"/>
      <c r="V426" s="230"/>
      <c r="W426" s="281"/>
      <c r="X426" s="230"/>
      <c r="Y426" s="230"/>
      <c r="Z426" s="236"/>
      <c r="AA426" s="57"/>
      <c r="AB426" s="56"/>
    </row>
    <row r="427" spans="1:28" ht="12.75" x14ac:dyDescent="0.2">
      <c r="A427" s="56"/>
      <c r="B427" s="213"/>
      <c r="C427" s="213"/>
      <c r="D427" s="214"/>
      <c r="E427" s="56"/>
      <c r="F427" s="224"/>
      <c r="G427" s="224"/>
      <c r="H427" s="226"/>
      <c r="I427" s="224"/>
      <c r="J427" s="224"/>
      <c r="K427" s="224"/>
      <c r="L427" s="224"/>
      <c r="M427" s="224"/>
      <c r="N427" s="224"/>
      <c r="O427" s="224"/>
      <c r="P427" s="224"/>
      <c r="Q427" s="224"/>
      <c r="R427" s="224"/>
      <c r="S427" s="224"/>
      <c r="T427" s="224"/>
      <c r="U427" s="224"/>
      <c r="V427" s="224"/>
      <c r="W427" s="280"/>
      <c r="X427" s="224"/>
      <c r="Y427" s="224"/>
      <c r="Z427" s="237"/>
      <c r="AA427" s="57"/>
      <c r="AB427" s="56"/>
    </row>
    <row r="428" spans="1:28" ht="12.75" x14ac:dyDescent="0.2">
      <c r="A428" s="56"/>
      <c r="B428" s="215"/>
      <c r="C428" s="215"/>
      <c r="D428" s="212"/>
      <c r="E428" s="56"/>
      <c r="F428" s="230"/>
      <c r="G428" s="230"/>
      <c r="H428" s="232"/>
      <c r="I428" s="230"/>
      <c r="J428" s="230"/>
      <c r="K428" s="230"/>
      <c r="L428" s="230"/>
      <c r="M428" s="230"/>
      <c r="N428" s="230"/>
      <c r="O428" s="230"/>
      <c r="P428" s="230"/>
      <c r="Q428" s="230"/>
      <c r="R428" s="230"/>
      <c r="S428" s="230"/>
      <c r="T428" s="230"/>
      <c r="U428" s="230"/>
      <c r="V428" s="230"/>
      <c r="W428" s="281"/>
      <c r="X428" s="230"/>
      <c r="Y428" s="230"/>
      <c r="Z428" s="236"/>
      <c r="AA428" s="57"/>
      <c r="AB428" s="56"/>
    </row>
    <row r="429" spans="1:28" ht="12.75" x14ac:dyDescent="0.2">
      <c r="A429" s="56"/>
      <c r="B429" s="213"/>
      <c r="C429" s="213"/>
      <c r="D429" s="214"/>
      <c r="E429" s="56"/>
      <c r="F429" s="224"/>
      <c r="G429" s="224"/>
      <c r="H429" s="226"/>
      <c r="I429" s="224"/>
      <c r="J429" s="224"/>
      <c r="K429" s="224"/>
      <c r="L429" s="224"/>
      <c r="M429" s="224"/>
      <c r="N429" s="224"/>
      <c r="O429" s="224"/>
      <c r="P429" s="224"/>
      <c r="Q429" s="224"/>
      <c r="R429" s="224"/>
      <c r="S429" s="224"/>
      <c r="T429" s="224"/>
      <c r="U429" s="224"/>
      <c r="V429" s="224"/>
      <c r="W429" s="280"/>
      <c r="X429" s="224"/>
      <c r="Y429" s="224"/>
      <c r="Z429" s="237"/>
      <c r="AA429" s="57"/>
      <c r="AB429" s="56"/>
    </row>
    <row r="430" spans="1:28" ht="12.75" x14ac:dyDescent="0.2">
      <c r="A430" s="56"/>
      <c r="B430" s="215"/>
      <c r="C430" s="215"/>
      <c r="D430" s="212"/>
      <c r="E430" s="56"/>
      <c r="F430" s="230"/>
      <c r="G430" s="230"/>
      <c r="H430" s="232"/>
      <c r="I430" s="230"/>
      <c r="J430" s="230"/>
      <c r="K430" s="230"/>
      <c r="L430" s="230"/>
      <c r="M430" s="230"/>
      <c r="N430" s="230"/>
      <c r="O430" s="230"/>
      <c r="P430" s="230"/>
      <c r="Q430" s="230"/>
      <c r="R430" s="230"/>
      <c r="S430" s="230"/>
      <c r="T430" s="230"/>
      <c r="U430" s="230"/>
      <c r="V430" s="230"/>
      <c r="W430" s="281"/>
      <c r="X430" s="230"/>
      <c r="Y430" s="230"/>
      <c r="Z430" s="236"/>
      <c r="AA430" s="57"/>
      <c r="AB430" s="56"/>
    </row>
    <row r="431" spans="1:28" ht="12.75" x14ac:dyDescent="0.2">
      <c r="A431" s="56"/>
      <c r="B431" s="213"/>
      <c r="C431" s="213"/>
      <c r="D431" s="214"/>
      <c r="E431" s="56"/>
      <c r="F431" s="224"/>
      <c r="G431" s="224"/>
      <c r="H431" s="226"/>
      <c r="I431" s="224"/>
      <c r="J431" s="224"/>
      <c r="K431" s="224"/>
      <c r="L431" s="224"/>
      <c r="M431" s="224"/>
      <c r="N431" s="224"/>
      <c r="O431" s="224"/>
      <c r="P431" s="224"/>
      <c r="Q431" s="224"/>
      <c r="R431" s="224"/>
      <c r="S431" s="224"/>
      <c r="T431" s="224"/>
      <c r="U431" s="224"/>
      <c r="V431" s="224"/>
      <c r="W431" s="280"/>
      <c r="X431" s="224"/>
      <c r="Y431" s="224"/>
      <c r="Z431" s="237"/>
      <c r="AA431" s="57"/>
      <c r="AB431" s="56"/>
    </row>
    <row r="432" spans="1:28" ht="12.75" x14ac:dyDescent="0.2">
      <c r="A432" s="56"/>
      <c r="B432" s="215"/>
      <c r="C432" s="215"/>
      <c r="D432" s="212"/>
      <c r="E432" s="56"/>
      <c r="F432" s="230"/>
      <c r="G432" s="230"/>
      <c r="H432" s="232"/>
      <c r="I432" s="230"/>
      <c r="J432" s="230"/>
      <c r="K432" s="230"/>
      <c r="L432" s="230"/>
      <c r="M432" s="230"/>
      <c r="N432" s="230"/>
      <c r="O432" s="230"/>
      <c r="P432" s="230"/>
      <c r="Q432" s="230"/>
      <c r="R432" s="230"/>
      <c r="S432" s="230"/>
      <c r="T432" s="230"/>
      <c r="U432" s="230"/>
      <c r="V432" s="230"/>
      <c r="W432" s="281"/>
      <c r="X432" s="230"/>
      <c r="Y432" s="230"/>
      <c r="Z432" s="236"/>
      <c r="AA432" s="57"/>
      <c r="AB432" s="56"/>
    </row>
    <row r="433" spans="1:28" ht="12.75" x14ac:dyDescent="0.2">
      <c r="A433" s="56"/>
      <c r="B433" s="213"/>
      <c r="C433" s="213"/>
      <c r="D433" s="214"/>
      <c r="E433" s="56"/>
      <c r="F433" s="224"/>
      <c r="G433" s="224"/>
      <c r="H433" s="226"/>
      <c r="I433" s="224"/>
      <c r="J433" s="224"/>
      <c r="K433" s="224"/>
      <c r="L433" s="224"/>
      <c r="M433" s="224"/>
      <c r="N433" s="224"/>
      <c r="O433" s="224"/>
      <c r="P433" s="224"/>
      <c r="Q433" s="224"/>
      <c r="R433" s="224"/>
      <c r="S433" s="224"/>
      <c r="T433" s="224"/>
      <c r="U433" s="224"/>
      <c r="V433" s="224"/>
      <c r="W433" s="280"/>
      <c r="X433" s="224"/>
      <c r="Y433" s="224"/>
      <c r="Z433" s="237"/>
      <c r="AA433" s="57"/>
      <c r="AB433" s="56"/>
    </row>
    <row r="434" spans="1:28" ht="12.75" x14ac:dyDescent="0.2">
      <c r="A434" s="56"/>
      <c r="B434" s="215"/>
      <c r="C434" s="215"/>
      <c r="D434" s="212"/>
      <c r="E434" s="56"/>
      <c r="F434" s="230"/>
      <c r="G434" s="230"/>
      <c r="H434" s="232"/>
      <c r="I434" s="230"/>
      <c r="J434" s="230"/>
      <c r="K434" s="230"/>
      <c r="L434" s="230"/>
      <c r="M434" s="230"/>
      <c r="N434" s="230"/>
      <c r="O434" s="230"/>
      <c r="P434" s="230"/>
      <c r="Q434" s="230"/>
      <c r="R434" s="230"/>
      <c r="S434" s="230"/>
      <c r="T434" s="230"/>
      <c r="U434" s="230"/>
      <c r="V434" s="230"/>
      <c r="W434" s="281"/>
      <c r="X434" s="230"/>
      <c r="Y434" s="230"/>
      <c r="Z434" s="236"/>
      <c r="AA434" s="57"/>
      <c r="AB434" s="56"/>
    </row>
    <row r="435" spans="1:28" ht="12.75" x14ac:dyDescent="0.2">
      <c r="A435" s="56"/>
      <c r="B435" s="213"/>
      <c r="C435" s="213"/>
      <c r="D435" s="214"/>
      <c r="E435" s="56"/>
      <c r="F435" s="224"/>
      <c r="G435" s="224"/>
      <c r="H435" s="226"/>
      <c r="I435" s="224"/>
      <c r="J435" s="224"/>
      <c r="K435" s="224"/>
      <c r="L435" s="224"/>
      <c r="M435" s="224"/>
      <c r="N435" s="224"/>
      <c r="O435" s="224"/>
      <c r="P435" s="224"/>
      <c r="Q435" s="224"/>
      <c r="R435" s="224"/>
      <c r="S435" s="224"/>
      <c r="T435" s="224"/>
      <c r="U435" s="224"/>
      <c r="V435" s="224"/>
      <c r="W435" s="280"/>
      <c r="X435" s="224"/>
      <c r="Y435" s="224"/>
      <c r="Z435" s="237"/>
      <c r="AA435" s="57"/>
      <c r="AB435" s="56"/>
    </row>
    <row r="436" spans="1:28" ht="12.75" x14ac:dyDescent="0.2">
      <c r="A436" s="56"/>
      <c r="B436" s="215"/>
      <c r="C436" s="215"/>
      <c r="D436" s="212"/>
      <c r="E436" s="56"/>
      <c r="F436" s="230"/>
      <c r="G436" s="230"/>
      <c r="H436" s="232"/>
      <c r="I436" s="230"/>
      <c r="J436" s="230"/>
      <c r="K436" s="230"/>
      <c r="L436" s="230"/>
      <c r="M436" s="230"/>
      <c r="N436" s="230"/>
      <c r="O436" s="230"/>
      <c r="P436" s="230"/>
      <c r="Q436" s="230"/>
      <c r="R436" s="230"/>
      <c r="S436" s="230"/>
      <c r="T436" s="230"/>
      <c r="U436" s="230"/>
      <c r="V436" s="230"/>
      <c r="W436" s="281"/>
      <c r="X436" s="230"/>
      <c r="Y436" s="230"/>
      <c r="Z436" s="236"/>
      <c r="AA436" s="57"/>
      <c r="AB436" s="56"/>
    </row>
    <row r="437" spans="1:28" ht="12.75" x14ac:dyDescent="0.2">
      <c r="A437" s="56"/>
      <c r="B437" s="213"/>
      <c r="C437" s="213"/>
      <c r="D437" s="214"/>
      <c r="E437" s="56"/>
      <c r="F437" s="224"/>
      <c r="G437" s="224"/>
      <c r="H437" s="226"/>
      <c r="I437" s="224"/>
      <c r="J437" s="224"/>
      <c r="K437" s="224"/>
      <c r="L437" s="224"/>
      <c r="M437" s="224"/>
      <c r="N437" s="224"/>
      <c r="O437" s="224"/>
      <c r="P437" s="224"/>
      <c r="Q437" s="224"/>
      <c r="R437" s="224"/>
      <c r="S437" s="224"/>
      <c r="T437" s="224"/>
      <c r="U437" s="224"/>
      <c r="V437" s="224"/>
      <c r="W437" s="280"/>
      <c r="X437" s="224"/>
      <c r="Y437" s="224"/>
      <c r="Z437" s="237"/>
      <c r="AA437" s="57"/>
      <c r="AB437" s="56"/>
    </row>
    <row r="438" spans="1:28" ht="12.75" x14ac:dyDescent="0.2">
      <c r="A438" s="56"/>
      <c r="B438" s="215"/>
      <c r="C438" s="215"/>
      <c r="D438" s="212"/>
      <c r="E438" s="56"/>
      <c r="F438" s="230"/>
      <c r="G438" s="230"/>
      <c r="H438" s="232"/>
      <c r="I438" s="230"/>
      <c r="J438" s="230"/>
      <c r="K438" s="230"/>
      <c r="L438" s="230"/>
      <c r="M438" s="230"/>
      <c r="N438" s="230"/>
      <c r="O438" s="230"/>
      <c r="P438" s="230"/>
      <c r="Q438" s="230"/>
      <c r="R438" s="230"/>
      <c r="S438" s="230"/>
      <c r="T438" s="230"/>
      <c r="U438" s="230"/>
      <c r="V438" s="230"/>
      <c r="W438" s="281"/>
      <c r="X438" s="230"/>
      <c r="Y438" s="230"/>
      <c r="Z438" s="236"/>
      <c r="AA438" s="57"/>
      <c r="AB438" s="56"/>
    </row>
    <row r="439" spans="1:28" ht="12.75" x14ac:dyDescent="0.2">
      <c r="A439" s="56"/>
      <c r="B439" s="213"/>
      <c r="C439" s="213"/>
      <c r="D439" s="214"/>
      <c r="E439" s="56"/>
      <c r="F439" s="224"/>
      <c r="G439" s="224"/>
      <c r="H439" s="226"/>
      <c r="I439" s="224"/>
      <c r="J439" s="224"/>
      <c r="K439" s="224"/>
      <c r="L439" s="224"/>
      <c r="M439" s="224"/>
      <c r="N439" s="224"/>
      <c r="O439" s="224"/>
      <c r="P439" s="224"/>
      <c r="Q439" s="224"/>
      <c r="R439" s="224"/>
      <c r="S439" s="224"/>
      <c r="T439" s="224"/>
      <c r="U439" s="224"/>
      <c r="V439" s="224"/>
      <c r="W439" s="280"/>
      <c r="X439" s="224"/>
      <c r="Y439" s="224"/>
      <c r="Z439" s="237"/>
      <c r="AA439" s="57"/>
      <c r="AB439" s="56"/>
    </row>
    <row r="440" spans="1:28" ht="12.75" x14ac:dyDescent="0.2">
      <c r="A440" s="56"/>
      <c r="B440" s="215"/>
      <c r="C440" s="215"/>
      <c r="D440" s="212"/>
      <c r="E440" s="56"/>
      <c r="F440" s="230"/>
      <c r="G440" s="230"/>
      <c r="H440" s="232"/>
      <c r="I440" s="230"/>
      <c r="J440" s="230"/>
      <c r="K440" s="230"/>
      <c r="L440" s="230"/>
      <c r="M440" s="230"/>
      <c r="N440" s="230"/>
      <c r="O440" s="230"/>
      <c r="P440" s="230"/>
      <c r="Q440" s="230"/>
      <c r="R440" s="230"/>
      <c r="S440" s="230"/>
      <c r="T440" s="230"/>
      <c r="U440" s="230"/>
      <c r="V440" s="230"/>
      <c r="W440" s="281"/>
      <c r="X440" s="230"/>
      <c r="Y440" s="230"/>
      <c r="Z440" s="236"/>
      <c r="AA440" s="57"/>
      <c r="AB440" s="56"/>
    </row>
    <row r="441" spans="1:28" ht="12.75" x14ac:dyDescent="0.2">
      <c r="A441" s="56"/>
      <c r="B441" s="213"/>
      <c r="C441" s="213"/>
      <c r="D441" s="214"/>
      <c r="E441" s="56"/>
      <c r="F441" s="224"/>
      <c r="G441" s="224"/>
      <c r="H441" s="226"/>
      <c r="I441" s="224"/>
      <c r="J441" s="224"/>
      <c r="K441" s="224"/>
      <c r="L441" s="224"/>
      <c r="M441" s="224"/>
      <c r="N441" s="224"/>
      <c r="O441" s="224"/>
      <c r="P441" s="224"/>
      <c r="Q441" s="224"/>
      <c r="R441" s="224"/>
      <c r="S441" s="224"/>
      <c r="T441" s="224"/>
      <c r="U441" s="224"/>
      <c r="V441" s="224"/>
      <c r="W441" s="280"/>
      <c r="X441" s="224"/>
      <c r="Y441" s="224"/>
      <c r="Z441" s="237"/>
      <c r="AA441" s="57"/>
      <c r="AB441" s="56"/>
    </row>
    <row r="442" spans="1:28" ht="12.75" x14ac:dyDescent="0.2">
      <c r="A442" s="56"/>
      <c r="B442" s="215"/>
      <c r="C442" s="215"/>
      <c r="D442" s="212"/>
      <c r="E442" s="56"/>
      <c r="F442" s="230"/>
      <c r="G442" s="230"/>
      <c r="H442" s="232"/>
      <c r="I442" s="230"/>
      <c r="J442" s="230"/>
      <c r="K442" s="230"/>
      <c r="L442" s="230"/>
      <c r="M442" s="230"/>
      <c r="N442" s="230"/>
      <c r="O442" s="230"/>
      <c r="P442" s="230"/>
      <c r="Q442" s="230"/>
      <c r="R442" s="230"/>
      <c r="S442" s="230"/>
      <c r="T442" s="230"/>
      <c r="U442" s="230"/>
      <c r="V442" s="230"/>
      <c r="W442" s="281"/>
      <c r="X442" s="230"/>
      <c r="Y442" s="230"/>
      <c r="Z442" s="236"/>
      <c r="AA442" s="57"/>
      <c r="AB442" s="56"/>
    </row>
    <row r="443" spans="1:28" ht="12.75" x14ac:dyDescent="0.2">
      <c r="A443" s="56"/>
      <c r="B443" s="213"/>
      <c r="C443" s="213"/>
      <c r="D443" s="214"/>
      <c r="E443" s="56"/>
      <c r="F443" s="224"/>
      <c r="G443" s="224"/>
      <c r="H443" s="226"/>
      <c r="I443" s="224"/>
      <c r="J443" s="224"/>
      <c r="K443" s="224"/>
      <c r="L443" s="224"/>
      <c r="M443" s="224"/>
      <c r="N443" s="224"/>
      <c r="O443" s="224"/>
      <c r="P443" s="224"/>
      <c r="Q443" s="224"/>
      <c r="R443" s="224"/>
      <c r="S443" s="224"/>
      <c r="T443" s="224"/>
      <c r="U443" s="224"/>
      <c r="V443" s="224"/>
      <c r="W443" s="280"/>
      <c r="X443" s="224"/>
      <c r="Y443" s="224"/>
      <c r="Z443" s="237"/>
      <c r="AA443" s="57"/>
      <c r="AB443" s="56"/>
    </row>
    <row r="444" spans="1:28" ht="12.75" x14ac:dyDescent="0.2">
      <c r="A444" s="56"/>
      <c r="B444" s="215"/>
      <c r="C444" s="215"/>
      <c r="D444" s="212"/>
      <c r="E444" s="56"/>
      <c r="F444" s="230"/>
      <c r="G444" s="230"/>
      <c r="H444" s="232"/>
      <c r="I444" s="230"/>
      <c r="J444" s="230"/>
      <c r="K444" s="230"/>
      <c r="L444" s="230"/>
      <c r="M444" s="230"/>
      <c r="N444" s="230"/>
      <c r="O444" s="230"/>
      <c r="P444" s="230"/>
      <c r="Q444" s="230"/>
      <c r="R444" s="230"/>
      <c r="S444" s="230"/>
      <c r="T444" s="230"/>
      <c r="U444" s="230"/>
      <c r="V444" s="230"/>
      <c r="W444" s="281"/>
      <c r="X444" s="230"/>
      <c r="Y444" s="230"/>
      <c r="Z444" s="236"/>
      <c r="AA444" s="57"/>
      <c r="AB444" s="56"/>
    </row>
    <row r="445" spans="1:28" ht="12.75" x14ac:dyDescent="0.2">
      <c r="A445" s="56"/>
      <c r="B445" s="213"/>
      <c r="C445" s="213"/>
      <c r="D445" s="214"/>
      <c r="E445" s="56"/>
      <c r="F445" s="224"/>
      <c r="G445" s="224"/>
      <c r="H445" s="226"/>
      <c r="I445" s="224"/>
      <c r="J445" s="224"/>
      <c r="K445" s="224"/>
      <c r="L445" s="224"/>
      <c r="M445" s="224"/>
      <c r="N445" s="224"/>
      <c r="O445" s="224"/>
      <c r="P445" s="224"/>
      <c r="Q445" s="224"/>
      <c r="R445" s="224"/>
      <c r="S445" s="224"/>
      <c r="T445" s="224"/>
      <c r="U445" s="224"/>
      <c r="V445" s="224"/>
      <c r="W445" s="280"/>
      <c r="X445" s="224"/>
      <c r="Y445" s="224"/>
      <c r="Z445" s="237"/>
      <c r="AA445" s="57"/>
      <c r="AB445" s="56"/>
    </row>
    <row r="446" spans="1:28" ht="12.75" x14ac:dyDescent="0.2">
      <c r="A446" s="56"/>
      <c r="B446" s="215"/>
      <c r="C446" s="215"/>
      <c r="D446" s="212"/>
      <c r="E446" s="56"/>
      <c r="F446" s="230"/>
      <c r="G446" s="230"/>
      <c r="H446" s="232"/>
      <c r="I446" s="230"/>
      <c r="J446" s="230"/>
      <c r="K446" s="230"/>
      <c r="L446" s="230"/>
      <c r="M446" s="230"/>
      <c r="N446" s="230"/>
      <c r="O446" s="230"/>
      <c r="P446" s="230"/>
      <c r="Q446" s="230"/>
      <c r="R446" s="230"/>
      <c r="S446" s="230"/>
      <c r="T446" s="230"/>
      <c r="U446" s="230"/>
      <c r="V446" s="230"/>
      <c r="W446" s="281"/>
      <c r="X446" s="230"/>
      <c r="Y446" s="230"/>
      <c r="Z446" s="236"/>
      <c r="AA446" s="57"/>
      <c r="AB446" s="56"/>
    </row>
    <row r="447" spans="1:28" ht="12.75" x14ac:dyDescent="0.2">
      <c r="A447" s="56"/>
      <c r="B447" s="213"/>
      <c r="C447" s="213"/>
      <c r="D447" s="214"/>
      <c r="E447" s="56"/>
      <c r="F447" s="224"/>
      <c r="G447" s="224"/>
      <c r="H447" s="226"/>
      <c r="I447" s="224"/>
      <c r="J447" s="224"/>
      <c r="K447" s="224"/>
      <c r="L447" s="224"/>
      <c r="M447" s="224"/>
      <c r="N447" s="224"/>
      <c r="O447" s="224"/>
      <c r="P447" s="224"/>
      <c r="Q447" s="224"/>
      <c r="R447" s="224"/>
      <c r="S447" s="224"/>
      <c r="T447" s="224"/>
      <c r="U447" s="224"/>
      <c r="V447" s="224"/>
      <c r="W447" s="280"/>
      <c r="X447" s="224"/>
      <c r="Y447" s="224"/>
      <c r="Z447" s="237"/>
      <c r="AA447" s="57"/>
      <c r="AB447" s="56"/>
    </row>
    <row r="448" spans="1:28" ht="12.75" x14ac:dyDescent="0.2">
      <c r="A448" s="56"/>
      <c r="B448" s="215"/>
      <c r="C448" s="215"/>
      <c r="D448" s="212"/>
      <c r="E448" s="56"/>
      <c r="F448" s="230"/>
      <c r="G448" s="230"/>
      <c r="H448" s="232"/>
      <c r="I448" s="230"/>
      <c r="J448" s="230"/>
      <c r="K448" s="230"/>
      <c r="L448" s="230"/>
      <c r="M448" s="230"/>
      <c r="N448" s="230"/>
      <c r="O448" s="230"/>
      <c r="P448" s="230"/>
      <c r="Q448" s="230"/>
      <c r="R448" s="230"/>
      <c r="S448" s="230"/>
      <c r="T448" s="230"/>
      <c r="U448" s="230"/>
      <c r="V448" s="230"/>
      <c r="W448" s="281"/>
      <c r="X448" s="230"/>
      <c r="Y448" s="230"/>
      <c r="Z448" s="236"/>
      <c r="AA448" s="57"/>
      <c r="AB448" s="56"/>
    </row>
    <row r="449" spans="1:28" ht="12.75" x14ac:dyDescent="0.2">
      <c r="A449" s="56"/>
      <c r="B449" s="213"/>
      <c r="C449" s="213"/>
      <c r="D449" s="214"/>
      <c r="E449" s="56"/>
      <c r="F449" s="224"/>
      <c r="G449" s="224"/>
      <c r="H449" s="226"/>
      <c r="I449" s="224"/>
      <c r="J449" s="224"/>
      <c r="K449" s="224"/>
      <c r="L449" s="224"/>
      <c r="M449" s="224"/>
      <c r="N449" s="224"/>
      <c r="O449" s="224"/>
      <c r="P449" s="224"/>
      <c r="Q449" s="224"/>
      <c r="R449" s="224"/>
      <c r="S449" s="224"/>
      <c r="T449" s="224"/>
      <c r="U449" s="224"/>
      <c r="V449" s="224"/>
      <c r="W449" s="280"/>
      <c r="X449" s="224"/>
      <c r="Y449" s="224"/>
      <c r="Z449" s="237"/>
      <c r="AA449" s="57"/>
      <c r="AB449" s="56"/>
    </row>
    <row r="450" spans="1:28" ht="12.75" x14ac:dyDescent="0.2">
      <c r="A450" s="56"/>
      <c r="B450" s="215"/>
      <c r="C450" s="215"/>
      <c r="D450" s="212"/>
      <c r="E450" s="56"/>
      <c r="F450" s="230"/>
      <c r="G450" s="230"/>
      <c r="H450" s="232"/>
      <c r="I450" s="230"/>
      <c r="J450" s="230"/>
      <c r="K450" s="230"/>
      <c r="L450" s="230"/>
      <c r="M450" s="230"/>
      <c r="N450" s="230"/>
      <c r="O450" s="230"/>
      <c r="P450" s="230"/>
      <c r="Q450" s="230"/>
      <c r="R450" s="230"/>
      <c r="S450" s="230"/>
      <c r="T450" s="230"/>
      <c r="U450" s="230"/>
      <c r="V450" s="230"/>
      <c r="W450" s="281"/>
      <c r="X450" s="230"/>
      <c r="Y450" s="230"/>
      <c r="Z450" s="236"/>
      <c r="AA450" s="57"/>
      <c r="AB450" s="56"/>
    </row>
    <row r="451" spans="1:28" ht="12.75" x14ac:dyDescent="0.2">
      <c r="A451" s="56"/>
      <c r="B451" s="213"/>
      <c r="C451" s="213"/>
      <c r="D451" s="214"/>
      <c r="E451" s="56"/>
      <c r="F451" s="224"/>
      <c r="G451" s="224"/>
      <c r="H451" s="226"/>
      <c r="I451" s="224"/>
      <c r="J451" s="224"/>
      <c r="K451" s="224"/>
      <c r="L451" s="224"/>
      <c r="M451" s="224"/>
      <c r="N451" s="224"/>
      <c r="O451" s="224"/>
      <c r="P451" s="224"/>
      <c r="Q451" s="224"/>
      <c r="R451" s="224"/>
      <c r="S451" s="224"/>
      <c r="T451" s="224"/>
      <c r="U451" s="224"/>
      <c r="V451" s="224"/>
      <c r="W451" s="280"/>
      <c r="X451" s="224"/>
      <c r="Y451" s="224"/>
      <c r="Z451" s="237"/>
      <c r="AA451" s="57"/>
      <c r="AB451" s="56"/>
    </row>
    <row r="452" spans="1:28" ht="12.75" x14ac:dyDescent="0.2">
      <c r="A452" s="56"/>
      <c r="B452" s="215"/>
      <c r="C452" s="215"/>
      <c r="D452" s="212"/>
      <c r="E452" s="56"/>
      <c r="F452" s="230"/>
      <c r="G452" s="230"/>
      <c r="H452" s="232"/>
      <c r="I452" s="230"/>
      <c r="J452" s="230"/>
      <c r="K452" s="230"/>
      <c r="L452" s="230"/>
      <c r="M452" s="230"/>
      <c r="N452" s="230"/>
      <c r="O452" s="230"/>
      <c r="P452" s="230"/>
      <c r="Q452" s="230"/>
      <c r="R452" s="230"/>
      <c r="S452" s="230"/>
      <c r="T452" s="230"/>
      <c r="U452" s="230"/>
      <c r="V452" s="230"/>
      <c r="W452" s="281"/>
      <c r="X452" s="230"/>
      <c r="Y452" s="230"/>
      <c r="Z452" s="236"/>
      <c r="AA452" s="57"/>
      <c r="AB452" s="56"/>
    </row>
    <row r="453" spans="1:28" ht="12.75" x14ac:dyDescent="0.2">
      <c r="A453" s="56"/>
      <c r="B453" s="213"/>
      <c r="C453" s="213"/>
      <c r="D453" s="214"/>
      <c r="E453" s="56"/>
      <c r="F453" s="224"/>
      <c r="G453" s="224"/>
      <c r="H453" s="226"/>
      <c r="I453" s="224"/>
      <c r="J453" s="224"/>
      <c r="K453" s="224"/>
      <c r="L453" s="224"/>
      <c r="M453" s="224"/>
      <c r="N453" s="224"/>
      <c r="O453" s="224"/>
      <c r="P453" s="224"/>
      <c r="Q453" s="224"/>
      <c r="R453" s="224"/>
      <c r="S453" s="224"/>
      <c r="T453" s="224"/>
      <c r="U453" s="224"/>
      <c r="V453" s="224"/>
      <c r="W453" s="280"/>
      <c r="X453" s="224"/>
      <c r="Y453" s="224"/>
      <c r="Z453" s="237"/>
      <c r="AA453" s="57"/>
      <c r="AB453" s="56"/>
    </row>
    <row r="454" spans="1:28" ht="12.75" x14ac:dyDescent="0.2">
      <c r="A454" s="56"/>
      <c r="B454" s="215"/>
      <c r="C454" s="215"/>
      <c r="D454" s="212"/>
      <c r="E454" s="56"/>
      <c r="F454" s="230"/>
      <c r="G454" s="230"/>
      <c r="H454" s="232"/>
      <c r="I454" s="230"/>
      <c r="J454" s="230"/>
      <c r="K454" s="230"/>
      <c r="L454" s="230"/>
      <c r="M454" s="230"/>
      <c r="N454" s="230"/>
      <c r="O454" s="230"/>
      <c r="P454" s="230"/>
      <c r="Q454" s="230"/>
      <c r="R454" s="230"/>
      <c r="S454" s="230"/>
      <c r="T454" s="230"/>
      <c r="U454" s="230"/>
      <c r="V454" s="230"/>
      <c r="W454" s="281"/>
      <c r="X454" s="230"/>
      <c r="Y454" s="230"/>
      <c r="Z454" s="236"/>
      <c r="AA454" s="57"/>
      <c r="AB454" s="56"/>
    </row>
    <row r="455" spans="1:28" ht="12.75" x14ac:dyDescent="0.2">
      <c r="A455" s="56"/>
      <c r="B455" s="213"/>
      <c r="C455" s="213"/>
      <c r="D455" s="214"/>
      <c r="E455" s="56"/>
      <c r="F455" s="224"/>
      <c r="G455" s="224"/>
      <c r="H455" s="226"/>
      <c r="I455" s="224"/>
      <c r="J455" s="224"/>
      <c r="K455" s="224"/>
      <c r="L455" s="224"/>
      <c r="M455" s="224"/>
      <c r="N455" s="224"/>
      <c r="O455" s="224"/>
      <c r="P455" s="224"/>
      <c r="Q455" s="224"/>
      <c r="R455" s="224"/>
      <c r="S455" s="224"/>
      <c r="T455" s="224"/>
      <c r="U455" s="224"/>
      <c r="V455" s="224"/>
      <c r="W455" s="280"/>
      <c r="X455" s="224"/>
      <c r="Y455" s="224"/>
      <c r="Z455" s="237"/>
      <c r="AA455" s="57"/>
      <c r="AB455" s="56"/>
    </row>
    <row r="456" spans="1:28" ht="12.75" x14ac:dyDescent="0.2">
      <c r="A456" s="56"/>
      <c r="B456" s="215"/>
      <c r="C456" s="215"/>
      <c r="D456" s="212"/>
      <c r="E456" s="56"/>
      <c r="F456" s="230"/>
      <c r="G456" s="230"/>
      <c r="H456" s="232"/>
      <c r="I456" s="230"/>
      <c r="J456" s="230"/>
      <c r="K456" s="230"/>
      <c r="L456" s="230"/>
      <c r="M456" s="230"/>
      <c r="N456" s="230"/>
      <c r="O456" s="230"/>
      <c r="P456" s="230"/>
      <c r="Q456" s="230"/>
      <c r="R456" s="230"/>
      <c r="S456" s="230"/>
      <c r="T456" s="230"/>
      <c r="U456" s="230"/>
      <c r="V456" s="230"/>
      <c r="W456" s="281"/>
      <c r="X456" s="230"/>
      <c r="Y456" s="230"/>
      <c r="Z456" s="236"/>
      <c r="AA456" s="57"/>
      <c r="AB456" s="56"/>
    </row>
    <row r="457" spans="1:28" ht="12.75" x14ac:dyDescent="0.2">
      <c r="A457" s="56"/>
      <c r="B457" s="213"/>
      <c r="C457" s="213"/>
      <c r="D457" s="214"/>
      <c r="E457" s="56"/>
      <c r="F457" s="224"/>
      <c r="G457" s="224"/>
      <c r="H457" s="226"/>
      <c r="I457" s="224"/>
      <c r="J457" s="224"/>
      <c r="K457" s="224"/>
      <c r="L457" s="224"/>
      <c r="M457" s="224"/>
      <c r="N457" s="224"/>
      <c r="O457" s="224"/>
      <c r="P457" s="224"/>
      <c r="Q457" s="224"/>
      <c r="R457" s="224"/>
      <c r="S457" s="224"/>
      <c r="T457" s="224"/>
      <c r="U457" s="224"/>
      <c r="V457" s="224"/>
      <c r="W457" s="280"/>
      <c r="X457" s="224"/>
      <c r="Y457" s="224"/>
      <c r="Z457" s="237"/>
      <c r="AA457" s="57"/>
      <c r="AB457" s="56"/>
    </row>
    <row r="458" spans="1:28" ht="12.75" x14ac:dyDescent="0.2">
      <c r="A458" s="56"/>
      <c r="B458" s="215"/>
      <c r="C458" s="215"/>
      <c r="D458" s="212"/>
      <c r="E458" s="56"/>
      <c r="F458" s="230"/>
      <c r="G458" s="230"/>
      <c r="H458" s="232"/>
      <c r="I458" s="230"/>
      <c r="J458" s="230"/>
      <c r="K458" s="230"/>
      <c r="L458" s="230"/>
      <c r="M458" s="230"/>
      <c r="N458" s="230"/>
      <c r="O458" s="230"/>
      <c r="P458" s="230"/>
      <c r="Q458" s="230"/>
      <c r="R458" s="230"/>
      <c r="S458" s="230"/>
      <c r="T458" s="230"/>
      <c r="U458" s="230"/>
      <c r="V458" s="230"/>
      <c r="W458" s="281"/>
      <c r="X458" s="230"/>
      <c r="Y458" s="230"/>
      <c r="Z458" s="236"/>
      <c r="AA458" s="57"/>
      <c r="AB458" s="56"/>
    </row>
    <row r="459" spans="1:28" ht="12.75" x14ac:dyDescent="0.2">
      <c r="A459" s="56"/>
      <c r="B459" s="213"/>
      <c r="C459" s="213"/>
      <c r="D459" s="214"/>
      <c r="E459" s="56"/>
      <c r="F459" s="224"/>
      <c r="G459" s="224"/>
      <c r="H459" s="226"/>
      <c r="I459" s="224"/>
      <c r="J459" s="224"/>
      <c r="K459" s="224"/>
      <c r="L459" s="224"/>
      <c r="M459" s="224"/>
      <c r="N459" s="224"/>
      <c r="O459" s="224"/>
      <c r="P459" s="224"/>
      <c r="Q459" s="224"/>
      <c r="R459" s="224"/>
      <c r="S459" s="224"/>
      <c r="T459" s="224"/>
      <c r="U459" s="224"/>
      <c r="V459" s="224"/>
      <c r="W459" s="280"/>
      <c r="X459" s="224"/>
      <c r="Y459" s="224"/>
      <c r="Z459" s="237"/>
      <c r="AA459" s="57"/>
      <c r="AB459" s="56"/>
    </row>
    <row r="460" spans="1:28" ht="12.75" x14ac:dyDescent="0.2">
      <c r="A460" s="56"/>
      <c r="B460" s="215"/>
      <c r="C460" s="215"/>
      <c r="D460" s="212"/>
      <c r="E460" s="56"/>
      <c r="F460" s="230"/>
      <c r="G460" s="230"/>
      <c r="H460" s="232"/>
      <c r="I460" s="230"/>
      <c r="J460" s="230"/>
      <c r="K460" s="230"/>
      <c r="L460" s="230"/>
      <c r="M460" s="230"/>
      <c r="N460" s="230"/>
      <c r="O460" s="230"/>
      <c r="P460" s="230"/>
      <c r="Q460" s="230"/>
      <c r="R460" s="230"/>
      <c r="S460" s="230"/>
      <c r="T460" s="230"/>
      <c r="U460" s="230"/>
      <c r="V460" s="230"/>
      <c r="W460" s="281"/>
      <c r="X460" s="230"/>
      <c r="Y460" s="230"/>
      <c r="Z460" s="236"/>
      <c r="AA460" s="57"/>
      <c r="AB460" s="56"/>
    </row>
    <row r="461" spans="1:28" ht="12.75" x14ac:dyDescent="0.2">
      <c r="A461" s="56"/>
      <c r="B461" s="213"/>
      <c r="C461" s="213"/>
      <c r="D461" s="214"/>
      <c r="E461" s="56"/>
      <c r="F461" s="224"/>
      <c r="G461" s="224"/>
      <c r="H461" s="226"/>
      <c r="I461" s="224"/>
      <c r="J461" s="224"/>
      <c r="K461" s="224"/>
      <c r="L461" s="224"/>
      <c r="M461" s="224"/>
      <c r="N461" s="224"/>
      <c r="O461" s="224"/>
      <c r="P461" s="224"/>
      <c r="Q461" s="224"/>
      <c r="R461" s="224"/>
      <c r="S461" s="224"/>
      <c r="T461" s="224"/>
      <c r="U461" s="224"/>
      <c r="V461" s="224"/>
      <c r="W461" s="280"/>
      <c r="X461" s="224"/>
      <c r="Y461" s="224"/>
      <c r="Z461" s="237"/>
      <c r="AA461" s="57"/>
      <c r="AB461" s="56"/>
    </row>
    <row r="462" spans="1:28" ht="12.75" x14ac:dyDescent="0.2">
      <c r="A462" s="56"/>
      <c r="B462" s="215"/>
      <c r="C462" s="215"/>
      <c r="D462" s="212"/>
      <c r="E462" s="56"/>
      <c r="F462" s="230"/>
      <c r="G462" s="230"/>
      <c r="H462" s="232"/>
      <c r="I462" s="230"/>
      <c r="J462" s="230"/>
      <c r="K462" s="230"/>
      <c r="L462" s="230"/>
      <c r="M462" s="230"/>
      <c r="N462" s="230"/>
      <c r="O462" s="230"/>
      <c r="P462" s="230"/>
      <c r="Q462" s="230"/>
      <c r="R462" s="230"/>
      <c r="S462" s="230"/>
      <c r="T462" s="230"/>
      <c r="U462" s="230"/>
      <c r="V462" s="230"/>
      <c r="W462" s="281"/>
      <c r="X462" s="230"/>
      <c r="Y462" s="230"/>
      <c r="Z462" s="236"/>
      <c r="AA462" s="57"/>
      <c r="AB462" s="56"/>
    </row>
    <row r="463" spans="1:28" ht="12.75" x14ac:dyDescent="0.2">
      <c r="A463" s="56"/>
      <c r="B463" s="213"/>
      <c r="C463" s="213"/>
      <c r="D463" s="214"/>
      <c r="E463" s="56"/>
      <c r="F463" s="224"/>
      <c r="G463" s="224"/>
      <c r="H463" s="226"/>
      <c r="I463" s="224"/>
      <c r="J463" s="224"/>
      <c r="K463" s="224"/>
      <c r="L463" s="224"/>
      <c r="M463" s="224"/>
      <c r="N463" s="224"/>
      <c r="O463" s="224"/>
      <c r="P463" s="224"/>
      <c r="Q463" s="224"/>
      <c r="R463" s="224"/>
      <c r="S463" s="224"/>
      <c r="T463" s="224"/>
      <c r="U463" s="224"/>
      <c r="V463" s="224"/>
      <c r="W463" s="280"/>
      <c r="X463" s="224"/>
      <c r="Y463" s="224"/>
      <c r="Z463" s="237"/>
      <c r="AA463" s="57"/>
      <c r="AB463" s="56"/>
    </row>
    <row r="464" spans="1:28" ht="12.75" x14ac:dyDescent="0.2">
      <c r="A464" s="56"/>
      <c r="B464" s="215"/>
      <c r="C464" s="215"/>
      <c r="D464" s="212"/>
      <c r="E464" s="56"/>
      <c r="F464" s="230"/>
      <c r="G464" s="230"/>
      <c r="H464" s="232"/>
      <c r="I464" s="230"/>
      <c r="J464" s="230"/>
      <c r="K464" s="230"/>
      <c r="L464" s="230"/>
      <c r="M464" s="230"/>
      <c r="N464" s="230"/>
      <c r="O464" s="230"/>
      <c r="P464" s="230"/>
      <c r="Q464" s="230"/>
      <c r="R464" s="230"/>
      <c r="S464" s="230"/>
      <c r="T464" s="230"/>
      <c r="U464" s="230"/>
      <c r="V464" s="230"/>
      <c r="W464" s="281"/>
      <c r="X464" s="230"/>
      <c r="Y464" s="230"/>
      <c r="Z464" s="236"/>
      <c r="AA464" s="57"/>
      <c r="AB464" s="56"/>
    </row>
    <row r="465" spans="1:28" ht="12.75" x14ac:dyDescent="0.2">
      <c r="A465" s="56"/>
      <c r="B465" s="213"/>
      <c r="C465" s="213"/>
      <c r="D465" s="214"/>
      <c r="E465" s="56"/>
      <c r="F465" s="224"/>
      <c r="G465" s="224"/>
      <c r="H465" s="226"/>
      <c r="I465" s="224"/>
      <c r="J465" s="224"/>
      <c r="K465" s="224"/>
      <c r="L465" s="224"/>
      <c r="M465" s="224"/>
      <c r="N465" s="224"/>
      <c r="O465" s="224"/>
      <c r="P465" s="224"/>
      <c r="Q465" s="224"/>
      <c r="R465" s="224"/>
      <c r="S465" s="224"/>
      <c r="T465" s="224"/>
      <c r="U465" s="224"/>
      <c r="V465" s="224"/>
      <c r="W465" s="280"/>
      <c r="X465" s="224"/>
      <c r="Y465" s="224"/>
      <c r="Z465" s="237"/>
      <c r="AA465" s="57"/>
      <c r="AB465" s="56"/>
    </row>
    <row r="466" spans="1:28" ht="12.75" x14ac:dyDescent="0.2">
      <c r="A466" s="56"/>
      <c r="B466" s="215"/>
      <c r="C466" s="215"/>
      <c r="D466" s="212"/>
      <c r="E466" s="56"/>
      <c r="F466" s="230"/>
      <c r="G466" s="230"/>
      <c r="H466" s="232"/>
      <c r="I466" s="230"/>
      <c r="J466" s="230"/>
      <c r="K466" s="230"/>
      <c r="L466" s="230"/>
      <c r="M466" s="230"/>
      <c r="N466" s="230"/>
      <c r="O466" s="230"/>
      <c r="P466" s="230"/>
      <c r="Q466" s="230"/>
      <c r="R466" s="230"/>
      <c r="S466" s="230"/>
      <c r="T466" s="230"/>
      <c r="U466" s="230"/>
      <c r="V466" s="230"/>
      <c r="W466" s="281"/>
      <c r="X466" s="230"/>
      <c r="Y466" s="230"/>
      <c r="Z466" s="236"/>
      <c r="AA466" s="57"/>
      <c r="AB466" s="56"/>
    </row>
    <row r="467" spans="1:28" ht="12.75" x14ac:dyDescent="0.2">
      <c r="A467" s="56"/>
      <c r="B467" s="213"/>
      <c r="C467" s="213"/>
      <c r="D467" s="214"/>
      <c r="E467" s="56"/>
      <c r="F467" s="224"/>
      <c r="G467" s="224"/>
      <c r="H467" s="226"/>
      <c r="I467" s="224"/>
      <c r="J467" s="224"/>
      <c r="K467" s="224"/>
      <c r="L467" s="224"/>
      <c r="M467" s="224"/>
      <c r="N467" s="224"/>
      <c r="O467" s="224"/>
      <c r="P467" s="224"/>
      <c r="Q467" s="224"/>
      <c r="R467" s="224"/>
      <c r="S467" s="224"/>
      <c r="T467" s="224"/>
      <c r="U467" s="224"/>
      <c r="V467" s="224"/>
      <c r="W467" s="280"/>
      <c r="X467" s="224"/>
      <c r="Y467" s="224"/>
      <c r="Z467" s="237"/>
      <c r="AA467" s="57"/>
      <c r="AB467" s="56"/>
    </row>
    <row r="468" spans="1:28" ht="12.75" x14ac:dyDescent="0.2">
      <c r="A468" s="56"/>
      <c r="B468" s="215"/>
      <c r="C468" s="215"/>
      <c r="D468" s="212"/>
      <c r="E468" s="56"/>
      <c r="F468" s="230"/>
      <c r="G468" s="230"/>
      <c r="H468" s="232"/>
      <c r="I468" s="230"/>
      <c r="J468" s="230"/>
      <c r="K468" s="230"/>
      <c r="L468" s="230"/>
      <c r="M468" s="230"/>
      <c r="N468" s="230"/>
      <c r="O468" s="230"/>
      <c r="P468" s="230"/>
      <c r="Q468" s="230"/>
      <c r="R468" s="230"/>
      <c r="S468" s="230"/>
      <c r="T468" s="230"/>
      <c r="U468" s="230"/>
      <c r="V468" s="230"/>
      <c r="W468" s="281"/>
      <c r="X468" s="230"/>
      <c r="Y468" s="230"/>
      <c r="Z468" s="236"/>
      <c r="AA468" s="57"/>
      <c r="AB468" s="56"/>
    </row>
    <row r="469" spans="1:28" ht="12.75" x14ac:dyDescent="0.2">
      <c r="A469" s="56"/>
      <c r="B469" s="213"/>
      <c r="C469" s="213"/>
      <c r="D469" s="214"/>
      <c r="E469" s="56"/>
      <c r="F469" s="224"/>
      <c r="G469" s="224"/>
      <c r="H469" s="226"/>
      <c r="I469" s="224"/>
      <c r="J469" s="224"/>
      <c r="K469" s="224"/>
      <c r="L469" s="224"/>
      <c r="M469" s="224"/>
      <c r="N469" s="224"/>
      <c r="O469" s="224"/>
      <c r="P469" s="224"/>
      <c r="Q469" s="224"/>
      <c r="R469" s="224"/>
      <c r="S469" s="224"/>
      <c r="T469" s="224"/>
      <c r="U469" s="224"/>
      <c r="V469" s="224"/>
      <c r="W469" s="280"/>
      <c r="X469" s="224"/>
      <c r="Y469" s="224"/>
      <c r="Z469" s="237"/>
      <c r="AA469" s="57"/>
      <c r="AB469" s="56"/>
    </row>
    <row r="470" spans="1:28" ht="12.75" x14ac:dyDescent="0.2">
      <c r="A470" s="56"/>
      <c r="B470" s="215"/>
      <c r="C470" s="215"/>
      <c r="D470" s="212"/>
      <c r="E470" s="56"/>
      <c r="F470" s="230"/>
      <c r="G470" s="230"/>
      <c r="H470" s="232"/>
      <c r="I470" s="230"/>
      <c r="J470" s="230"/>
      <c r="K470" s="230"/>
      <c r="L470" s="230"/>
      <c r="M470" s="230"/>
      <c r="N470" s="230"/>
      <c r="O470" s="230"/>
      <c r="P470" s="230"/>
      <c r="Q470" s="230"/>
      <c r="R470" s="230"/>
      <c r="S470" s="230"/>
      <c r="T470" s="230"/>
      <c r="U470" s="230"/>
      <c r="V470" s="230"/>
      <c r="W470" s="281"/>
      <c r="X470" s="230"/>
      <c r="Y470" s="230"/>
      <c r="Z470" s="236"/>
      <c r="AA470" s="57"/>
      <c r="AB470" s="56"/>
    </row>
    <row r="471" spans="1:28" ht="12.75" x14ac:dyDescent="0.2">
      <c r="A471" s="56"/>
      <c r="B471" s="213"/>
      <c r="C471" s="213"/>
      <c r="D471" s="214"/>
      <c r="E471" s="56"/>
      <c r="F471" s="224"/>
      <c r="G471" s="224"/>
      <c r="H471" s="226"/>
      <c r="I471" s="224"/>
      <c r="J471" s="224"/>
      <c r="K471" s="224"/>
      <c r="L471" s="224"/>
      <c r="M471" s="224"/>
      <c r="N471" s="224"/>
      <c r="O471" s="224"/>
      <c r="P471" s="224"/>
      <c r="Q471" s="224"/>
      <c r="R471" s="224"/>
      <c r="S471" s="224"/>
      <c r="T471" s="224"/>
      <c r="U471" s="224"/>
      <c r="V471" s="224"/>
      <c r="W471" s="280"/>
      <c r="X471" s="224"/>
      <c r="Y471" s="224"/>
      <c r="Z471" s="237"/>
      <c r="AA471" s="57"/>
      <c r="AB471" s="56"/>
    </row>
    <row r="472" spans="1:28" ht="12.75" x14ac:dyDescent="0.2">
      <c r="A472" s="56"/>
      <c r="B472" s="215"/>
      <c r="C472" s="215"/>
      <c r="D472" s="212"/>
      <c r="E472" s="56"/>
      <c r="F472" s="230"/>
      <c r="G472" s="230"/>
      <c r="H472" s="232"/>
      <c r="I472" s="230"/>
      <c r="J472" s="230"/>
      <c r="K472" s="230"/>
      <c r="L472" s="230"/>
      <c r="M472" s="230"/>
      <c r="N472" s="230"/>
      <c r="O472" s="230"/>
      <c r="P472" s="230"/>
      <c r="Q472" s="230"/>
      <c r="R472" s="230"/>
      <c r="S472" s="230"/>
      <c r="T472" s="230"/>
      <c r="U472" s="230"/>
      <c r="V472" s="230"/>
      <c r="W472" s="281"/>
      <c r="X472" s="230"/>
      <c r="Y472" s="230"/>
      <c r="Z472" s="236"/>
      <c r="AA472" s="57"/>
      <c r="AB472" s="56"/>
    </row>
    <row r="473" spans="1:28" ht="12.75" x14ac:dyDescent="0.2">
      <c r="A473" s="56"/>
      <c r="B473" s="213"/>
      <c r="C473" s="213"/>
      <c r="D473" s="214"/>
      <c r="E473" s="56"/>
      <c r="F473" s="224"/>
      <c r="G473" s="224"/>
      <c r="H473" s="226"/>
      <c r="I473" s="224"/>
      <c r="J473" s="224"/>
      <c r="K473" s="224"/>
      <c r="L473" s="224"/>
      <c r="M473" s="224"/>
      <c r="N473" s="224"/>
      <c r="O473" s="224"/>
      <c r="P473" s="224"/>
      <c r="Q473" s="224"/>
      <c r="R473" s="224"/>
      <c r="S473" s="224"/>
      <c r="T473" s="224"/>
      <c r="U473" s="224"/>
      <c r="V473" s="224"/>
      <c r="W473" s="280"/>
      <c r="X473" s="224"/>
      <c r="Y473" s="224"/>
      <c r="Z473" s="237"/>
      <c r="AA473" s="57"/>
      <c r="AB473" s="56"/>
    </row>
    <row r="474" spans="1:28" ht="12.75" x14ac:dyDescent="0.2">
      <c r="A474" s="56"/>
      <c r="B474" s="215"/>
      <c r="C474" s="215"/>
      <c r="D474" s="212"/>
      <c r="E474" s="56"/>
      <c r="F474" s="230"/>
      <c r="G474" s="230"/>
      <c r="H474" s="232"/>
      <c r="I474" s="230"/>
      <c r="J474" s="230"/>
      <c r="K474" s="230"/>
      <c r="L474" s="230"/>
      <c r="M474" s="230"/>
      <c r="N474" s="230"/>
      <c r="O474" s="230"/>
      <c r="P474" s="230"/>
      <c r="Q474" s="230"/>
      <c r="R474" s="230"/>
      <c r="S474" s="230"/>
      <c r="T474" s="230"/>
      <c r="U474" s="230"/>
      <c r="V474" s="230"/>
      <c r="W474" s="281"/>
      <c r="X474" s="230"/>
      <c r="Y474" s="230"/>
      <c r="Z474" s="236"/>
      <c r="AA474" s="57"/>
      <c r="AB474" s="56"/>
    </row>
    <row r="475" spans="1:28" ht="12.75" x14ac:dyDescent="0.2">
      <c r="A475" s="56"/>
      <c r="B475" s="213"/>
      <c r="C475" s="213"/>
      <c r="D475" s="214"/>
      <c r="E475" s="56"/>
      <c r="F475" s="224"/>
      <c r="G475" s="224"/>
      <c r="H475" s="226"/>
      <c r="I475" s="224"/>
      <c r="J475" s="224"/>
      <c r="K475" s="224"/>
      <c r="L475" s="224"/>
      <c r="M475" s="224"/>
      <c r="N475" s="224"/>
      <c r="O475" s="224"/>
      <c r="P475" s="224"/>
      <c r="Q475" s="224"/>
      <c r="R475" s="224"/>
      <c r="S475" s="224"/>
      <c r="T475" s="224"/>
      <c r="U475" s="224"/>
      <c r="V475" s="224"/>
      <c r="W475" s="280"/>
      <c r="X475" s="224"/>
      <c r="Y475" s="224"/>
      <c r="Z475" s="237"/>
      <c r="AA475" s="57"/>
      <c r="AB475" s="56"/>
    </row>
    <row r="476" spans="1:28" ht="12.75" x14ac:dyDescent="0.2">
      <c r="A476" s="56"/>
      <c r="B476" s="215"/>
      <c r="C476" s="215"/>
      <c r="D476" s="212"/>
      <c r="E476" s="56"/>
      <c r="F476" s="230"/>
      <c r="G476" s="230"/>
      <c r="H476" s="232"/>
      <c r="I476" s="230"/>
      <c r="J476" s="230"/>
      <c r="K476" s="230"/>
      <c r="L476" s="230"/>
      <c r="M476" s="230"/>
      <c r="N476" s="230"/>
      <c r="O476" s="230"/>
      <c r="P476" s="230"/>
      <c r="Q476" s="230"/>
      <c r="R476" s="230"/>
      <c r="S476" s="230"/>
      <c r="T476" s="230"/>
      <c r="U476" s="230"/>
      <c r="V476" s="230"/>
      <c r="W476" s="281"/>
      <c r="X476" s="230"/>
      <c r="Y476" s="230"/>
      <c r="Z476" s="236"/>
      <c r="AA476" s="57"/>
      <c r="AB476" s="56"/>
    </row>
    <row r="477" spans="1:28" ht="12.75" x14ac:dyDescent="0.2">
      <c r="A477" s="56"/>
      <c r="B477" s="213"/>
      <c r="C477" s="213"/>
      <c r="D477" s="214"/>
      <c r="E477" s="56"/>
      <c r="F477" s="224"/>
      <c r="G477" s="224"/>
      <c r="H477" s="226"/>
      <c r="I477" s="224"/>
      <c r="J477" s="224"/>
      <c r="K477" s="224"/>
      <c r="L477" s="224"/>
      <c r="M477" s="224"/>
      <c r="N477" s="224"/>
      <c r="O477" s="224"/>
      <c r="P477" s="224"/>
      <c r="Q477" s="224"/>
      <c r="R477" s="224"/>
      <c r="S477" s="224"/>
      <c r="T477" s="224"/>
      <c r="U477" s="224"/>
      <c r="V477" s="224"/>
      <c r="W477" s="280"/>
      <c r="X477" s="224"/>
      <c r="Y477" s="224"/>
      <c r="Z477" s="237"/>
      <c r="AA477" s="57"/>
      <c r="AB477" s="56"/>
    </row>
    <row r="478" spans="1:28" ht="12.75" x14ac:dyDescent="0.2">
      <c r="A478" s="56"/>
      <c r="B478" s="215"/>
      <c r="C478" s="215"/>
      <c r="D478" s="212"/>
      <c r="E478" s="56"/>
      <c r="F478" s="230"/>
      <c r="G478" s="230"/>
      <c r="H478" s="232"/>
      <c r="I478" s="230"/>
      <c r="J478" s="230"/>
      <c r="K478" s="230"/>
      <c r="L478" s="230"/>
      <c r="M478" s="230"/>
      <c r="N478" s="230"/>
      <c r="O478" s="230"/>
      <c r="P478" s="230"/>
      <c r="Q478" s="230"/>
      <c r="R478" s="230"/>
      <c r="S478" s="230"/>
      <c r="T478" s="230"/>
      <c r="U478" s="230"/>
      <c r="V478" s="230"/>
      <c r="W478" s="281"/>
      <c r="X478" s="230"/>
      <c r="Y478" s="230"/>
      <c r="Z478" s="236"/>
      <c r="AA478" s="57"/>
      <c r="AB478" s="56"/>
    </row>
    <row r="479" spans="1:28" ht="12.75" x14ac:dyDescent="0.2">
      <c r="A479" s="56"/>
      <c r="B479" s="213"/>
      <c r="C479" s="213"/>
      <c r="D479" s="214"/>
      <c r="E479" s="56"/>
      <c r="F479" s="224"/>
      <c r="G479" s="224"/>
      <c r="H479" s="226"/>
      <c r="I479" s="224"/>
      <c r="J479" s="224"/>
      <c r="K479" s="224"/>
      <c r="L479" s="224"/>
      <c r="M479" s="224"/>
      <c r="N479" s="224"/>
      <c r="O479" s="224"/>
      <c r="P479" s="224"/>
      <c r="Q479" s="224"/>
      <c r="R479" s="224"/>
      <c r="S479" s="224"/>
      <c r="T479" s="224"/>
      <c r="U479" s="224"/>
      <c r="V479" s="224"/>
      <c r="W479" s="280"/>
      <c r="X479" s="224"/>
      <c r="Y479" s="224"/>
      <c r="Z479" s="237"/>
      <c r="AA479" s="57"/>
      <c r="AB479" s="56"/>
    </row>
    <row r="480" spans="1:28" ht="12.75" x14ac:dyDescent="0.2">
      <c r="A480" s="56"/>
      <c r="B480" s="215"/>
      <c r="C480" s="215"/>
      <c r="D480" s="212"/>
      <c r="E480" s="56"/>
      <c r="F480" s="230"/>
      <c r="G480" s="230"/>
      <c r="H480" s="232"/>
      <c r="I480" s="230"/>
      <c r="J480" s="230"/>
      <c r="K480" s="230"/>
      <c r="L480" s="230"/>
      <c r="M480" s="230"/>
      <c r="N480" s="230"/>
      <c r="O480" s="230"/>
      <c r="P480" s="230"/>
      <c r="Q480" s="230"/>
      <c r="R480" s="230"/>
      <c r="S480" s="230"/>
      <c r="T480" s="230"/>
      <c r="U480" s="230"/>
      <c r="V480" s="230"/>
      <c r="W480" s="281"/>
      <c r="X480" s="230"/>
      <c r="Y480" s="230"/>
      <c r="Z480" s="236"/>
      <c r="AA480" s="57"/>
      <c r="AB480" s="56"/>
    </row>
    <row r="481" spans="1:28" ht="12.75" x14ac:dyDescent="0.2">
      <c r="A481" s="56"/>
      <c r="B481" s="213"/>
      <c r="C481" s="213"/>
      <c r="D481" s="214"/>
      <c r="E481" s="56"/>
      <c r="F481" s="224"/>
      <c r="G481" s="224"/>
      <c r="H481" s="226"/>
      <c r="I481" s="224"/>
      <c r="J481" s="224"/>
      <c r="K481" s="224"/>
      <c r="L481" s="224"/>
      <c r="M481" s="224"/>
      <c r="N481" s="224"/>
      <c r="O481" s="224"/>
      <c r="P481" s="224"/>
      <c r="Q481" s="224"/>
      <c r="R481" s="224"/>
      <c r="S481" s="224"/>
      <c r="T481" s="224"/>
      <c r="U481" s="224"/>
      <c r="V481" s="224"/>
      <c r="W481" s="280"/>
      <c r="X481" s="224"/>
      <c r="Y481" s="224"/>
      <c r="Z481" s="237"/>
      <c r="AA481" s="57"/>
      <c r="AB481" s="56"/>
    </row>
    <row r="482" spans="1:28" ht="12.75" x14ac:dyDescent="0.2">
      <c r="A482" s="56"/>
      <c r="B482" s="215"/>
      <c r="C482" s="215"/>
      <c r="D482" s="212"/>
      <c r="E482" s="56"/>
      <c r="F482" s="230"/>
      <c r="G482" s="230"/>
      <c r="H482" s="232"/>
      <c r="I482" s="230"/>
      <c r="J482" s="230"/>
      <c r="K482" s="230"/>
      <c r="L482" s="230"/>
      <c r="M482" s="230"/>
      <c r="N482" s="230"/>
      <c r="O482" s="230"/>
      <c r="P482" s="230"/>
      <c r="Q482" s="230"/>
      <c r="R482" s="230"/>
      <c r="S482" s="230"/>
      <c r="T482" s="230"/>
      <c r="U482" s="230"/>
      <c r="V482" s="230"/>
      <c r="W482" s="281"/>
      <c r="X482" s="230"/>
      <c r="Y482" s="230"/>
      <c r="Z482" s="236"/>
      <c r="AA482" s="57"/>
      <c r="AB482" s="56"/>
    </row>
    <row r="483" spans="1:28" ht="12.75" x14ac:dyDescent="0.2">
      <c r="A483" s="56"/>
      <c r="B483" s="213"/>
      <c r="C483" s="213"/>
      <c r="D483" s="214"/>
      <c r="E483" s="56"/>
      <c r="F483" s="224"/>
      <c r="G483" s="224"/>
      <c r="H483" s="226"/>
      <c r="I483" s="224"/>
      <c r="J483" s="224"/>
      <c r="K483" s="224"/>
      <c r="L483" s="224"/>
      <c r="M483" s="224"/>
      <c r="N483" s="224"/>
      <c r="O483" s="224"/>
      <c r="P483" s="224"/>
      <c r="Q483" s="224"/>
      <c r="R483" s="224"/>
      <c r="S483" s="224"/>
      <c r="T483" s="224"/>
      <c r="U483" s="224"/>
      <c r="V483" s="224"/>
      <c r="W483" s="280"/>
      <c r="X483" s="224"/>
      <c r="Y483" s="224"/>
      <c r="Z483" s="237"/>
      <c r="AA483" s="57"/>
      <c r="AB483" s="56"/>
    </row>
    <row r="484" spans="1:28" ht="12.75" x14ac:dyDescent="0.2">
      <c r="A484" s="56"/>
      <c r="B484" s="215"/>
      <c r="C484" s="215"/>
      <c r="D484" s="212"/>
      <c r="E484" s="56"/>
      <c r="F484" s="230"/>
      <c r="G484" s="230"/>
      <c r="H484" s="232"/>
      <c r="I484" s="230"/>
      <c r="J484" s="230"/>
      <c r="K484" s="230"/>
      <c r="L484" s="230"/>
      <c r="M484" s="230"/>
      <c r="N484" s="230"/>
      <c r="O484" s="230"/>
      <c r="P484" s="230"/>
      <c r="Q484" s="230"/>
      <c r="R484" s="230"/>
      <c r="S484" s="230"/>
      <c r="T484" s="230"/>
      <c r="U484" s="230"/>
      <c r="V484" s="230"/>
      <c r="W484" s="281"/>
      <c r="X484" s="230"/>
      <c r="Y484" s="230"/>
      <c r="Z484" s="236"/>
      <c r="AA484" s="57"/>
      <c r="AB484" s="56"/>
    </row>
    <row r="485" spans="1:28" ht="12.75" x14ac:dyDescent="0.2">
      <c r="A485" s="56"/>
      <c r="B485" s="213"/>
      <c r="C485" s="213"/>
      <c r="D485" s="214"/>
      <c r="E485" s="56"/>
      <c r="F485" s="224"/>
      <c r="G485" s="224"/>
      <c r="H485" s="226"/>
      <c r="I485" s="224"/>
      <c r="J485" s="224"/>
      <c r="K485" s="224"/>
      <c r="L485" s="224"/>
      <c r="M485" s="224"/>
      <c r="N485" s="224"/>
      <c r="O485" s="224"/>
      <c r="P485" s="224"/>
      <c r="Q485" s="224"/>
      <c r="R485" s="224"/>
      <c r="S485" s="224"/>
      <c r="T485" s="224"/>
      <c r="U485" s="224"/>
      <c r="V485" s="224"/>
      <c r="W485" s="280"/>
      <c r="X485" s="224"/>
      <c r="Y485" s="224"/>
      <c r="Z485" s="237"/>
      <c r="AA485" s="57"/>
      <c r="AB485" s="56"/>
    </row>
    <row r="486" spans="1:28" ht="12.75" x14ac:dyDescent="0.2">
      <c r="A486" s="56"/>
      <c r="B486" s="215"/>
      <c r="C486" s="215"/>
      <c r="D486" s="212"/>
      <c r="E486" s="56"/>
      <c r="F486" s="230"/>
      <c r="G486" s="230"/>
      <c r="H486" s="232"/>
      <c r="I486" s="230"/>
      <c r="J486" s="230"/>
      <c r="K486" s="230"/>
      <c r="L486" s="230"/>
      <c r="M486" s="230"/>
      <c r="N486" s="230"/>
      <c r="O486" s="230"/>
      <c r="P486" s="230"/>
      <c r="Q486" s="230"/>
      <c r="R486" s="230"/>
      <c r="S486" s="230"/>
      <c r="T486" s="230"/>
      <c r="U486" s="230"/>
      <c r="V486" s="230"/>
      <c r="W486" s="281"/>
      <c r="X486" s="230"/>
      <c r="Y486" s="230"/>
      <c r="Z486" s="236"/>
      <c r="AA486" s="57"/>
      <c r="AB486" s="56"/>
    </row>
    <row r="487" spans="1:28" ht="12.75" x14ac:dyDescent="0.2">
      <c r="A487" s="56"/>
      <c r="B487" s="213"/>
      <c r="C487" s="213"/>
      <c r="D487" s="214"/>
      <c r="E487" s="56"/>
      <c r="F487" s="224"/>
      <c r="G487" s="224"/>
      <c r="H487" s="226"/>
      <c r="I487" s="224"/>
      <c r="J487" s="224"/>
      <c r="K487" s="224"/>
      <c r="L487" s="224"/>
      <c r="M487" s="224"/>
      <c r="N487" s="224"/>
      <c r="O487" s="224"/>
      <c r="P487" s="224"/>
      <c r="Q487" s="224"/>
      <c r="R487" s="224"/>
      <c r="S487" s="224"/>
      <c r="T487" s="224"/>
      <c r="U487" s="224"/>
      <c r="V487" s="224"/>
      <c r="W487" s="280"/>
      <c r="X487" s="224"/>
      <c r="Y487" s="224"/>
      <c r="Z487" s="237"/>
      <c r="AA487" s="57"/>
      <c r="AB487" s="56"/>
    </row>
    <row r="488" spans="1:28" ht="12.75" x14ac:dyDescent="0.2">
      <c r="A488" s="56"/>
      <c r="B488" s="215"/>
      <c r="C488" s="215"/>
      <c r="D488" s="212"/>
      <c r="E488" s="56"/>
      <c r="F488" s="230"/>
      <c r="G488" s="230"/>
      <c r="H488" s="232"/>
      <c r="I488" s="230"/>
      <c r="J488" s="230"/>
      <c r="K488" s="230"/>
      <c r="L488" s="230"/>
      <c r="M488" s="230"/>
      <c r="N488" s="230"/>
      <c r="O488" s="230"/>
      <c r="P488" s="230"/>
      <c r="Q488" s="230"/>
      <c r="R488" s="230"/>
      <c r="S488" s="230"/>
      <c r="T488" s="230"/>
      <c r="U488" s="230"/>
      <c r="V488" s="230"/>
      <c r="W488" s="281"/>
      <c r="X488" s="230"/>
      <c r="Y488" s="230"/>
      <c r="Z488" s="236"/>
      <c r="AA488" s="57"/>
      <c r="AB488" s="56"/>
    </row>
    <row r="489" spans="1:28" ht="12.75" x14ac:dyDescent="0.2">
      <c r="A489" s="56"/>
      <c r="B489" s="213"/>
      <c r="C489" s="213"/>
      <c r="D489" s="214"/>
      <c r="E489" s="56"/>
      <c r="F489" s="224"/>
      <c r="G489" s="224"/>
      <c r="H489" s="226"/>
      <c r="I489" s="224"/>
      <c r="J489" s="224"/>
      <c r="K489" s="224"/>
      <c r="L489" s="224"/>
      <c r="M489" s="224"/>
      <c r="N489" s="224"/>
      <c r="O489" s="224"/>
      <c r="P489" s="224"/>
      <c r="Q489" s="224"/>
      <c r="R489" s="224"/>
      <c r="S489" s="224"/>
      <c r="T489" s="224"/>
      <c r="U489" s="224"/>
      <c r="V489" s="224"/>
      <c r="W489" s="280"/>
      <c r="X489" s="224"/>
      <c r="Y489" s="224"/>
      <c r="Z489" s="237"/>
      <c r="AA489" s="57"/>
      <c r="AB489" s="56"/>
    </row>
    <row r="490" spans="1:28" ht="12.75" x14ac:dyDescent="0.2">
      <c r="A490" s="56"/>
      <c r="B490" s="215"/>
      <c r="C490" s="215"/>
      <c r="D490" s="212"/>
      <c r="E490" s="56"/>
      <c r="F490" s="230"/>
      <c r="G490" s="230"/>
      <c r="H490" s="232"/>
      <c r="I490" s="230"/>
      <c r="J490" s="230"/>
      <c r="K490" s="230"/>
      <c r="L490" s="230"/>
      <c r="M490" s="230"/>
      <c r="N490" s="230"/>
      <c r="O490" s="230"/>
      <c r="P490" s="230"/>
      <c r="Q490" s="230"/>
      <c r="R490" s="230"/>
      <c r="S490" s="230"/>
      <c r="T490" s="230"/>
      <c r="U490" s="230"/>
      <c r="V490" s="230"/>
      <c r="W490" s="281"/>
      <c r="X490" s="230"/>
      <c r="Y490" s="230"/>
      <c r="Z490" s="236"/>
      <c r="AA490" s="57"/>
      <c r="AB490" s="56"/>
    </row>
    <row r="491" spans="1:28" ht="12.75" x14ac:dyDescent="0.2">
      <c r="A491" s="56"/>
      <c r="B491" s="213"/>
      <c r="C491" s="213"/>
      <c r="D491" s="214"/>
      <c r="E491" s="56"/>
      <c r="F491" s="224"/>
      <c r="G491" s="224"/>
      <c r="H491" s="226"/>
      <c r="I491" s="224"/>
      <c r="J491" s="224"/>
      <c r="K491" s="224"/>
      <c r="L491" s="224"/>
      <c r="M491" s="224"/>
      <c r="N491" s="224"/>
      <c r="O491" s="224"/>
      <c r="P491" s="224"/>
      <c r="Q491" s="224"/>
      <c r="R491" s="224"/>
      <c r="S491" s="224"/>
      <c r="T491" s="224"/>
      <c r="U491" s="224"/>
      <c r="V491" s="224"/>
      <c r="W491" s="280"/>
      <c r="X491" s="224"/>
      <c r="Y491" s="224"/>
      <c r="Z491" s="237"/>
      <c r="AA491" s="57"/>
      <c r="AB491" s="56"/>
    </row>
    <row r="492" spans="1:28" ht="12.75" x14ac:dyDescent="0.2">
      <c r="A492" s="56"/>
      <c r="B492" s="215"/>
      <c r="C492" s="215"/>
      <c r="D492" s="212"/>
      <c r="E492" s="56"/>
      <c r="F492" s="230"/>
      <c r="G492" s="230"/>
      <c r="H492" s="232"/>
      <c r="I492" s="230"/>
      <c r="J492" s="230"/>
      <c r="K492" s="230"/>
      <c r="L492" s="230"/>
      <c r="M492" s="230"/>
      <c r="N492" s="230"/>
      <c r="O492" s="230"/>
      <c r="P492" s="230"/>
      <c r="Q492" s="230"/>
      <c r="R492" s="230"/>
      <c r="S492" s="230"/>
      <c r="T492" s="230"/>
      <c r="U492" s="230"/>
      <c r="V492" s="230"/>
      <c r="W492" s="281"/>
      <c r="X492" s="230"/>
      <c r="Y492" s="230"/>
      <c r="Z492" s="236"/>
      <c r="AA492" s="57"/>
      <c r="AB492" s="56"/>
    </row>
    <row r="493" spans="1:28" ht="12.75" x14ac:dyDescent="0.2">
      <c r="A493" s="56"/>
      <c r="B493" s="213"/>
      <c r="C493" s="213"/>
      <c r="D493" s="214"/>
      <c r="E493" s="56"/>
      <c r="F493" s="224"/>
      <c r="G493" s="224"/>
      <c r="H493" s="226"/>
      <c r="I493" s="224"/>
      <c r="J493" s="224"/>
      <c r="K493" s="224"/>
      <c r="L493" s="224"/>
      <c r="M493" s="224"/>
      <c r="N493" s="224"/>
      <c r="O493" s="224"/>
      <c r="P493" s="224"/>
      <c r="Q493" s="224"/>
      <c r="R493" s="224"/>
      <c r="S493" s="224"/>
      <c r="T493" s="224"/>
      <c r="U493" s="224"/>
      <c r="V493" s="224"/>
      <c r="W493" s="280"/>
      <c r="X493" s="224"/>
      <c r="Y493" s="224"/>
      <c r="Z493" s="237"/>
      <c r="AA493" s="57"/>
      <c r="AB493" s="56"/>
    </row>
    <row r="494" spans="1:28" ht="12.75" x14ac:dyDescent="0.2">
      <c r="A494" s="56"/>
      <c r="B494" s="215"/>
      <c r="C494" s="215"/>
      <c r="D494" s="212"/>
      <c r="E494" s="56"/>
      <c r="F494" s="230"/>
      <c r="G494" s="230"/>
      <c r="H494" s="232"/>
      <c r="I494" s="230"/>
      <c r="J494" s="230"/>
      <c r="K494" s="230"/>
      <c r="L494" s="230"/>
      <c r="M494" s="230"/>
      <c r="N494" s="230"/>
      <c r="O494" s="230"/>
      <c r="P494" s="230"/>
      <c r="Q494" s="230"/>
      <c r="R494" s="230"/>
      <c r="S494" s="230"/>
      <c r="T494" s="230"/>
      <c r="U494" s="230"/>
      <c r="V494" s="230"/>
      <c r="W494" s="281"/>
      <c r="X494" s="230"/>
      <c r="Y494" s="230"/>
      <c r="Z494" s="236"/>
      <c r="AA494" s="57"/>
      <c r="AB494" s="56"/>
    </row>
    <row r="495" spans="1:28" ht="12.75" x14ac:dyDescent="0.2">
      <c r="A495" s="56"/>
      <c r="B495" s="213"/>
      <c r="C495" s="213"/>
      <c r="D495" s="214"/>
      <c r="E495" s="56"/>
      <c r="F495" s="224"/>
      <c r="G495" s="224"/>
      <c r="H495" s="226"/>
      <c r="I495" s="224"/>
      <c r="J495" s="224"/>
      <c r="K495" s="224"/>
      <c r="L495" s="224"/>
      <c r="M495" s="224"/>
      <c r="N495" s="224"/>
      <c r="O495" s="224"/>
      <c r="P495" s="224"/>
      <c r="Q495" s="224"/>
      <c r="R495" s="224"/>
      <c r="S495" s="224"/>
      <c r="T495" s="224"/>
      <c r="U495" s="224"/>
      <c r="V495" s="224"/>
      <c r="W495" s="280"/>
      <c r="X495" s="224"/>
      <c r="Y495" s="224"/>
      <c r="Z495" s="237"/>
      <c r="AA495" s="57"/>
      <c r="AB495" s="56"/>
    </row>
    <row r="496" spans="1:28" ht="12.75" x14ac:dyDescent="0.2">
      <c r="A496" s="56"/>
      <c r="B496" s="215"/>
      <c r="C496" s="215"/>
      <c r="D496" s="212"/>
      <c r="E496" s="56"/>
      <c r="F496" s="230"/>
      <c r="G496" s="230"/>
      <c r="H496" s="232"/>
      <c r="I496" s="230"/>
      <c r="J496" s="230"/>
      <c r="K496" s="230"/>
      <c r="L496" s="230"/>
      <c r="M496" s="230"/>
      <c r="N496" s="230"/>
      <c r="O496" s="230"/>
      <c r="P496" s="230"/>
      <c r="Q496" s="230"/>
      <c r="R496" s="230"/>
      <c r="S496" s="230"/>
      <c r="T496" s="230"/>
      <c r="U496" s="230"/>
      <c r="V496" s="230"/>
      <c r="W496" s="281"/>
      <c r="X496" s="230"/>
      <c r="Y496" s="230"/>
      <c r="Z496" s="236"/>
      <c r="AA496" s="57"/>
      <c r="AB496" s="56"/>
    </row>
    <row r="497" spans="1:28" ht="12.75" x14ac:dyDescent="0.2">
      <c r="A497" s="56"/>
      <c r="B497" s="213"/>
      <c r="C497" s="213"/>
      <c r="D497" s="214"/>
      <c r="E497" s="56"/>
      <c r="F497" s="224"/>
      <c r="G497" s="224"/>
      <c r="H497" s="226"/>
      <c r="I497" s="224"/>
      <c r="J497" s="224"/>
      <c r="K497" s="224"/>
      <c r="L497" s="224"/>
      <c r="M497" s="224"/>
      <c r="N497" s="224"/>
      <c r="O497" s="224"/>
      <c r="P497" s="224"/>
      <c r="Q497" s="224"/>
      <c r="R497" s="224"/>
      <c r="S497" s="224"/>
      <c r="T497" s="224"/>
      <c r="U497" s="224"/>
      <c r="V497" s="224"/>
      <c r="W497" s="280"/>
      <c r="X497" s="224"/>
      <c r="Y497" s="224"/>
      <c r="Z497" s="237"/>
      <c r="AA497" s="57"/>
      <c r="AB497" s="56"/>
    </row>
    <row r="498" spans="1:28" ht="12.75" x14ac:dyDescent="0.2">
      <c r="A498" s="56"/>
      <c r="B498" s="215"/>
      <c r="C498" s="215"/>
      <c r="D498" s="212"/>
      <c r="E498" s="56"/>
      <c r="F498" s="230"/>
      <c r="G498" s="230"/>
      <c r="H498" s="232"/>
      <c r="I498" s="230"/>
      <c r="J498" s="230"/>
      <c r="K498" s="230"/>
      <c r="L498" s="230"/>
      <c r="M498" s="230"/>
      <c r="N498" s="230"/>
      <c r="O498" s="230"/>
      <c r="P498" s="230"/>
      <c r="Q498" s="230"/>
      <c r="R498" s="230"/>
      <c r="S498" s="230"/>
      <c r="T498" s="230"/>
      <c r="U498" s="230"/>
      <c r="V498" s="230"/>
      <c r="W498" s="281"/>
      <c r="X498" s="230"/>
      <c r="Y498" s="230"/>
      <c r="Z498" s="236"/>
      <c r="AA498" s="57"/>
      <c r="AB498" s="56"/>
    </row>
    <row r="499" spans="1:28" ht="12.75" x14ac:dyDescent="0.2">
      <c r="A499" s="56"/>
      <c r="B499" s="213"/>
      <c r="C499" s="213"/>
      <c r="D499" s="214"/>
      <c r="E499" s="56"/>
      <c r="F499" s="224"/>
      <c r="G499" s="224"/>
      <c r="H499" s="226"/>
      <c r="I499" s="224"/>
      <c r="J499" s="224"/>
      <c r="K499" s="224"/>
      <c r="L499" s="224"/>
      <c r="M499" s="224"/>
      <c r="N499" s="224"/>
      <c r="O499" s="224"/>
      <c r="P499" s="224"/>
      <c r="Q499" s="224"/>
      <c r="R499" s="224"/>
      <c r="S499" s="224"/>
      <c r="T499" s="224"/>
      <c r="U499" s="224"/>
      <c r="V499" s="224"/>
      <c r="W499" s="280"/>
      <c r="X499" s="224"/>
      <c r="Y499" s="224"/>
      <c r="Z499" s="237"/>
      <c r="AA499" s="57"/>
      <c r="AB499" s="56"/>
    </row>
    <row r="500" spans="1:28" ht="12.75" x14ac:dyDescent="0.2">
      <c r="A500" s="56"/>
      <c r="B500" s="215"/>
      <c r="C500" s="215"/>
      <c r="D500" s="212"/>
      <c r="E500" s="56"/>
      <c r="F500" s="230"/>
      <c r="G500" s="230"/>
      <c r="H500" s="232"/>
      <c r="I500" s="230"/>
      <c r="J500" s="230"/>
      <c r="K500" s="230"/>
      <c r="L500" s="230"/>
      <c r="M500" s="230"/>
      <c r="N500" s="230"/>
      <c r="O500" s="230"/>
      <c r="P500" s="230"/>
      <c r="Q500" s="230"/>
      <c r="R500" s="230"/>
      <c r="S500" s="230"/>
      <c r="T500" s="230"/>
      <c r="U500" s="230"/>
      <c r="V500" s="230"/>
      <c r="W500" s="281"/>
      <c r="X500" s="230"/>
      <c r="Y500" s="230"/>
      <c r="Z500" s="236"/>
      <c r="AA500" s="57"/>
      <c r="AB500" s="56"/>
    </row>
    <row r="501" spans="1:28" ht="12.75" x14ac:dyDescent="0.2">
      <c r="A501" s="56"/>
      <c r="B501" s="213"/>
      <c r="C501" s="213"/>
      <c r="D501" s="214"/>
      <c r="E501" s="56"/>
      <c r="F501" s="224"/>
      <c r="G501" s="224"/>
      <c r="H501" s="226"/>
      <c r="I501" s="224"/>
      <c r="J501" s="224"/>
      <c r="K501" s="224"/>
      <c r="L501" s="224"/>
      <c r="M501" s="224"/>
      <c r="N501" s="224"/>
      <c r="O501" s="224"/>
      <c r="P501" s="224"/>
      <c r="Q501" s="224"/>
      <c r="R501" s="224"/>
      <c r="S501" s="224"/>
      <c r="T501" s="224"/>
      <c r="U501" s="224"/>
      <c r="V501" s="224"/>
      <c r="W501" s="280"/>
      <c r="X501" s="224"/>
      <c r="Y501" s="224"/>
      <c r="Z501" s="237"/>
      <c r="AA501" s="57"/>
      <c r="AB501" s="56"/>
    </row>
    <row r="502" spans="1:28" ht="12.75" x14ac:dyDescent="0.2">
      <c r="A502" s="56"/>
      <c r="B502" s="215"/>
      <c r="C502" s="215"/>
      <c r="D502" s="212"/>
      <c r="E502" s="56"/>
      <c r="F502" s="230"/>
      <c r="G502" s="230"/>
      <c r="H502" s="232"/>
      <c r="I502" s="230"/>
      <c r="J502" s="230"/>
      <c r="K502" s="230"/>
      <c r="L502" s="230"/>
      <c r="M502" s="230"/>
      <c r="N502" s="230"/>
      <c r="O502" s="230"/>
      <c r="P502" s="230"/>
      <c r="Q502" s="230"/>
      <c r="R502" s="230"/>
      <c r="S502" s="230"/>
      <c r="T502" s="230"/>
      <c r="U502" s="230"/>
      <c r="V502" s="230"/>
      <c r="W502" s="281"/>
      <c r="X502" s="230"/>
      <c r="Y502" s="230"/>
      <c r="Z502" s="236"/>
      <c r="AA502" s="57"/>
      <c r="AB502" s="56"/>
    </row>
    <row r="503" spans="1:28" ht="12.75" x14ac:dyDescent="0.2">
      <c r="A503" s="56"/>
      <c r="B503" s="213"/>
      <c r="C503" s="213"/>
      <c r="D503" s="214"/>
      <c r="E503" s="56"/>
      <c r="F503" s="224"/>
      <c r="G503" s="224"/>
      <c r="H503" s="226"/>
      <c r="I503" s="224"/>
      <c r="J503" s="224"/>
      <c r="K503" s="224"/>
      <c r="L503" s="224"/>
      <c r="M503" s="224"/>
      <c r="N503" s="224"/>
      <c r="O503" s="224"/>
      <c r="P503" s="224"/>
      <c r="Q503" s="224"/>
      <c r="R503" s="224"/>
      <c r="S503" s="224"/>
      <c r="T503" s="224"/>
      <c r="U503" s="224"/>
      <c r="V503" s="224"/>
      <c r="W503" s="280"/>
      <c r="X503" s="224"/>
      <c r="Y503" s="224"/>
      <c r="Z503" s="237"/>
      <c r="AA503" s="57"/>
      <c r="AB503" s="56"/>
    </row>
    <row r="504" spans="1:28" ht="12.75" x14ac:dyDescent="0.2">
      <c r="A504" s="56"/>
      <c r="B504" s="215"/>
      <c r="C504" s="215"/>
      <c r="D504" s="212"/>
      <c r="E504" s="56"/>
      <c r="F504" s="230"/>
      <c r="G504" s="230"/>
      <c r="H504" s="232"/>
      <c r="I504" s="230"/>
      <c r="J504" s="230"/>
      <c r="K504" s="230"/>
      <c r="L504" s="230"/>
      <c r="M504" s="230"/>
      <c r="N504" s="230"/>
      <c r="O504" s="230"/>
      <c r="P504" s="230"/>
      <c r="Q504" s="230"/>
      <c r="R504" s="230"/>
      <c r="S504" s="230"/>
      <c r="T504" s="230"/>
      <c r="U504" s="230"/>
      <c r="V504" s="230"/>
      <c r="W504" s="281"/>
      <c r="X504" s="230"/>
      <c r="Y504" s="230"/>
      <c r="Z504" s="236"/>
      <c r="AA504" s="57"/>
      <c r="AB504" s="56"/>
    </row>
    <row r="505" spans="1:28" ht="12.75" x14ac:dyDescent="0.2">
      <c r="A505" s="56"/>
      <c r="B505" s="213"/>
      <c r="C505" s="213"/>
      <c r="D505" s="214"/>
      <c r="E505" s="56"/>
      <c r="F505" s="224"/>
      <c r="G505" s="224"/>
      <c r="H505" s="226"/>
      <c r="I505" s="224"/>
      <c r="J505" s="224"/>
      <c r="K505" s="224"/>
      <c r="L505" s="224"/>
      <c r="M505" s="224"/>
      <c r="N505" s="224"/>
      <c r="O505" s="224"/>
      <c r="P505" s="224"/>
      <c r="Q505" s="224"/>
      <c r="R505" s="224"/>
      <c r="S505" s="224"/>
      <c r="T505" s="224"/>
      <c r="U505" s="224"/>
      <c r="V505" s="224"/>
      <c r="W505" s="280"/>
      <c r="X505" s="224"/>
      <c r="Y505" s="224"/>
      <c r="Z505" s="237"/>
      <c r="AA505" s="57"/>
      <c r="AB505" s="56"/>
    </row>
    <row r="506" spans="1:28" ht="12.75" x14ac:dyDescent="0.2">
      <c r="A506" s="56"/>
      <c r="B506" s="215"/>
      <c r="C506" s="215"/>
      <c r="D506" s="212"/>
      <c r="E506" s="56"/>
      <c r="F506" s="230"/>
      <c r="G506" s="230"/>
      <c r="H506" s="232"/>
      <c r="I506" s="230"/>
      <c r="J506" s="230"/>
      <c r="K506" s="230"/>
      <c r="L506" s="230"/>
      <c r="M506" s="230"/>
      <c r="N506" s="230"/>
      <c r="O506" s="230"/>
      <c r="P506" s="230"/>
      <c r="Q506" s="230"/>
      <c r="R506" s="230"/>
      <c r="S506" s="230"/>
      <c r="T506" s="230"/>
      <c r="U506" s="230"/>
      <c r="V506" s="230"/>
      <c r="W506" s="281"/>
      <c r="X506" s="230"/>
      <c r="Y506" s="230"/>
      <c r="Z506" s="236"/>
      <c r="AA506" s="57"/>
      <c r="AB506" s="56"/>
    </row>
    <row r="507" spans="1:28" ht="12.75" x14ac:dyDescent="0.2">
      <c r="A507" s="56"/>
      <c r="B507" s="213"/>
      <c r="C507" s="213"/>
      <c r="D507" s="214"/>
      <c r="E507" s="56"/>
      <c r="F507" s="224"/>
      <c r="G507" s="224"/>
      <c r="H507" s="226"/>
      <c r="I507" s="224"/>
      <c r="J507" s="224"/>
      <c r="K507" s="224"/>
      <c r="L507" s="224"/>
      <c r="M507" s="224"/>
      <c r="N507" s="224"/>
      <c r="O507" s="224"/>
      <c r="P507" s="224"/>
      <c r="Q507" s="224"/>
      <c r="R507" s="224"/>
      <c r="S507" s="224"/>
      <c r="T507" s="224"/>
      <c r="U507" s="224"/>
      <c r="V507" s="224"/>
      <c r="W507" s="280"/>
      <c r="X507" s="224"/>
      <c r="Y507" s="224"/>
      <c r="Z507" s="237"/>
      <c r="AA507" s="57"/>
      <c r="AB507" s="56"/>
    </row>
    <row r="508" spans="1:28" ht="12.75" x14ac:dyDescent="0.2">
      <c r="A508" s="56"/>
      <c r="B508" s="215"/>
      <c r="C508" s="215"/>
      <c r="D508" s="212"/>
      <c r="E508" s="56"/>
      <c r="F508" s="230"/>
      <c r="G508" s="230"/>
      <c r="H508" s="232"/>
      <c r="I508" s="230"/>
      <c r="J508" s="230"/>
      <c r="K508" s="230"/>
      <c r="L508" s="230"/>
      <c r="M508" s="230"/>
      <c r="N508" s="230"/>
      <c r="O508" s="230"/>
      <c r="P508" s="230"/>
      <c r="Q508" s="230"/>
      <c r="R508" s="230"/>
      <c r="S508" s="230"/>
      <c r="T508" s="230"/>
      <c r="U508" s="230"/>
      <c r="V508" s="230"/>
      <c r="W508" s="281"/>
      <c r="X508" s="230"/>
      <c r="Y508" s="230"/>
      <c r="Z508" s="236"/>
      <c r="AA508" s="57"/>
      <c r="AB508" s="56"/>
    </row>
    <row r="509" spans="1:28" ht="12.75" x14ac:dyDescent="0.2">
      <c r="A509" s="56"/>
      <c r="B509" s="213"/>
      <c r="C509" s="213"/>
      <c r="D509" s="214"/>
      <c r="E509" s="56"/>
      <c r="F509" s="224"/>
      <c r="G509" s="224"/>
      <c r="H509" s="226"/>
      <c r="I509" s="224"/>
      <c r="J509" s="224"/>
      <c r="K509" s="224"/>
      <c r="L509" s="224"/>
      <c r="M509" s="224"/>
      <c r="N509" s="224"/>
      <c r="O509" s="224"/>
      <c r="P509" s="224"/>
      <c r="Q509" s="224"/>
      <c r="R509" s="224"/>
      <c r="S509" s="224"/>
      <c r="T509" s="224"/>
      <c r="U509" s="224"/>
      <c r="V509" s="224"/>
      <c r="W509" s="280"/>
      <c r="X509" s="224"/>
      <c r="Y509" s="224"/>
      <c r="Z509" s="237"/>
      <c r="AA509" s="57"/>
      <c r="AB509" s="56"/>
    </row>
    <row r="510" spans="1:28" ht="12.75" x14ac:dyDescent="0.2">
      <c r="A510" s="56"/>
      <c r="B510" s="215"/>
      <c r="C510" s="215"/>
      <c r="D510" s="212"/>
      <c r="E510" s="56"/>
      <c r="F510" s="230"/>
      <c r="G510" s="230"/>
      <c r="H510" s="232"/>
      <c r="I510" s="230"/>
      <c r="J510" s="230"/>
      <c r="K510" s="230"/>
      <c r="L510" s="230"/>
      <c r="M510" s="230"/>
      <c r="N510" s="230"/>
      <c r="O510" s="230"/>
      <c r="P510" s="230"/>
      <c r="Q510" s="230"/>
      <c r="R510" s="230"/>
      <c r="S510" s="230"/>
      <c r="T510" s="230"/>
      <c r="U510" s="230"/>
      <c r="V510" s="230"/>
      <c r="W510" s="281"/>
      <c r="X510" s="230"/>
      <c r="Y510" s="230"/>
      <c r="Z510" s="236"/>
      <c r="AA510" s="57"/>
      <c r="AB510" s="56"/>
    </row>
    <row r="511" spans="1:28" ht="12.75" x14ac:dyDescent="0.2">
      <c r="A511" s="56"/>
      <c r="B511" s="213"/>
      <c r="C511" s="213"/>
      <c r="D511" s="214"/>
      <c r="E511" s="56"/>
      <c r="F511" s="224"/>
      <c r="G511" s="224"/>
      <c r="H511" s="226"/>
      <c r="I511" s="224"/>
      <c r="J511" s="224"/>
      <c r="K511" s="224"/>
      <c r="L511" s="224"/>
      <c r="M511" s="224"/>
      <c r="N511" s="224"/>
      <c r="O511" s="224"/>
      <c r="P511" s="224"/>
      <c r="Q511" s="224"/>
      <c r="R511" s="224"/>
      <c r="S511" s="224"/>
      <c r="T511" s="224"/>
      <c r="U511" s="224"/>
      <c r="V511" s="224"/>
      <c r="W511" s="280"/>
      <c r="X511" s="224"/>
      <c r="Y511" s="224"/>
      <c r="Z511" s="237"/>
      <c r="AA511" s="57"/>
      <c r="AB511" s="56"/>
    </row>
    <row r="512" spans="1:28" ht="12.75" x14ac:dyDescent="0.2">
      <c r="A512" s="56"/>
      <c r="B512" s="215"/>
      <c r="C512" s="215"/>
      <c r="D512" s="212"/>
      <c r="E512" s="56"/>
      <c r="F512" s="230"/>
      <c r="G512" s="230"/>
      <c r="H512" s="232"/>
      <c r="I512" s="230"/>
      <c r="J512" s="230"/>
      <c r="K512" s="230"/>
      <c r="L512" s="230"/>
      <c r="M512" s="230"/>
      <c r="N512" s="230"/>
      <c r="O512" s="230"/>
      <c r="P512" s="230"/>
      <c r="Q512" s="230"/>
      <c r="R512" s="230"/>
      <c r="S512" s="230"/>
      <c r="T512" s="230"/>
      <c r="U512" s="230"/>
      <c r="V512" s="230"/>
      <c r="W512" s="281"/>
      <c r="X512" s="230"/>
      <c r="Y512" s="230"/>
      <c r="Z512" s="236"/>
      <c r="AA512" s="57"/>
      <c r="AB512" s="56"/>
    </row>
    <row r="513" spans="1:28" ht="12.75" x14ac:dyDescent="0.2">
      <c r="A513" s="56"/>
      <c r="B513" s="213"/>
      <c r="C513" s="213"/>
      <c r="D513" s="214"/>
      <c r="E513" s="56"/>
      <c r="F513" s="224"/>
      <c r="G513" s="224"/>
      <c r="H513" s="226"/>
      <c r="I513" s="224"/>
      <c r="J513" s="224"/>
      <c r="K513" s="224"/>
      <c r="L513" s="224"/>
      <c r="M513" s="224"/>
      <c r="N513" s="224"/>
      <c r="O513" s="224"/>
      <c r="P513" s="224"/>
      <c r="Q513" s="224"/>
      <c r="R513" s="224"/>
      <c r="S513" s="224"/>
      <c r="T513" s="224"/>
      <c r="U513" s="224"/>
      <c r="V513" s="224"/>
      <c r="W513" s="280"/>
      <c r="X513" s="224"/>
      <c r="Y513" s="224"/>
      <c r="Z513" s="237"/>
      <c r="AA513" s="57"/>
      <c r="AB513" s="56"/>
    </row>
    <row r="514" spans="1:28" ht="12.75" x14ac:dyDescent="0.2">
      <c r="A514" s="56"/>
      <c r="B514" s="215"/>
      <c r="C514" s="215"/>
      <c r="D514" s="212"/>
      <c r="E514" s="56"/>
      <c r="F514" s="230"/>
      <c r="G514" s="230"/>
      <c r="H514" s="232"/>
      <c r="I514" s="230"/>
      <c r="J514" s="230"/>
      <c r="K514" s="230"/>
      <c r="L514" s="230"/>
      <c r="M514" s="230"/>
      <c r="N514" s="230"/>
      <c r="O514" s="230"/>
      <c r="P514" s="230"/>
      <c r="Q514" s="230"/>
      <c r="R514" s="230"/>
      <c r="S514" s="230"/>
      <c r="T514" s="230"/>
      <c r="U514" s="230"/>
      <c r="V514" s="230"/>
      <c r="W514" s="281"/>
      <c r="X514" s="230"/>
      <c r="Y514" s="230"/>
      <c r="Z514" s="236"/>
      <c r="AA514" s="57"/>
      <c r="AB514" s="56"/>
    </row>
    <row r="515" spans="1:28" ht="12.75" x14ac:dyDescent="0.2">
      <c r="A515" s="56"/>
      <c r="B515" s="213"/>
      <c r="C515" s="213"/>
      <c r="D515" s="214"/>
      <c r="E515" s="56"/>
      <c r="F515" s="224"/>
      <c r="G515" s="224"/>
      <c r="H515" s="226"/>
      <c r="I515" s="224"/>
      <c r="J515" s="224"/>
      <c r="K515" s="224"/>
      <c r="L515" s="224"/>
      <c r="M515" s="224"/>
      <c r="N515" s="224"/>
      <c r="O515" s="224"/>
      <c r="P515" s="224"/>
      <c r="Q515" s="224"/>
      <c r="R515" s="224"/>
      <c r="S515" s="224"/>
      <c r="T515" s="224"/>
      <c r="U515" s="224"/>
      <c r="V515" s="224"/>
      <c r="W515" s="280"/>
      <c r="X515" s="224"/>
      <c r="Y515" s="224"/>
      <c r="Z515" s="237"/>
      <c r="AA515" s="57"/>
      <c r="AB515" s="56"/>
    </row>
    <row r="516" spans="1:28" ht="12.75" x14ac:dyDescent="0.2">
      <c r="A516" s="56"/>
      <c r="B516" s="215"/>
      <c r="C516" s="215"/>
      <c r="D516" s="212"/>
      <c r="E516" s="56"/>
      <c r="F516" s="230"/>
      <c r="G516" s="230"/>
      <c r="H516" s="232"/>
      <c r="I516" s="230"/>
      <c r="J516" s="230"/>
      <c r="K516" s="230"/>
      <c r="L516" s="230"/>
      <c r="M516" s="230"/>
      <c r="N516" s="230"/>
      <c r="O516" s="230"/>
      <c r="P516" s="230"/>
      <c r="Q516" s="230"/>
      <c r="R516" s="230"/>
      <c r="S516" s="230"/>
      <c r="T516" s="230"/>
      <c r="U516" s="230"/>
      <c r="V516" s="230"/>
      <c r="W516" s="281"/>
      <c r="X516" s="230"/>
      <c r="Y516" s="230"/>
      <c r="Z516" s="236"/>
      <c r="AA516" s="57"/>
      <c r="AB516" s="56"/>
    </row>
    <row r="517" spans="1:28" ht="12.75" x14ac:dyDescent="0.2">
      <c r="A517" s="56"/>
      <c r="B517" s="213"/>
      <c r="C517" s="213"/>
      <c r="D517" s="214"/>
      <c r="E517" s="56"/>
      <c r="F517" s="224"/>
      <c r="G517" s="224"/>
      <c r="H517" s="226"/>
      <c r="I517" s="224"/>
      <c r="J517" s="224"/>
      <c r="K517" s="224"/>
      <c r="L517" s="224"/>
      <c r="M517" s="224"/>
      <c r="N517" s="224"/>
      <c r="O517" s="224"/>
      <c r="P517" s="224"/>
      <c r="Q517" s="224"/>
      <c r="R517" s="224"/>
      <c r="S517" s="224"/>
      <c r="T517" s="224"/>
      <c r="U517" s="224"/>
      <c r="V517" s="224"/>
      <c r="W517" s="280"/>
      <c r="X517" s="224"/>
      <c r="Y517" s="224"/>
      <c r="Z517" s="237"/>
      <c r="AA517" s="57"/>
      <c r="AB517" s="56"/>
    </row>
    <row r="518" spans="1:28" ht="12.75" x14ac:dyDescent="0.2">
      <c r="A518" s="56"/>
      <c r="B518" s="215"/>
      <c r="C518" s="215"/>
      <c r="D518" s="212"/>
      <c r="E518" s="56"/>
      <c r="F518" s="230"/>
      <c r="G518" s="230"/>
      <c r="H518" s="232"/>
      <c r="I518" s="230"/>
      <c r="J518" s="230"/>
      <c r="K518" s="230"/>
      <c r="L518" s="230"/>
      <c r="M518" s="230"/>
      <c r="N518" s="230"/>
      <c r="O518" s="230"/>
      <c r="P518" s="230"/>
      <c r="Q518" s="230"/>
      <c r="R518" s="230"/>
      <c r="S518" s="230"/>
      <c r="T518" s="230"/>
      <c r="U518" s="230"/>
      <c r="V518" s="230"/>
      <c r="W518" s="281"/>
      <c r="X518" s="230"/>
      <c r="Y518" s="230"/>
      <c r="Z518" s="236"/>
      <c r="AA518" s="57"/>
      <c r="AB518" s="56"/>
    </row>
    <row r="519" spans="1:28" ht="12.75" x14ac:dyDescent="0.2">
      <c r="A519" s="56"/>
      <c r="B519" s="213"/>
      <c r="C519" s="213"/>
      <c r="D519" s="214"/>
      <c r="E519" s="56"/>
      <c r="F519" s="224"/>
      <c r="G519" s="224"/>
      <c r="H519" s="226"/>
      <c r="I519" s="224"/>
      <c r="J519" s="224"/>
      <c r="K519" s="224"/>
      <c r="L519" s="224"/>
      <c r="M519" s="224"/>
      <c r="N519" s="224"/>
      <c r="O519" s="224"/>
      <c r="P519" s="224"/>
      <c r="Q519" s="224"/>
      <c r="R519" s="224"/>
      <c r="S519" s="224"/>
      <c r="T519" s="224"/>
      <c r="U519" s="224"/>
      <c r="V519" s="224"/>
      <c r="W519" s="280"/>
      <c r="X519" s="224"/>
      <c r="Y519" s="224"/>
      <c r="Z519" s="237"/>
      <c r="AA519" s="57"/>
      <c r="AB519" s="56"/>
    </row>
    <row r="520" spans="1:28" ht="12.75" x14ac:dyDescent="0.2">
      <c r="A520" s="56"/>
      <c r="B520" s="215"/>
      <c r="C520" s="215"/>
      <c r="D520" s="212"/>
      <c r="E520" s="56"/>
      <c r="F520" s="230"/>
      <c r="G520" s="230"/>
      <c r="H520" s="232"/>
      <c r="I520" s="230"/>
      <c r="J520" s="230"/>
      <c r="K520" s="230"/>
      <c r="L520" s="230"/>
      <c r="M520" s="230"/>
      <c r="N520" s="230"/>
      <c r="O520" s="230"/>
      <c r="P520" s="230"/>
      <c r="Q520" s="230"/>
      <c r="R520" s="230"/>
      <c r="S520" s="230"/>
      <c r="T520" s="230"/>
      <c r="U520" s="230"/>
      <c r="V520" s="230"/>
      <c r="W520" s="281"/>
      <c r="X520" s="230"/>
      <c r="Y520" s="230"/>
      <c r="Z520" s="236"/>
      <c r="AA520" s="57"/>
      <c r="AB520" s="56"/>
    </row>
    <row r="521" spans="1:28" ht="12.75" x14ac:dyDescent="0.2">
      <c r="A521" s="56"/>
      <c r="B521" s="213"/>
      <c r="C521" s="213"/>
      <c r="D521" s="214"/>
      <c r="E521" s="56"/>
      <c r="F521" s="224"/>
      <c r="G521" s="224"/>
      <c r="H521" s="226"/>
      <c r="I521" s="224"/>
      <c r="J521" s="224"/>
      <c r="K521" s="224"/>
      <c r="L521" s="224"/>
      <c r="M521" s="224"/>
      <c r="N521" s="224"/>
      <c r="O521" s="224"/>
      <c r="P521" s="224"/>
      <c r="Q521" s="224"/>
      <c r="R521" s="224"/>
      <c r="S521" s="224"/>
      <c r="T521" s="224"/>
      <c r="U521" s="224"/>
      <c r="V521" s="224"/>
      <c r="W521" s="280"/>
      <c r="X521" s="224"/>
      <c r="Y521" s="224"/>
      <c r="Z521" s="237"/>
      <c r="AA521" s="57"/>
      <c r="AB521" s="56"/>
    </row>
    <row r="522" spans="1:28" ht="12.75" x14ac:dyDescent="0.2">
      <c r="A522" s="56"/>
      <c r="B522" s="215"/>
      <c r="C522" s="215"/>
      <c r="D522" s="212"/>
      <c r="E522" s="56"/>
      <c r="F522" s="230"/>
      <c r="G522" s="230"/>
      <c r="H522" s="232"/>
      <c r="I522" s="230"/>
      <c r="J522" s="230"/>
      <c r="K522" s="230"/>
      <c r="L522" s="230"/>
      <c r="M522" s="230"/>
      <c r="N522" s="230"/>
      <c r="O522" s="230"/>
      <c r="P522" s="230"/>
      <c r="Q522" s="230"/>
      <c r="R522" s="230"/>
      <c r="S522" s="230"/>
      <c r="T522" s="230"/>
      <c r="U522" s="230"/>
      <c r="V522" s="230"/>
      <c r="W522" s="281"/>
      <c r="X522" s="230"/>
      <c r="Y522" s="230"/>
      <c r="Z522" s="236"/>
      <c r="AA522" s="57"/>
      <c r="AB522" s="56"/>
    </row>
    <row r="523" spans="1:28" ht="12.75" x14ac:dyDescent="0.2">
      <c r="A523" s="56"/>
      <c r="B523" s="213"/>
      <c r="C523" s="213"/>
      <c r="D523" s="214"/>
      <c r="E523" s="56"/>
      <c r="F523" s="224"/>
      <c r="G523" s="224"/>
      <c r="H523" s="226"/>
      <c r="I523" s="224"/>
      <c r="J523" s="224"/>
      <c r="K523" s="224"/>
      <c r="L523" s="224"/>
      <c r="M523" s="224"/>
      <c r="N523" s="224"/>
      <c r="O523" s="224"/>
      <c r="P523" s="224"/>
      <c r="Q523" s="224"/>
      <c r="R523" s="224"/>
      <c r="S523" s="224"/>
      <c r="T523" s="224"/>
      <c r="U523" s="224"/>
      <c r="V523" s="224"/>
      <c r="W523" s="280"/>
      <c r="X523" s="224"/>
      <c r="Y523" s="224"/>
      <c r="Z523" s="237"/>
      <c r="AA523" s="57"/>
      <c r="AB523" s="56"/>
    </row>
    <row r="524" spans="1:28" ht="12.75" x14ac:dyDescent="0.2">
      <c r="A524" s="56"/>
      <c r="B524" s="215"/>
      <c r="C524" s="215"/>
      <c r="D524" s="212"/>
      <c r="E524" s="56"/>
      <c r="F524" s="230"/>
      <c r="G524" s="230"/>
      <c r="H524" s="232"/>
      <c r="I524" s="230"/>
      <c r="J524" s="230"/>
      <c r="K524" s="230"/>
      <c r="L524" s="230"/>
      <c r="M524" s="230"/>
      <c r="N524" s="230"/>
      <c r="O524" s="230"/>
      <c r="P524" s="230"/>
      <c r="Q524" s="230"/>
      <c r="R524" s="230"/>
      <c r="S524" s="230"/>
      <c r="T524" s="230"/>
      <c r="U524" s="230"/>
      <c r="V524" s="230"/>
      <c r="W524" s="281"/>
      <c r="X524" s="230"/>
      <c r="Y524" s="230"/>
      <c r="Z524" s="236"/>
      <c r="AA524" s="57"/>
      <c r="AB524" s="56"/>
    </row>
    <row r="525" spans="1:28" ht="12.75" x14ac:dyDescent="0.2">
      <c r="A525" s="56"/>
      <c r="B525" s="213"/>
      <c r="C525" s="213"/>
      <c r="D525" s="214"/>
      <c r="E525" s="56"/>
      <c r="F525" s="224"/>
      <c r="G525" s="224"/>
      <c r="H525" s="226"/>
      <c r="I525" s="224"/>
      <c r="J525" s="224"/>
      <c r="K525" s="224"/>
      <c r="L525" s="224"/>
      <c r="M525" s="224"/>
      <c r="N525" s="224"/>
      <c r="O525" s="224"/>
      <c r="P525" s="224"/>
      <c r="Q525" s="224"/>
      <c r="R525" s="224"/>
      <c r="S525" s="224"/>
      <c r="T525" s="224"/>
      <c r="U525" s="224"/>
      <c r="V525" s="224"/>
      <c r="W525" s="280"/>
      <c r="X525" s="224"/>
      <c r="Y525" s="224"/>
      <c r="Z525" s="237"/>
      <c r="AA525" s="57"/>
      <c r="AB525" s="56"/>
    </row>
    <row r="526" spans="1:28" ht="12.75" x14ac:dyDescent="0.2">
      <c r="A526" s="56"/>
      <c r="B526" s="215"/>
      <c r="C526" s="215"/>
      <c r="D526" s="212"/>
      <c r="E526" s="56"/>
      <c r="F526" s="230"/>
      <c r="G526" s="230"/>
      <c r="H526" s="232"/>
      <c r="I526" s="230"/>
      <c r="J526" s="230"/>
      <c r="K526" s="230"/>
      <c r="L526" s="230"/>
      <c r="M526" s="230"/>
      <c r="N526" s="230"/>
      <c r="O526" s="230"/>
      <c r="P526" s="230"/>
      <c r="Q526" s="230"/>
      <c r="R526" s="230"/>
      <c r="S526" s="230"/>
      <c r="T526" s="230"/>
      <c r="U526" s="230"/>
      <c r="V526" s="230"/>
      <c r="W526" s="281"/>
      <c r="X526" s="230"/>
      <c r="Y526" s="230"/>
      <c r="Z526" s="236"/>
      <c r="AA526" s="57"/>
      <c r="AB526" s="56"/>
    </row>
    <row r="527" spans="1:28" ht="12.75" x14ac:dyDescent="0.2">
      <c r="A527" s="56"/>
      <c r="B527" s="213"/>
      <c r="C527" s="213"/>
      <c r="D527" s="214"/>
      <c r="E527" s="56"/>
      <c r="F527" s="224"/>
      <c r="G527" s="224"/>
      <c r="H527" s="226"/>
      <c r="I527" s="224"/>
      <c r="J527" s="224"/>
      <c r="K527" s="224"/>
      <c r="L527" s="224"/>
      <c r="M527" s="224"/>
      <c r="N527" s="224"/>
      <c r="O527" s="224"/>
      <c r="P527" s="224"/>
      <c r="Q527" s="224"/>
      <c r="R527" s="224"/>
      <c r="S527" s="224"/>
      <c r="T527" s="224"/>
      <c r="U527" s="224"/>
      <c r="V527" s="224"/>
      <c r="W527" s="280"/>
      <c r="X527" s="224"/>
      <c r="Y527" s="224"/>
      <c r="Z527" s="237"/>
      <c r="AA527" s="57"/>
      <c r="AB527" s="56"/>
    </row>
    <row r="528" spans="1:28" ht="12.75" x14ac:dyDescent="0.2">
      <c r="A528" s="56"/>
      <c r="B528" s="215"/>
      <c r="C528" s="215"/>
      <c r="D528" s="212"/>
      <c r="E528" s="56"/>
      <c r="F528" s="230"/>
      <c r="G528" s="230"/>
      <c r="H528" s="232"/>
      <c r="I528" s="230"/>
      <c r="J528" s="230"/>
      <c r="K528" s="230"/>
      <c r="L528" s="230"/>
      <c r="M528" s="230"/>
      <c r="N528" s="230"/>
      <c r="O528" s="230"/>
      <c r="P528" s="230"/>
      <c r="Q528" s="230"/>
      <c r="R528" s="230"/>
      <c r="S528" s="230"/>
      <c r="T528" s="230"/>
      <c r="U528" s="230"/>
      <c r="V528" s="230"/>
      <c r="W528" s="281"/>
      <c r="X528" s="230"/>
      <c r="Y528" s="230"/>
      <c r="Z528" s="236"/>
      <c r="AA528" s="57"/>
      <c r="AB528" s="56"/>
    </row>
    <row r="529" spans="1:28" ht="12.75" x14ac:dyDescent="0.2">
      <c r="A529" s="56"/>
      <c r="B529" s="213"/>
      <c r="C529" s="213"/>
      <c r="D529" s="214"/>
      <c r="E529" s="56"/>
      <c r="F529" s="224"/>
      <c r="G529" s="224"/>
      <c r="H529" s="226"/>
      <c r="I529" s="224"/>
      <c r="J529" s="224"/>
      <c r="K529" s="224"/>
      <c r="L529" s="224"/>
      <c r="M529" s="224"/>
      <c r="N529" s="224"/>
      <c r="O529" s="224"/>
      <c r="P529" s="224"/>
      <c r="Q529" s="224"/>
      <c r="R529" s="224"/>
      <c r="S529" s="224"/>
      <c r="T529" s="224"/>
      <c r="U529" s="224"/>
      <c r="V529" s="224"/>
      <c r="W529" s="280"/>
      <c r="X529" s="224"/>
      <c r="Y529" s="224"/>
      <c r="Z529" s="237"/>
      <c r="AA529" s="57"/>
      <c r="AB529" s="56"/>
    </row>
    <row r="530" spans="1:28" ht="12.75" x14ac:dyDescent="0.2">
      <c r="A530" s="56"/>
      <c r="B530" s="215"/>
      <c r="C530" s="215"/>
      <c r="D530" s="212"/>
      <c r="E530" s="56"/>
      <c r="F530" s="230"/>
      <c r="G530" s="230"/>
      <c r="H530" s="232"/>
      <c r="I530" s="230"/>
      <c r="J530" s="230"/>
      <c r="K530" s="230"/>
      <c r="L530" s="230"/>
      <c r="M530" s="230"/>
      <c r="N530" s="230"/>
      <c r="O530" s="230"/>
      <c r="P530" s="230"/>
      <c r="Q530" s="230"/>
      <c r="R530" s="230"/>
      <c r="S530" s="230"/>
      <c r="T530" s="230"/>
      <c r="U530" s="230"/>
      <c r="V530" s="230"/>
      <c r="W530" s="281"/>
      <c r="X530" s="230"/>
      <c r="Y530" s="230"/>
      <c r="Z530" s="236"/>
      <c r="AA530" s="57"/>
      <c r="AB530" s="56"/>
    </row>
    <row r="531" spans="1:28" ht="12.75" x14ac:dyDescent="0.2">
      <c r="A531" s="56"/>
      <c r="B531" s="213"/>
      <c r="C531" s="213"/>
      <c r="D531" s="214"/>
      <c r="E531" s="56"/>
      <c r="F531" s="224"/>
      <c r="G531" s="224"/>
      <c r="H531" s="226"/>
      <c r="I531" s="224"/>
      <c r="J531" s="224"/>
      <c r="K531" s="224"/>
      <c r="L531" s="224"/>
      <c r="M531" s="224"/>
      <c r="N531" s="224"/>
      <c r="O531" s="224"/>
      <c r="P531" s="224"/>
      <c r="Q531" s="224"/>
      <c r="R531" s="224"/>
      <c r="S531" s="224"/>
      <c r="T531" s="224"/>
      <c r="U531" s="224"/>
      <c r="V531" s="224"/>
      <c r="W531" s="280"/>
      <c r="X531" s="224"/>
      <c r="Y531" s="224"/>
      <c r="Z531" s="237"/>
      <c r="AA531" s="57"/>
      <c r="AB531" s="56"/>
    </row>
    <row r="532" spans="1:28" ht="12.75" x14ac:dyDescent="0.2">
      <c r="A532" s="56"/>
      <c r="B532" s="215"/>
      <c r="C532" s="215"/>
      <c r="D532" s="212"/>
      <c r="E532" s="56"/>
      <c r="F532" s="230"/>
      <c r="G532" s="230"/>
      <c r="H532" s="232"/>
      <c r="I532" s="230"/>
      <c r="J532" s="230"/>
      <c r="K532" s="230"/>
      <c r="L532" s="230"/>
      <c r="M532" s="230"/>
      <c r="N532" s="230"/>
      <c r="O532" s="230"/>
      <c r="P532" s="230"/>
      <c r="Q532" s="230"/>
      <c r="R532" s="230"/>
      <c r="S532" s="230"/>
      <c r="T532" s="230"/>
      <c r="U532" s="230"/>
      <c r="V532" s="230"/>
      <c r="W532" s="281"/>
      <c r="X532" s="230"/>
      <c r="Y532" s="230"/>
      <c r="Z532" s="236"/>
      <c r="AA532" s="57"/>
      <c r="AB532" s="56"/>
    </row>
    <row r="533" spans="1:28" ht="12.75" x14ac:dyDescent="0.2">
      <c r="A533" s="56"/>
      <c r="B533" s="213"/>
      <c r="C533" s="213"/>
      <c r="D533" s="214"/>
      <c r="E533" s="56"/>
      <c r="F533" s="224"/>
      <c r="G533" s="224"/>
      <c r="H533" s="226"/>
      <c r="I533" s="224"/>
      <c r="J533" s="224"/>
      <c r="K533" s="224"/>
      <c r="L533" s="224"/>
      <c r="M533" s="224"/>
      <c r="N533" s="224"/>
      <c r="O533" s="224"/>
      <c r="P533" s="224"/>
      <c r="Q533" s="224"/>
      <c r="R533" s="224"/>
      <c r="S533" s="224"/>
      <c r="T533" s="224"/>
      <c r="U533" s="224"/>
      <c r="V533" s="224"/>
      <c r="W533" s="280"/>
      <c r="X533" s="224"/>
      <c r="Y533" s="224"/>
      <c r="Z533" s="237"/>
      <c r="AA533" s="57"/>
      <c r="AB533" s="56"/>
    </row>
    <row r="534" spans="1:28" ht="12.75" x14ac:dyDescent="0.2">
      <c r="A534" s="56"/>
      <c r="B534" s="215"/>
      <c r="C534" s="215"/>
      <c r="D534" s="212"/>
      <c r="E534" s="56"/>
      <c r="F534" s="230"/>
      <c r="G534" s="230"/>
      <c r="H534" s="232"/>
      <c r="I534" s="230"/>
      <c r="J534" s="230"/>
      <c r="K534" s="230"/>
      <c r="L534" s="230"/>
      <c r="M534" s="230"/>
      <c r="N534" s="230"/>
      <c r="O534" s="230"/>
      <c r="P534" s="230"/>
      <c r="Q534" s="230"/>
      <c r="R534" s="230"/>
      <c r="S534" s="230"/>
      <c r="T534" s="230"/>
      <c r="U534" s="230"/>
      <c r="V534" s="230"/>
      <c r="W534" s="281"/>
      <c r="X534" s="230"/>
      <c r="Y534" s="230"/>
      <c r="Z534" s="236"/>
      <c r="AA534" s="57"/>
      <c r="AB534" s="56"/>
    </row>
    <row r="535" spans="1:28" ht="12.75" x14ac:dyDescent="0.2">
      <c r="A535" s="56"/>
      <c r="B535" s="213"/>
      <c r="C535" s="213"/>
      <c r="D535" s="214"/>
      <c r="E535" s="56"/>
      <c r="F535" s="224"/>
      <c r="G535" s="224"/>
      <c r="H535" s="226"/>
      <c r="I535" s="224"/>
      <c r="J535" s="224"/>
      <c r="K535" s="224"/>
      <c r="L535" s="224"/>
      <c r="M535" s="224"/>
      <c r="N535" s="224"/>
      <c r="O535" s="224"/>
      <c r="P535" s="224"/>
      <c r="Q535" s="224"/>
      <c r="R535" s="224"/>
      <c r="S535" s="224"/>
      <c r="T535" s="224"/>
      <c r="U535" s="224"/>
      <c r="V535" s="224"/>
      <c r="W535" s="280"/>
      <c r="X535" s="224"/>
      <c r="Y535" s="224"/>
      <c r="Z535" s="237"/>
      <c r="AA535" s="57"/>
      <c r="AB535" s="56"/>
    </row>
    <row r="536" spans="1:28" ht="12.75" x14ac:dyDescent="0.2">
      <c r="A536" s="56"/>
      <c r="B536" s="215"/>
      <c r="C536" s="215"/>
      <c r="D536" s="212"/>
      <c r="E536" s="56"/>
      <c r="F536" s="230"/>
      <c r="G536" s="230"/>
      <c r="H536" s="232"/>
      <c r="I536" s="230"/>
      <c r="J536" s="230"/>
      <c r="K536" s="230"/>
      <c r="L536" s="230"/>
      <c r="M536" s="230"/>
      <c r="N536" s="230"/>
      <c r="O536" s="230"/>
      <c r="P536" s="230"/>
      <c r="Q536" s="230"/>
      <c r="R536" s="230"/>
      <c r="S536" s="230"/>
      <c r="T536" s="230"/>
      <c r="U536" s="230"/>
      <c r="V536" s="230"/>
      <c r="W536" s="281"/>
      <c r="X536" s="230"/>
      <c r="Y536" s="230"/>
      <c r="Z536" s="236"/>
      <c r="AA536" s="57"/>
      <c r="AB536" s="56"/>
    </row>
    <row r="537" spans="1:28" ht="12.75" x14ac:dyDescent="0.2">
      <c r="A537" s="56"/>
      <c r="B537" s="213"/>
      <c r="C537" s="213"/>
      <c r="D537" s="214"/>
      <c r="E537" s="56"/>
      <c r="F537" s="224"/>
      <c r="G537" s="224"/>
      <c r="H537" s="226"/>
      <c r="I537" s="224"/>
      <c r="J537" s="224"/>
      <c r="K537" s="224"/>
      <c r="L537" s="224"/>
      <c r="M537" s="224"/>
      <c r="N537" s="224"/>
      <c r="O537" s="224"/>
      <c r="P537" s="224"/>
      <c r="Q537" s="224"/>
      <c r="R537" s="224"/>
      <c r="S537" s="224"/>
      <c r="T537" s="224"/>
      <c r="U537" s="224"/>
      <c r="V537" s="224"/>
      <c r="W537" s="280"/>
      <c r="X537" s="224"/>
      <c r="Y537" s="224"/>
      <c r="Z537" s="237"/>
      <c r="AA537" s="57"/>
      <c r="AB537" s="56"/>
    </row>
    <row r="538" spans="1:28" ht="12.75" x14ac:dyDescent="0.2">
      <c r="A538" s="56"/>
      <c r="B538" s="215"/>
      <c r="C538" s="215"/>
      <c r="D538" s="212"/>
      <c r="E538" s="56"/>
      <c r="F538" s="230"/>
      <c r="G538" s="230"/>
      <c r="H538" s="232"/>
      <c r="I538" s="230"/>
      <c r="J538" s="230"/>
      <c r="K538" s="230"/>
      <c r="L538" s="230"/>
      <c r="M538" s="230"/>
      <c r="N538" s="230"/>
      <c r="O538" s="230"/>
      <c r="P538" s="230"/>
      <c r="Q538" s="230"/>
      <c r="R538" s="230"/>
      <c r="S538" s="230"/>
      <c r="T538" s="230"/>
      <c r="U538" s="230"/>
      <c r="V538" s="230"/>
      <c r="W538" s="281"/>
      <c r="X538" s="230"/>
      <c r="Y538" s="230"/>
      <c r="Z538" s="236"/>
      <c r="AA538" s="57"/>
      <c r="AB538" s="56"/>
    </row>
    <row r="539" spans="1:28" ht="12.75" x14ac:dyDescent="0.2">
      <c r="A539" s="56"/>
      <c r="B539" s="213"/>
      <c r="C539" s="213"/>
      <c r="D539" s="214"/>
      <c r="E539" s="56"/>
      <c r="F539" s="224"/>
      <c r="G539" s="224"/>
      <c r="H539" s="226"/>
      <c r="I539" s="224"/>
      <c r="J539" s="224"/>
      <c r="K539" s="224"/>
      <c r="L539" s="224"/>
      <c r="M539" s="224"/>
      <c r="N539" s="224"/>
      <c r="O539" s="224"/>
      <c r="P539" s="224"/>
      <c r="Q539" s="224"/>
      <c r="R539" s="224"/>
      <c r="S539" s="224"/>
      <c r="T539" s="224"/>
      <c r="U539" s="224"/>
      <c r="V539" s="224"/>
      <c r="W539" s="280"/>
      <c r="X539" s="224"/>
      <c r="Y539" s="224"/>
      <c r="Z539" s="237"/>
      <c r="AA539" s="57"/>
      <c r="AB539" s="56"/>
    </row>
    <row r="540" spans="1:28" ht="12.75" x14ac:dyDescent="0.2">
      <c r="A540" s="56"/>
      <c r="B540" s="215"/>
      <c r="C540" s="215"/>
      <c r="D540" s="212"/>
      <c r="E540" s="56"/>
      <c r="F540" s="230"/>
      <c r="G540" s="230"/>
      <c r="H540" s="232"/>
      <c r="I540" s="230"/>
      <c r="J540" s="230"/>
      <c r="K540" s="230"/>
      <c r="L540" s="230"/>
      <c r="M540" s="230"/>
      <c r="N540" s="230"/>
      <c r="O540" s="230"/>
      <c r="P540" s="230"/>
      <c r="Q540" s="230"/>
      <c r="R540" s="230"/>
      <c r="S540" s="230"/>
      <c r="T540" s="230"/>
      <c r="U540" s="230"/>
      <c r="V540" s="230"/>
      <c r="W540" s="281"/>
      <c r="X540" s="230"/>
      <c r="Y540" s="230"/>
      <c r="Z540" s="236"/>
      <c r="AA540" s="57"/>
      <c r="AB540" s="56"/>
    </row>
    <row r="541" spans="1:28" ht="12.75" x14ac:dyDescent="0.2">
      <c r="A541" s="56"/>
      <c r="B541" s="213"/>
      <c r="C541" s="213"/>
      <c r="D541" s="214"/>
      <c r="E541" s="56"/>
      <c r="F541" s="224"/>
      <c r="G541" s="224"/>
      <c r="H541" s="226"/>
      <c r="I541" s="224"/>
      <c r="J541" s="224"/>
      <c r="K541" s="224"/>
      <c r="L541" s="224"/>
      <c r="M541" s="224"/>
      <c r="N541" s="224"/>
      <c r="O541" s="224"/>
      <c r="P541" s="224"/>
      <c r="Q541" s="224"/>
      <c r="R541" s="224"/>
      <c r="S541" s="224"/>
      <c r="T541" s="224"/>
      <c r="U541" s="224"/>
      <c r="V541" s="224"/>
      <c r="W541" s="280"/>
      <c r="X541" s="224"/>
      <c r="Y541" s="224"/>
      <c r="Z541" s="237"/>
      <c r="AA541" s="57"/>
      <c r="AB541" s="56"/>
    </row>
    <row r="542" spans="1:28" ht="12.75" x14ac:dyDescent="0.2">
      <c r="A542" s="56"/>
      <c r="B542" s="215"/>
      <c r="C542" s="215"/>
      <c r="D542" s="212"/>
      <c r="E542" s="56"/>
      <c r="F542" s="230"/>
      <c r="G542" s="230"/>
      <c r="H542" s="232"/>
      <c r="I542" s="230"/>
      <c r="J542" s="230"/>
      <c r="K542" s="230"/>
      <c r="L542" s="230"/>
      <c r="M542" s="230"/>
      <c r="N542" s="230"/>
      <c r="O542" s="230"/>
      <c r="P542" s="230"/>
      <c r="Q542" s="230"/>
      <c r="R542" s="230"/>
      <c r="S542" s="230"/>
      <c r="T542" s="230"/>
      <c r="U542" s="230"/>
      <c r="V542" s="230"/>
      <c r="W542" s="281"/>
      <c r="X542" s="230"/>
      <c r="Y542" s="230"/>
      <c r="Z542" s="236"/>
      <c r="AA542" s="57"/>
      <c r="AB542" s="56"/>
    </row>
    <row r="543" spans="1:28" ht="12.75" x14ac:dyDescent="0.2">
      <c r="A543" s="56"/>
      <c r="B543" s="213"/>
      <c r="C543" s="213"/>
      <c r="D543" s="214"/>
      <c r="E543" s="56"/>
      <c r="F543" s="224"/>
      <c r="G543" s="224"/>
      <c r="H543" s="226"/>
      <c r="I543" s="224"/>
      <c r="J543" s="224"/>
      <c r="K543" s="224"/>
      <c r="L543" s="224"/>
      <c r="M543" s="224"/>
      <c r="N543" s="224"/>
      <c r="O543" s="224"/>
      <c r="P543" s="224"/>
      <c r="Q543" s="224"/>
      <c r="R543" s="224"/>
      <c r="S543" s="224"/>
      <c r="T543" s="224"/>
      <c r="U543" s="224"/>
      <c r="V543" s="224"/>
      <c r="W543" s="280"/>
      <c r="X543" s="224"/>
      <c r="Y543" s="224"/>
      <c r="Z543" s="237"/>
      <c r="AA543" s="57"/>
      <c r="AB543" s="56"/>
    </row>
    <row r="544" spans="1:28" ht="12.75" x14ac:dyDescent="0.2">
      <c r="A544" s="56"/>
      <c r="B544" s="215"/>
      <c r="C544" s="215"/>
      <c r="D544" s="212"/>
      <c r="E544" s="56"/>
      <c r="F544" s="230"/>
      <c r="G544" s="230"/>
      <c r="H544" s="232"/>
      <c r="I544" s="230"/>
      <c r="J544" s="230"/>
      <c r="K544" s="230"/>
      <c r="L544" s="230"/>
      <c r="M544" s="230"/>
      <c r="N544" s="230"/>
      <c r="O544" s="230"/>
      <c r="P544" s="230"/>
      <c r="Q544" s="230"/>
      <c r="R544" s="230"/>
      <c r="S544" s="230"/>
      <c r="T544" s="230"/>
      <c r="U544" s="230"/>
      <c r="V544" s="230"/>
      <c r="W544" s="281"/>
      <c r="X544" s="230"/>
      <c r="Y544" s="230"/>
      <c r="Z544" s="236"/>
      <c r="AA544" s="57"/>
      <c r="AB544" s="56"/>
    </row>
    <row r="545" spans="1:28" ht="12.75" x14ac:dyDescent="0.2">
      <c r="A545" s="56"/>
      <c r="B545" s="213"/>
      <c r="C545" s="213"/>
      <c r="D545" s="214"/>
      <c r="E545" s="56"/>
      <c r="F545" s="224"/>
      <c r="G545" s="224"/>
      <c r="H545" s="226"/>
      <c r="I545" s="224"/>
      <c r="J545" s="224"/>
      <c r="K545" s="224"/>
      <c r="L545" s="224"/>
      <c r="M545" s="224"/>
      <c r="N545" s="224"/>
      <c r="O545" s="224"/>
      <c r="P545" s="224"/>
      <c r="Q545" s="224"/>
      <c r="R545" s="224"/>
      <c r="S545" s="224"/>
      <c r="T545" s="224"/>
      <c r="U545" s="224"/>
      <c r="V545" s="224"/>
      <c r="W545" s="280"/>
      <c r="X545" s="224"/>
      <c r="Y545" s="224"/>
      <c r="Z545" s="237"/>
      <c r="AA545" s="57"/>
      <c r="AB545" s="56"/>
    </row>
    <row r="546" spans="1:28" ht="12.75" x14ac:dyDescent="0.2">
      <c r="A546" s="56"/>
      <c r="B546" s="215"/>
      <c r="C546" s="215"/>
      <c r="D546" s="212"/>
      <c r="E546" s="56"/>
      <c r="F546" s="230"/>
      <c r="G546" s="230"/>
      <c r="H546" s="232"/>
      <c r="I546" s="230"/>
      <c r="J546" s="230"/>
      <c r="K546" s="230"/>
      <c r="L546" s="230"/>
      <c r="M546" s="230"/>
      <c r="N546" s="230"/>
      <c r="O546" s="230"/>
      <c r="P546" s="230"/>
      <c r="Q546" s="230"/>
      <c r="R546" s="230"/>
      <c r="S546" s="230"/>
      <c r="T546" s="230"/>
      <c r="U546" s="230"/>
      <c r="V546" s="230"/>
      <c r="W546" s="281"/>
      <c r="X546" s="230"/>
      <c r="Y546" s="230"/>
      <c r="Z546" s="236"/>
      <c r="AA546" s="57"/>
      <c r="AB546" s="56"/>
    </row>
    <row r="547" spans="1:28" ht="12.75" x14ac:dyDescent="0.2">
      <c r="A547" s="56"/>
      <c r="B547" s="213"/>
      <c r="C547" s="213"/>
      <c r="D547" s="214"/>
      <c r="E547" s="56"/>
      <c r="F547" s="224"/>
      <c r="G547" s="224"/>
      <c r="H547" s="226"/>
      <c r="I547" s="224"/>
      <c r="J547" s="224"/>
      <c r="K547" s="224"/>
      <c r="L547" s="224"/>
      <c r="M547" s="224"/>
      <c r="N547" s="224"/>
      <c r="O547" s="224"/>
      <c r="P547" s="224"/>
      <c r="Q547" s="224"/>
      <c r="R547" s="224"/>
      <c r="S547" s="224"/>
      <c r="T547" s="224"/>
      <c r="U547" s="224"/>
      <c r="V547" s="224"/>
      <c r="W547" s="280"/>
      <c r="X547" s="224"/>
      <c r="Y547" s="224"/>
      <c r="Z547" s="237"/>
      <c r="AA547" s="57"/>
      <c r="AB547" s="56"/>
    </row>
    <row r="548" spans="1:28" ht="12.75" x14ac:dyDescent="0.2">
      <c r="A548" s="56"/>
      <c r="B548" s="215"/>
      <c r="C548" s="215"/>
      <c r="D548" s="212"/>
      <c r="E548" s="56"/>
      <c r="F548" s="230"/>
      <c r="G548" s="230"/>
      <c r="H548" s="232"/>
      <c r="I548" s="230"/>
      <c r="J548" s="230"/>
      <c r="K548" s="230"/>
      <c r="L548" s="230"/>
      <c r="M548" s="230"/>
      <c r="N548" s="230"/>
      <c r="O548" s="230"/>
      <c r="P548" s="230"/>
      <c r="Q548" s="230"/>
      <c r="R548" s="230"/>
      <c r="S548" s="230"/>
      <c r="T548" s="230"/>
      <c r="U548" s="230"/>
      <c r="V548" s="230"/>
      <c r="W548" s="281"/>
      <c r="X548" s="230"/>
      <c r="Y548" s="230"/>
      <c r="Z548" s="236"/>
      <c r="AA548" s="57"/>
      <c r="AB548" s="56"/>
    </row>
    <row r="549" spans="1:28" ht="12.75" x14ac:dyDescent="0.2">
      <c r="A549" s="56"/>
      <c r="B549" s="213"/>
      <c r="C549" s="213"/>
      <c r="D549" s="214"/>
      <c r="E549" s="56"/>
      <c r="F549" s="224"/>
      <c r="G549" s="224"/>
      <c r="H549" s="226"/>
      <c r="I549" s="224"/>
      <c r="J549" s="224"/>
      <c r="K549" s="224"/>
      <c r="L549" s="224"/>
      <c r="M549" s="224"/>
      <c r="N549" s="224"/>
      <c r="O549" s="224"/>
      <c r="P549" s="224"/>
      <c r="Q549" s="224"/>
      <c r="R549" s="224"/>
      <c r="S549" s="224"/>
      <c r="T549" s="224"/>
      <c r="U549" s="224"/>
      <c r="V549" s="224"/>
      <c r="W549" s="280"/>
      <c r="X549" s="224"/>
      <c r="Y549" s="224"/>
      <c r="Z549" s="237"/>
      <c r="AA549" s="57"/>
      <c r="AB549" s="56"/>
    </row>
    <row r="550" spans="1:28" ht="12.75" x14ac:dyDescent="0.2">
      <c r="A550" s="56"/>
      <c r="B550" s="215"/>
      <c r="C550" s="215"/>
      <c r="D550" s="212"/>
      <c r="E550" s="56"/>
      <c r="F550" s="230"/>
      <c r="G550" s="230"/>
      <c r="H550" s="232"/>
      <c r="I550" s="230"/>
      <c r="J550" s="230"/>
      <c r="K550" s="230"/>
      <c r="L550" s="230"/>
      <c r="M550" s="230"/>
      <c r="N550" s="230"/>
      <c r="O550" s="230"/>
      <c r="P550" s="230"/>
      <c r="Q550" s="230"/>
      <c r="R550" s="230"/>
      <c r="S550" s="230"/>
      <c r="T550" s="230"/>
      <c r="U550" s="230"/>
      <c r="V550" s="230"/>
      <c r="W550" s="281"/>
      <c r="X550" s="230"/>
      <c r="Y550" s="230"/>
      <c r="Z550" s="236"/>
      <c r="AA550" s="57"/>
      <c r="AB550" s="56"/>
    </row>
    <row r="551" spans="1:28" ht="12.75" x14ac:dyDescent="0.2">
      <c r="A551" s="56"/>
      <c r="B551" s="213"/>
      <c r="C551" s="213"/>
      <c r="D551" s="214"/>
      <c r="E551" s="56"/>
      <c r="F551" s="224"/>
      <c r="G551" s="224"/>
      <c r="H551" s="226"/>
      <c r="I551" s="224"/>
      <c r="J551" s="224"/>
      <c r="K551" s="224"/>
      <c r="L551" s="224"/>
      <c r="M551" s="224"/>
      <c r="N551" s="224"/>
      <c r="O551" s="224"/>
      <c r="P551" s="224"/>
      <c r="Q551" s="224"/>
      <c r="R551" s="224"/>
      <c r="S551" s="224"/>
      <c r="T551" s="224"/>
      <c r="U551" s="224"/>
      <c r="V551" s="224"/>
      <c r="W551" s="280"/>
      <c r="X551" s="224"/>
      <c r="Y551" s="224"/>
      <c r="Z551" s="237"/>
      <c r="AA551" s="57"/>
      <c r="AB551" s="56"/>
    </row>
    <row r="552" spans="1:28" ht="12.75" x14ac:dyDescent="0.2">
      <c r="A552" s="56"/>
      <c r="B552" s="215"/>
      <c r="C552" s="215"/>
      <c r="D552" s="212"/>
      <c r="E552" s="56"/>
      <c r="F552" s="230"/>
      <c r="G552" s="230"/>
      <c r="H552" s="232"/>
      <c r="I552" s="230"/>
      <c r="J552" s="230"/>
      <c r="K552" s="230"/>
      <c r="L552" s="230"/>
      <c r="M552" s="230"/>
      <c r="N552" s="230"/>
      <c r="O552" s="230"/>
      <c r="P552" s="230"/>
      <c r="Q552" s="230"/>
      <c r="R552" s="230"/>
      <c r="S552" s="230"/>
      <c r="T552" s="230"/>
      <c r="U552" s="230"/>
      <c r="V552" s="230"/>
      <c r="W552" s="281"/>
      <c r="X552" s="230"/>
      <c r="Y552" s="230"/>
      <c r="Z552" s="236"/>
      <c r="AA552" s="57"/>
      <c r="AB552" s="56"/>
    </row>
    <row r="553" spans="1:28" ht="12.75" x14ac:dyDescent="0.2">
      <c r="A553" s="56"/>
      <c r="B553" s="213"/>
      <c r="C553" s="213"/>
      <c r="D553" s="214"/>
      <c r="E553" s="56"/>
      <c r="F553" s="224"/>
      <c r="G553" s="224"/>
      <c r="H553" s="226"/>
      <c r="I553" s="224"/>
      <c r="J553" s="224"/>
      <c r="K553" s="224"/>
      <c r="L553" s="224"/>
      <c r="M553" s="224"/>
      <c r="N553" s="224"/>
      <c r="O553" s="224"/>
      <c r="P553" s="224"/>
      <c r="Q553" s="224"/>
      <c r="R553" s="224"/>
      <c r="S553" s="224"/>
      <c r="T553" s="224"/>
      <c r="U553" s="224"/>
      <c r="V553" s="224"/>
      <c r="W553" s="280"/>
      <c r="X553" s="224"/>
      <c r="Y553" s="224"/>
      <c r="Z553" s="237"/>
      <c r="AA553" s="57"/>
      <c r="AB553" s="56"/>
    </row>
    <row r="554" spans="1:28" ht="12.75" x14ac:dyDescent="0.2">
      <c r="A554" s="56"/>
      <c r="B554" s="215"/>
      <c r="C554" s="215"/>
      <c r="D554" s="212"/>
      <c r="E554" s="56"/>
      <c r="F554" s="230"/>
      <c r="G554" s="230"/>
      <c r="H554" s="232"/>
      <c r="I554" s="230"/>
      <c r="J554" s="230"/>
      <c r="K554" s="230"/>
      <c r="L554" s="230"/>
      <c r="M554" s="230"/>
      <c r="N554" s="230"/>
      <c r="O554" s="230"/>
      <c r="P554" s="230"/>
      <c r="Q554" s="230"/>
      <c r="R554" s="230"/>
      <c r="S554" s="230"/>
      <c r="T554" s="230"/>
      <c r="U554" s="230"/>
      <c r="V554" s="230"/>
      <c r="W554" s="281"/>
      <c r="X554" s="230"/>
      <c r="Y554" s="230"/>
      <c r="Z554" s="236"/>
      <c r="AA554" s="57"/>
      <c r="AB554" s="56"/>
    </row>
    <row r="555" spans="1:28" ht="12.75" x14ac:dyDescent="0.2">
      <c r="A555" s="56"/>
      <c r="B555" s="213"/>
      <c r="C555" s="213"/>
      <c r="D555" s="214"/>
      <c r="E555" s="56"/>
      <c r="F555" s="224"/>
      <c r="G555" s="224"/>
      <c r="H555" s="226"/>
      <c r="I555" s="224"/>
      <c r="J555" s="224"/>
      <c r="K555" s="224"/>
      <c r="L555" s="224"/>
      <c r="M555" s="224"/>
      <c r="N555" s="224"/>
      <c r="O555" s="224"/>
      <c r="P555" s="224"/>
      <c r="Q555" s="224"/>
      <c r="R555" s="224"/>
      <c r="S555" s="224"/>
      <c r="T555" s="224"/>
      <c r="U555" s="224"/>
      <c r="V555" s="224"/>
      <c r="W555" s="280"/>
      <c r="X555" s="224"/>
      <c r="Y555" s="224"/>
      <c r="Z555" s="237"/>
      <c r="AA555" s="57"/>
      <c r="AB555" s="56"/>
    </row>
    <row r="556" spans="1:28" ht="12.75" x14ac:dyDescent="0.2">
      <c r="A556" s="56"/>
      <c r="B556" s="215"/>
      <c r="C556" s="215"/>
      <c r="D556" s="212"/>
      <c r="E556" s="56"/>
      <c r="F556" s="230"/>
      <c r="G556" s="230"/>
      <c r="H556" s="232"/>
      <c r="I556" s="230"/>
      <c r="J556" s="230"/>
      <c r="K556" s="230"/>
      <c r="L556" s="230"/>
      <c r="M556" s="230"/>
      <c r="N556" s="230"/>
      <c r="O556" s="230"/>
      <c r="P556" s="230"/>
      <c r="Q556" s="230"/>
      <c r="R556" s="230"/>
      <c r="S556" s="230"/>
      <c r="T556" s="230"/>
      <c r="U556" s="230"/>
      <c r="V556" s="230"/>
      <c r="W556" s="281"/>
      <c r="X556" s="230"/>
      <c r="Y556" s="230"/>
      <c r="Z556" s="236"/>
      <c r="AA556" s="57"/>
      <c r="AB556" s="56"/>
    </row>
    <row r="557" spans="1:28" ht="12.75" x14ac:dyDescent="0.2">
      <c r="A557" s="56"/>
      <c r="B557" s="213"/>
      <c r="C557" s="213"/>
      <c r="D557" s="214"/>
      <c r="E557" s="56"/>
      <c r="F557" s="224"/>
      <c r="G557" s="224"/>
      <c r="H557" s="226"/>
      <c r="I557" s="224"/>
      <c r="J557" s="224"/>
      <c r="K557" s="224"/>
      <c r="L557" s="224"/>
      <c r="M557" s="224"/>
      <c r="N557" s="224"/>
      <c r="O557" s="224"/>
      <c r="P557" s="224"/>
      <c r="Q557" s="224"/>
      <c r="R557" s="224"/>
      <c r="S557" s="224"/>
      <c r="T557" s="224"/>
      <c r="U557" s="224"/>
      <c r="V557" s="224"/>
      <c r="W557" s="280"/>
      <c r="X557" s="224"/>
      <c r="Y557" s="224"/>
      <c r="Z557" s="237"/>
      <c r="AA557" s="57"/>
      <c r="AB557" s="56"/>
    </row>
    <row r="558" spans="1:28" ht="12.75" x14ac:dyDescent="0.2">
      <c r="A558" s="56"/>
      <c r="B558" s="215"/>
      <c r="C558" s="215"/>
      <c r="D558" s="212"/>
      <c r="E558" s="56"/>
      <c r="F558" s="230"/>
      <c r="G558" s="230"/>
      <c r="H558" s="232"/>
      <c r="I558" s="230"/>
      <c r="J558" s="230"/>
      <c r="K558" s="230"/>
      <c r="L558" s="230"/>
      <c r="M558" s="230"/>
      <c r="N558" s="230"/>
      <c r="O558" s="230"/>
      <c r="P558" s="230"/>
      <c r="Q558" s="230"/>
      <c r="R558" s="230"/>
      <c r="S558" s="230"/>
      <c r="T558" s="230"/>
      <c r="U558" s="230"/>
      <c r="V558" s="230"/>
      <c r="W558" s="281"/>
      <c r="X558" s="230"/>
      <c r="Y558" s="230"/>
      <c r="Z558" s="236"/>
      <c r="AA558" s="57"/>
      <c r="AB558" s="56"/>
    </row>
    <row r="559" spans="1:28" ht="12.75" x14ac:dyDescent="0.2">
      <c r="A559" s="56"/>
      <c r="B559" s="213"/>
      <c r="C559" s="213"/>
      <c r="D559" s="214"/>
      <c r="E559" s="56"/>
      <c r="F559" s="224"/>
      <c r="G559" s="224"/>
      <c r="H559" s="226"/>
      <c r="I559" s="224"/>
      <c r="J559" s="224"/>
      <c r="K559" s="224"/>
      <c r="L559" s="224"/>
      <c r="M559" s="224"/>
      <c r="N559" s="224"/>
      <c r="O559" s="224"/>
      <c r="P559" s="224"/>
      <c r="Q559" s="224"/>
      <c r="R559" s="224"/>
      <c r="S559" s="224"/>
      <c r="T559" s="224"/>
      <c r="U559" s="224"/>
      <c r="V559" s="224"/>
      <c r="W559" s="280"/>
      <c r="X559" s="224"/>
      <c r="Y559" s="224"/>
      <c r="Z559" s="237"/>
      <c r="AA559" s="57"/>
      <c r="AB559" s="56"/>
    </row>
    <row r="560" spans="1:28" ht="12.75" x14ac:dyDescent="0.2">
      <c r="A560" s="56"/>
      <c r="B560" s="215"/>
      <c r="C560" s="215"/>
      <c r="D560" s="212"/>
      <c r="E560" s="56"/>
      <c r="F560" s="230"/>
      <c r="G560" s="230"/>
      <c r="H560" s="232"/>
      <c r="I560" s="230"/>
      <c r="J560" s="230"/>
      <c r="K560" s="230"/>
      <c r="L560" s="230"/>
      <c r="M560" s="230"/>
      <c r="N560" s="230"/>
      <c r="O560" s="230"/>
      <c r="P560" s="230"/>
      <c r="Q560" s="230"/>
      <c r="R560" s="230"/>
      <c r="S560" s="230"/>
      <c r="T560" s="230"/>
      <c r="U560" s="230"/>
      <c r="V560" s="230"/>
      <c r="W560" s="281"/>
      <c r="X560" s="230"/>
      <c r="Y560" s="230"/>
      <c r="Z560" s="236"/>
      <c r="AA560" s="57"/>
      <c r="AB560" s="56"/>
    </row>
    <row r="561" spans="1:28" ht="12.75" x14ac:dyDescent="0.2">
      <c r="A561" s="56"/>
      <c r="B561" s="213"/>
      <c r="C561" s="213"/>
      <c r="D561" s="214"/>
      <c r="E561" s="56"/>
      <c r="F561" s="224"/>
      <c r="G561" s="224"/>
      <c r="H561" s="226"/>
      <c r="I561" s="224"/>
      <c r="J561" s="224"/>
      <c r="K561" s="224"/>
      <c r="L561" s="224"/>
      <c r="M561" s="224"/>
      <c r="N561" s="224"/>
      <c r="O561" s="224"/>
      <c r="P561" s="224"/>
      <c r="Q561" s="224"/>
      <c r="R561" s="224"/>
      <c r="S561" s="224"/>
      <c r="T561" s="224"/>
      <c r="U561" s="224"/>
      <c r="V561" s="224"/>
      <c r="W561" s="280"/>
      <c r="X561" s="224"/>
      <c r="Y561" s="224"/>
      <c r="Z561" s="237"/>
      <c r="AA561" s="57"/>
      <c r="AB561" s="56"/>
    </row>
    <row r="562" spans="1:28" ht="12.75" x14ac:dyDescent="0.2">
      <c r="A562" s="56"/>
      <c r="B562" s="215"/>
      <c r="C562" s="215"/>
      <c r="D562" s="212"/>
      <c r="E562" s="56"/>
      <c r="F562" s="230"/>
      <c r="G562" s="230"/>
      <c r="H562" s="232"/>
      <c r="I562" s="230"/>
      <c r="J562" s="230"/>
      <c r="K562" s="230"/>
      <c r="L562" s="230"/>
      <c r="M562" s="230"/>
      <c r="N562" s="230"/>
      <c r="O562" s="230"/>
      <c r="P562" s="230"/>
      <c r="Q562" s="230"/>
      <c r="R562" s="230"/>
      <c r="S562" s="230"/>
      <c r="T562" s="230"/>
      <c r="U562" s="230"/>
      <c r="V562" s="230"/>
      <c r="W562" s="281"/>
      <c r="X562" s="230"/>
      <c r="Y562" s="230"/>
      <c r="Z562" s="236"/>
      <c r="AA562" s="57"/>
      <c r="AB562" s="56"/>
    </row>
    <row r="563" spans="1:28" ht="12.75" x14ac:dyDescent="0.2">
      <c r="A563" s="56"/>
      <c r="B563" s="213"/>
      <c r="C563" s="213"/>
      <c r="D563" s="214"/>
      <c r="E563" s="56"/>
      <c r="F563" s="224"/>
      <c r="G563" s="224"/>
      <c r="H563" s="226"/>
      <c r="I563" s="224"/>
      <c r="J563" s="224"/>
      <c r="K563" s="224"/>
      <c r="L563" s="224"/>
      <c r="M563" s="224"/>
      <c r="N563" s="224"/>
      <c r="O563" s="224"/>
      <c r="P563" s="224"/>
      <c r="Q563" s="224"/>
      <c r="R563" s="224"/>
      <c r="S563" s="224"/>
      <c r="T563" s="224"/>
      <c r="U563" s="224"/>
      <c r="V563" s="224"/>
      <c r="W563" s="280"/>
      <c r="X563" s="224"/>
      <c r="Y563" s="224"/>
      <c r="Z563" s="237"/>
      <c r="AA563" s="57"/>
      <c r="AB563" s="56"/>
    </row>
    <row r="564" spans="1:28" ht="12.75" x14ac:dyDescent="0.2">
      <c r="A564" s="56"/>
      <c r="B564" s="215"/>
      <c r="C564" s="215"/>
      <c r="D564" s="212"/>
      <c r="E564" s="56"/>
      <c r="F564" s="230"/>
      <c r="G564" s="230"/>
      <c r="H564" s="232"/>
      <c r="I564" s="230"/>
      <c r="J564" s="230"/>
      <c r="K564" s="230"/>
      <c r="L564" s="230"/>
      <c r="M564" s="230"/>
      <c r="N564" s="230"/>
      <c r="O564" s="230"/>
      <c r="P564" s="230"/>
      <c r="Q564" s="230"/>
      <c r="R564" s="230"/>
      <c r="S564" s="230"/>
      <c r="T564" s="230"/>
      <c r="U564" s="230"/>
      <c r="V564" s="230"/>
      <c r="W564" s="281"/>
      <c r="X564" s="230"/>
      <c r="Y564" s="230"/>
      <c r="Z564" s="236"/>
      <c r="AA564" s="57"/>
      <c r="AB564" s="56"/>
    </row>
    <row r="565" spans="1:28" ht="12.75" x14ac:dyDescent="0.2">
      <c r="A565" s="56"/>
      <c r="B565" s="213"/>
      <c r="C565" s="213"/>
      <c r="D565" s="214"/>
      <c r="E565" s="56"/>
      <c r="F565" s="224"/>
      <c r="G565" s="224"/>
      <c r="H565" s="226"/>
      <c r="I565" s="224"/>
      <c r="J565" s="224"/>
      <c r="K565" s="224"/>
      <c r="L565" s="224"/>
      <c r="M565" s="224"/>
      <c r="N565" s="224"/>
      <c r="O565" s="224"/>
      <c r="P565" s="224"/>
      <c r="Q565" s="224"/>
      <c r="R565" s="224"/>
      <c r="S565" s="224"/>
      <c r="T565" s="224"/>
      <c r="U565" s="224"/>
      <c r="V565" s="224"/>
      <c r="W565" s="280"/>
      <c r="X565" s="224"/>
      <c r="Y565" s="224"/>
      <c r="Z565" s="237"/>
      <c r="AA565" s="57"/>
      <c r="AB565" s="56"/>
    </row>
    <row r="566" spans="1:28" ht="12.75" x14ac:dyDescent="0.2">
      <c r="A566" s="56"/>
      <c r="B566" s="215"/>
      <c r="C566" s="215"/>
      <c r="D566" s="212"/>
      <c r="E566" s="56"/>
      <c r="F566" s="230"/>
      <c r="G566" s="230"/>
      <c r="H566" s="232"/>
      <c r="I566" s="230"/>
      <c r="J566" s="230"/>
      <c r="K566" s="230"/>
      <c r="L566" s="230"/>
      <c r="M566" s="230"/>
      <c r="N566" s="230"/>
      <c r="O566" s="230"/>
      <c r="P566" s="230"/>
      <c r="Q566" s="230"/>
      <c r="R566" s="230"/>
      <c r="S566" s="230"/>
      <c r="T566" s="230"/>
      <c r="U566" s="230"/>
      <c r="V566" s="230"/>
      <c r="W566" s="281"/>
      <c r="X566" s="230"/>
      <c r="Y566" s="230"/>
      <c r="Z566" s="236"/>
      <c r="AA566" s="57"/>
      <c r="AB566" s="56"/>
    </row>
    <row r="567" spans="1:28" ht="12.75" x14ac:dyDescent="0.2">
      <c r="A567" s="56"/>
      <c r="B567" s="213"/>
      <c r="C567" s="213"/>
      <c r="D567" s="214"/>
      <c r="E567" s="56"/>
      <c r="F567" s="224"/>
      <c r="G567" s="224"/>
      <c r="H567" s="226"/>
      <c r="I567" s="224"/>
      <c r="J567" s="224"/>
      <c r="K567" s="224"/>
      <c r="L567" s="224"/>
      <c r="M567" s="224"/>
      <c r="N567" s="224"/>
      <c r="O567" s="224"/>
      <c r="P567" s="224"/>
      <c r="Q567" s="224"/>
      <c r="R567" s="224"/>
      <c r="S567" s="224"/>
      <c r="T567" s="224"/>
      <c r="U567" s="224"/>
      <c r="V567" s="224"/>
      <c r="W567" s="280"/>
      <c r="X567" s="224"/>
      <c r="Y567" s="224"/>
      <c r="Z567" s="237"/>
      <c r="AA567" s="57"/>
      <c r="AB567" s="56"/>
    </row>
    <row r="568" spans="1:28" ht="12.75" x14ac:dyDescent="0.2">
      <c r="A568" s="56"/>
      <c r="B568" s="215"/>
      <c r="C568" s="215"/>
      <c r="D568" s="212"/>
      <c r="E568" s="56"/>
      <c r="F568" s="230"/>
      <c r="G568" s="230"/>
      <c r="H568" s="232"/>
      <c r="I568" s="230"/>
      <c r="J568" s="230"/>
      <c r="K568" s="230"/>
      <c r="L568" s="230"/>
      <c r="M568" s="230"/>
      <c r="N568" s="230"/>
      <c r="O568" s="230"/>
      <c r="P568" s="230"/>
      <c r="Q568" s="230"/>
      <c r="R568" s="230"/>
      <c r="S568" s="230"/>
      <c r="T568" s="230"/>
      <c r="U568" s="230"/>
      <c r="V568" s="230"/>
      <c r="W568" s="281"/>
      <c r="X568" s="230"/>
      <c r="Y568" s="230"/>
      <c r="Z568" s="236"/>
      <c r="AA568" s="57"/>
      <c r="AB568" s="56"/>
    </row>
    <row r="569" spans="1:28" ht="12.75" x14ac:dyDescent="0.2">
      <c r="A569" s="56"/>
      <c r="B569" s="213"/>
      <c r="C569" s="213"/>
      <c r="D569" s="214"/>
      <c r="E569" s="56"/>
      <c r="F569" s="224"/>
      <c r="G569" s="224"/>
      <c r="H569" s="226"/>
      <c r="I569" s="224"/>
      <c r="J569" s="224"/>
      <c r="K569" s="224"/>
      <c r="L569" s="224"/>
      <c r="M569" s="224"/>
      <c r="N569" s="224"/>
      <c r="O569" s="224"/>
      <c r="P569" s="224"/>
      <c r="Q569" s="224"/>
      <c r="R569" s="224"/>
      <c r="S569" s="224"/>
      <c r="T569" s="224"/>
      <c r="U569" s="224"/>
      <c r="V569" s="224"/>
      <c r="W569" s="280"/>
      <c r="X569" s="224"/>
      <c r="Y569" s="224"/>
      <c r="Z569" s="237"/>
      <c r="AA569" s="57"/>
      <c r="AB569" s="56"/>
    </row>
    <row r="570" spans="1:28" ht="12.75" x14ac:dyDescent="0.2">
      <c r="A570" s="56"/>
      <c r="B570" s="215"/>
      <c r="C570" s="215"/>
      <c r="D570" s="212"/>
      <c r="E570" s="56"/>
      <c r="F570" s="230"/>
      <c r="G570" s="230"/>
      <c r="H570" s="232"/>
      <c r="I570" s="230"/>
      <c r="J570" s="230"/>
      <c r="K570" s="230"/>
      <c r="L570" s="230"/>
      <c r="M570" s="230"/>
      <c r="N570" s="230"/>
      <c r="O570" s="230"/>
      <c r="P570" s="230"/>
      <c r="Q570" s="230"/>
      <c r="R570" s="230"/>
      <c r="S570" s="230"/>
      <c r="T570" s="230"/>
      <c r="U570" s="230"/>
      <c r="V570" s="230"/>
      <c r="W570" s="281"/>
      <c r="X570" s="230"/>
      <c r="Y570" s="230"/>
      <c r="Z570" s="236"/>
      <c r="AA570" s="57"/>
      <c r="AB570" s="56"/>
    </row>
    <row r="571" spans="1:28" ht="12.75" x14ac:dyDescent="0.2">
      <c r="A571" s="56"/>
      <c r="B571" s="213"/>
      <c r="C571" s="213"/>
      <c r="D571" s="214"/>
      <c r="E571" s="56"/>
      <c r="F571" s="224"/>
      <c r="G571" s="224"/>
      <c r="H571" s="226"/>
      <c r="I571" s="224"/>
      <c r="J571" s="224"/>
      <c r="K571" s="224"/>
      <c r="L571" s="224"/>
      <c r="M571" s="224"/>
      <c r="N571" s="224"/>
      <c r="O571" s="224"/>
      <c r="P571" s="224"/>
      <c r="Q571" s="224"/>
      <c r="R571" s="224"/>
      <c r="S571" s="224"/>
      <c r="T571" s="224"/>
      <c r="U571" s="224"/>
      <c r="V571" s="224"/>
      <c r="W571" s="280"/>
      <c r="X571" s="224"/>
      <c r="Y571" s="224"/>
      <c r="Z571" s="237"/>
      <c r="AA571" s="57"/>
      <c r="AB571" s="56"/>
    </row>
    <row r="572" spans="1:28" ht="12.75" x14ac:dyDescent="0.2">
      <c r="A572" s="56"/>
      <c r="B572" s="215"/>
      <c r="C572" s="215"/>
      <c r="D572" s="212"/>
      <c r="E572" s="56"/>
      <c r="F572" s="230"/>
      <c r="G572" s="230"/>
      <c r="H572" s="232"/>
      <c r="I572" s="230"/>
      <c r="J572" s="230"/>
      <c r="K572" s="230"/>
      <c r="L572" s="230"/>
      <c r="M572" s="230"/>
      <c r="N572" s="230"/>
      <c r="O572" s="230"/>
      <c r="P572" s="230"/>
      <c r="Q572" s="230"/>
      <c r="R572" s="230"/>
      <c r="S572" s="230"/>
      <c r="T572" s="230"/>
      <c r="U572" s="230"/>
      <c r="V572" s="230"/>
      <c r="W572" s="281"/>
      <c r="X572" s="230"/>
      <c r="Y572" s="230"/>
      <c r="Z572" s="236"/>
      <c r="AA572" s="57"/>
      <c r="AB572" s="56"/>
    </row>
    <row r="573" spans="1:28" ht="12.75" x14ac:dyDescent="0.2">
      <c r="A573" s="56"/>
      <c r="B573" s="213"/>
      <c r="C573" s="213"/>
      <c r="D573" s="214"/>
      <c r="E573" s="56"/>
      <c r="F573" s="224"/>
      <c r="G573" s="224"/>
      <c r="H573" s="226"/>
      <c r="I573" s="224"/>
      <c r="J573" s="224"/>
      <c r="K573" s="224"/>
      <c r="L573" s="224"/>
      <c r="M573" s="224"/>
      <c r="N573" s="224"/>
      <c r="O573" s="224"/>
      <c r="P573" s="224"/>
      <c r="Q573" s="224"/>
      <c r="R573" s="224"/>
      <c r="S573" s="224"/>
      <c r="T573" s="224"/>
      <c r="U573" s="224"/>
      <c r="V573" s="224"/>
      <c r="W573" s="280"/>
      <c r="X573" s="224"/>
      <c r="Y573" s="224"/>
      <c r="Z573" s="237"/>
      <c r="AA573" s="57"/>
      <c r="AB573" s="56"/>
    </row>
    <row r="574" spans="1:28" ht="12.75" x14ac:dyDescent="0.2">
      <c r="A574" s="56"/>
      <c r="B574" s="215"/>
      <c r="C574" s="215"/>
      <c r="D574" s="212"/>
      <c r="E574" s="56"/>
      <c r="F574" s="230"/>
      <c r="G574" s="230"/>
      <c r="H574" s="232"/>
      <c r="I574" s="230"/>
      <c r="J574" s="230"/>
      <c r="K574" s="230"/>
      <c r="L574" s="230"/>
      <c r="M574" s="230"/>
      <c r="N574" s="230"/>
      <c r="O574" s="230"/>
      <c r="P574" s="230"/>
      <c r="Q574" s="230"/>
      <c r="R574" s="230"/>
      <c r="S574" s="230"/>
      <c r="T574" s="230"/>
      <c r="U574" s="230"/>
      <c r="V574" s="230"/>
      <c r="W574" s="281"/>
      <c r="X574" s="230"/>
      <c r="Y574" s="230"/>
      <c r="Z574" s="236"/>
      <c r="AA574" s="57"/>
      <c r="AB574" s="56"/>
    </row>
    <row r="575" spans="1:28" ht="12.75" x14ac:dyDescent="0.2">
      <c r="A575" s="56"/>
      <c r="B575" s="213"/>
      <c r="C575" s="213"/>
      <c r="D575" s="214"/>
      <c r="E575" s="56"/>
      <c r="F575" s="224"/>
      <c r="G575" s="224"/>
      <c r="H575" s="226"/>
      <c r="I575" s="224"/>
      <c r="J575" s="224"/>
      <c r="K575" s="224"/>
      <c r="L575" s="224"/>
      <c r="M575" s="224"/>
      <c r="N575" s="224"/>
      <c r="O575" s="224"/>
      <c r="P575" s="224"/>
      <c r="Q575" s="224"/>
      <c r="R575" s="224"/>
      <c r="S575" s="224"/>
      <c r="T575" s="224"/>
      <c r="U575" s="224"/>
      <c r="V575" s="224"/>
      <c r="W575" s="280"/>
      <c r="X575" s="224"/>
      <c r="Y575" s="224"/>
      <c r="Z575" s="237"/>
      <c r="AA575" s="57"/>
      <c r="AB575" s="56"/>
    </row>
    <row r="576" spans="1:28" ht="12.75" x14ac:dyDescent="0.2">
      <c r="A576" s="56"/>
      <c r="B576" s="215"/>
      <c r="C576" s="215"/>
      <c r="D576" s="212"/>
      <c r="E576" s="56"/>
      <c r="F576" s="230"/>
      <c r="G576" s="230"/>
      <c r="H576" s="232"/>
      <c r="I576" s="230"/>
      <c r="J576" s="230"/>
      <c r="K576" s="230"/>
      <c r="L576" s="230"/>
      <c r="M576" s="230"/>
      <c r="N576" s="230"/>
      <c r="O576" s="230"/>
      <c r="P576" s="230"/>
      <c r="Q576" s="230"/>
      <c r="R576" s="230"/>
      <c r="S576" s="230"/>
      <c r="T576" s="230"/>
      <c r="U576" s="230"/>
      <c r="V576" s="230"/>
      <c r="W576" s="281"/>
      <c r="X576" s="230"/>
      <c r="Y576" s="230"/>
      <c r="Z576" s="236"/>
      <c r="AA576" s="57"/>
      <c r="AB576" s="56"/>
    </row>
    <row r="577" spans="1:28" ht="12.75" x14ac:dyDescent="0.2">
      <c r="A577" s="56"/>
      <c r="B577" s="213"/>
      <c r="C577" s="213"/>
      <c r="D577" s="214"/>
      <c r="E577" s="56"/>
      <c r="F577" s="224"/>
      <c r="G577" s="224"/>
      <c r="H577" s="226"/>
      <c r="I577" s="224"/>
      <c r="J577" s="224"/>
      <c r="K577" s="224"/>
      <c r="L577" s="224"/>
      <c r="M577" s="224"/>
      <c r="N577" s="224"/>
      <c r="O577" s="224"/>
      <c r="P577" s="224"/>
      <c r="Q577" s="224"/>
      <c r="R577" s="224"/>
      <c r="S577" s="224"/>
      <c r="T577" s="224"/>
      <c r="U577" s="224"/>
      <c r="V577" s="224"/>
      <c r="W577" s="280"/>
      <c r="X577" s="224"/>
      <c r="Y577" s="224"/>
      <c r="Z577" s="237"/>
      <c r="AA577" s="57"/>
      <c r="AB577" s="56"/>
    </row>
    <row r="578" spans="1:28" ht="12.75" x14ac:dyDescent="0.2">
      <c r="A578" s="56"/>
      <c r="B578" s="215"/>
      <c r="C578" s="215"/>
      <c r="D578" s="212"/>
      <c r="E578" s="56"/>
      <c r="F578" s="230"/>
      <c r="G578" s="230"/>
      <c r="H578" s="232"/>
      <c r="I578" s="230"/>
      <c r="J578" s="230"/>
      <c r="K578" s="230"/>
      <c r="L578" s="230"/>
      <c r="M578" s="230"/>
      <c r="N578" s="230"/>
      <c r="O578" s="230"/>
      <c r="P578" s="230"/>
      <c r="Q578" s="230"/>
      <c r="R578" s="230"/>
      <c r="S578" s="230"/>
      <c r="T578" s="230"/>
      <c r="U578" s="230"/>
      <c r="V578" s="230"/>
      <c r="W578" s="281"/>
      <c r="X578" s="230"/>
      <c r="Y578" s="230"/>
      <c r="Z578" s="236"/>
      <c r="AA578" s="57"/>
      <c r="AB578" s="56"/>
    </row>
    <row r="579" spans="1:28" ht="12.75" x14ac:dyDescent="0.2">
      <c r="A579" s="56"/>
      <c r="B579" s="213"/>
      <c r="C579" s="213"/>
      <c r="D579" s="214"/>
      <c r="E579" s="56"/>
      <c r="F579" s="224"/>
      <c r="G579" s="224"/>
      <c r="H579" s="226"/>
      <c r="I579" s="224"/>
      <c r="J579" s="224"/>
      <c r="K579" s="224"/>
      <c r="L579" s="224"/>
      <c r="M579" s="224"/>
      <c r="N579" s="224"/>
      <c r="O579" s="224"/>
      <c r="P579" s="224"/>
      <c r="Q579" s="224"/>
      <c r="R579" s="224"/>
      <c r="S579" s="224"/>
      <c r="T579" s="224"/>
      <c r="U579" s="224"/>
      <c r="V579" s="224"/>
      <c r="W579" s="280"/>
      <c r="X579" s="224"/>
      <c r="Y579" s="224"/>
      <c r="Z579" s="237"/>
      <c r="AA579" s="57"/>
      <c r="AB579" s="56"/>
    </row>
    <row r="580" spans="1:28" ht="12.75" x14ac:dyDescent="0.2">
      <c r="A580" s="56"/>
      <c r="B580" s="215"/>
      <c r="C580" s="215"/>
      <c r="D580" s="212"/>
      <c r="E580" s="56"/>
      <c r="F580" s="230"/>
      <c r="G580" s="230"/>
      <c r="H580" s="232"/>
      <c r="I580" s="230"/>
      <c r="J580" s="230"/>
      <c r="K580" s="230"/>
      <c r="L580" s="230"/>
      <c r="M580" s="230"/>
      <c r="N580" s="230"/>
      <c r="O580" s="230"/>
      <c r="P580" s="230"/>
      <c r="Q580" s="230"/>
      <c r="R580" s="230"/>
      <c r="S580" s="230"/>
      <c r="T580" s="230"/>
      <c r="U580" s="230"/>
      <c r="V580" s="230"/>
      <c r="W580" s="281"/>
      <c r="X580" s="230"/>
      <c r="Y580" s="230"/>
      <c r="Z580" s="236"/>
      <c r="AA580" s="57"/>
      <c r="AB580" s="56"/>
    </row>
    <row r="581" spans="1:28" ht="12.75" x14ac:dyDescent="0.2">
      <c r="A581" s="56"/>
      <c r="B581" s="213"/>
      <c r="C581" s="213"/>
      <c r="D581" s="214"/>
      <c r="E581" s="56"/>
      <c r="F581" s="224"/>
      <c r="G581" s="224"/>
      <c r="H581" s="226"/>
      <c r="I581" s="224"/>
      <c r="J581" s="224"/>
      <c r="K581" s="224"/>
      <c r="L581" s="224"/>
      <c r="M581" s="224"/>
      <c r="N581" s="224"/>
      <c r="O581" s="224"/>
      <c r="P581" s="224"/>
      <c r="Q581" s="224"/>
      <c r="R581" s="224"/>
      <c r="S581" s="224"/>
      <c r="T581" s="224"/>
      <c r="U581" s="224"/>
      <c r="V581" s="224"/>
      <c r="W581" s="280"/>
      <c r="X581" s="224"/>
      <c r="Y581" s="224"/>
      <c r="Z581" s="237"/>
      <c r="AA581" s="57"/>
      <c r="AB581" s="56"/>
    </row>
    <row r="582" spans="1:28" ht="12.75" x14ac:dyDescent="0.2">
      <c r="A582" s="56"/>
      <c r="B582" s="215"/>
      <c r="C582" s="215"/>
      <c r="D582" s="212"/>
      <c r="E582" s="56"/>
      <c r="F582" s="230"/>
      <c r="G582" s="230"/>
      <c r="H582" s="232"/>
      <c r="I582" s="230"/>
      <c r="J582" s="230"/>
      <c r="K582" s="230"/>
      <c r="L582" s="230"/>
      <c r="M582" s="230"/>
      <c r="N582" s="230"/>
      <c r="O582" s="230"/>
      <c r="P582" s="230"/>
      <c r="Q582" s="230"/>
      <c r="R582" s="230"/>
      <c r="S582" s="230"/>
      <c r="T582" s="230"/>
      <c r="U582" s="230"/>
      <c r="V582" s="230"/>
      <c r="W582" s="281"/>
      <c r="X582" s="230"/>
      <c r="Y582" s="230"/>
      <c r="Z582" s="236"/>
      <c r="AA582" s="57"/>
      <c r="AB582" s="56"/>
    </row>
    <row r="583" spans="1:28" ht="12.75" x14ac:dyDescent="0.2">
      <c r="A583" s="56"/>
      <c r="B583" s="213"/>
      <c r="C583" s="213"/>
      <c r="D583" s="214"/>
      <c r="E583" s="56"/>
      <c r="F583" s="224"/>
      <c r="G583" s="224"/>
      <c r="H583" s="226"/>
      <c r="I583" s="224"/>
      <c r="J583" s="224"/>
      <c r="K583" s="224"/>
      <c r="L583" s="224"/>
      <c r="M583" s="224"/>
      <c r="N583" s="224"/>
      <c r="O583" s="224"/>
      <c r="P583" s="224"/>
      <c r="Q583" s="224"/>
      <c r="R583" s="224"/>
      <c r="S583" s="224"/>
      <c r="T583" s="224"/>
      <c r="U583" s="224"/>
      <c r="V583" s="224"/>
      <c r="W583" s="280"/>
      <c r="X583" s="224"/>
      <c r="Y583" s="224"/>
      <c r="Z583" s="237"/>
      <c r="AA583" s="57"/>
      <c r="AB583" s="56"/>
    </row>
    <row r="584" spans="1:28" ht="12.75" x14ac:dyDescent="0.2">
      <c r="A584" s="56"/>
      <c r="B584" s="215"/>
      <c r="C584" s="215"/>
      <c r="D584" s="212"/>
      <c r="E584" s="56"/>
      <c r="F584" s="230"/>
      <c r="G584" s="230"/>
      <c r="H584" s="232"/>
      <c r="I584" s="230"/>
      <c r="J584" s="230"/>
      <c r="K584" s="230"/>
      <c r="L584" s="230"/>
      <c r="M584" s="230"/>
      <c r="N584" s="230"/>
      <c r="O584" s="230"/>
      <c r="P584" s="230"/>
      <c r="Q584" s="230"/>
      <c r="R584" s="230"/>
      <c r="S584" s="230"/>
      <c r="T584" s="230"/>
      <c r="U584" s="230"/>
      <c r="V584" s="230"/>
      <c r="W584" s="281"/>
      <c r="X584" s="230"/>
      <c r="Y584" s="230"/>
      <c r="Z584" s="236"/>
      <c r="AA584" s="57"/>
      <c r="AB584" s="56"/>
    </row>
    <row r="585" spans="1:28" ht="12.75" x14ac:dyDescent="0.2">
      <c r="A585" s="56"/>
      <c r="B585" s="213"/>
      <c r="C585" s="213"/>
      <c r="D585" s="214"/>
      <c r="E585" s="56"/>
      <c r="F585" s="224"/>
      <c r="G585" s="224"/>
      <c r="H585" s="226"/>
      <c r="I585" s="224"/>
      <c r="J585" s="224"/>
      <c r="K585" s="224"/>
      <c r="L585" s="224"/>
      <c r="M585" s="224"/>
      <c r="N585" s="224"/>
      <c r="O585" s="224"/>
      <c r="P585" s="224"/>
      <c r="Q585" s="224"/>
      <c r="R585" s="224"/>
      <c r="S585" s="224"/>
      <c r="T585" s="224"/>
      <c r="U585" s="224"/>
      <c r="V585" s="224"/>
      <c r="W585" s="280"/>
      <c r="X585" s="224"/>
      <c r="Y585" s="224"/>
      <c r="Z585" s="237"/>
      <c r="AA585" s="57"/>
      <c r="AB585" s="56"/>
    </row>
    <row r="586" spans="1:28" ht="12.75" x14ac:dyDescent="0.2">
      <c r="A586" s="56"/>
      <c r="B586" s="215"/>
      <c r="C586" s="215"/>
      <c r="D586" s="212"/>
      <c r="E586" s="56"/>
      <c r="F586" s="230"/>
      <c r="G586" s="230"/>
      <c r="H586" s="232"/>
      <c r="I586" s="230"/>
      <c r="J586" s="230"/>
      <c r="K586" s="230"/>
      <c r="L586" s="230"/>
      <c r="M586" s="230"/>
      <c r="N586" s="230"/>
      <c r="O586" s="230"/>
      <c r="P586" s="230"/>
      <c r="Q586" s="230"/>
      <c r="R586" s="230"/>
      <c r="S586" s="230"/>
      <c r="T586" s="230"/>
      <c r="U586" s="230"/>
      <c r="V586" s="230"/>
      <c r="W586" s="281"/>
      <c r="X586" s="230"/>
      <c r="Y586" s="230"/>
      <c r="Z586" s="236"/>
      <c r="AA586" s="57"/>
      <c r="AB586" s="56"/>
    </row>
    <row r="587" spans="1:28" ht="12.75" x14ac:dyDescent="0.2">
      <c r="A587" s="56"/>
      <c r="B587" s="213"/>
      <c r="C587" s="213"/>
      <c r="D587" s="214"/>
      <c r="E587" s="56"/>
      <c r="F587" s="224"/>
      <c r="G587" s="224"/>
      <c r="H587" s="226"/>
      <c r="I587" s="224"/>
      <c r="J587" s="224"/>
      <c r="K587" s="224"/>
      <c r="L587" s="224"/>
      <c r="M587" s="224"/>
      <c r="N587" s="224"/>
      <c r="O587" s="224"/>
      <c r="P587" s="224"/>
      <c r="Q587" s="224"/>
      <c r="R587" s="224"/>
      <c r="S587" s="224"/>
      <c r="T587" s="224"/>
      <c r="U587" s="224"/>
      <c r="V587" s="224"/>
      <c r="W587" s="280"/>
      <c r="X587" s="224"/>
      <c r="Y587" s="224"/>
      <c r="Z587" s="237"/>
      <c r="AA587" s="57"/>
      <c r="AB587" s="56"/>
    </row>
    <row r="588" spans="1:28" ht="12.75" x14ac:dyDescent="0.2">
      <c r="A588" s="56"/>
      <c r="B588" s="215"/>
      <c r="C588" s="215"/>
      <c r="D588" s="212"/>
      <c r="E588" s="56"/>
      <c r="F588" s="230"/>
      <c r="G588" s="230"/>
      <c r="H588" s="232"/>
      <c r="I588" s="230"/>
      <c r="J588" s="230"/>
      <c r="K588" s="230"/>
      <c r="L588" s="230"/>
      <c r="M588" s="230"/>
      <c r="N588" s="230"/>
      <c r="O588" s="230"/>
      <c r="P588" s="230"/>
      <c r="Q588" s="230"/>
      <c r="R588" s="230"/>
      <c r="S588" s="230"/>
      <c r="T588" s="230"/>
      <c r="U588" s="230"/>
      <c r="V588" s="230"/>
      <c r="W588" s="281"/>
      <c r="X588" s="230"/>
      <c r="Y588" s="230"/>
      <c r="Z588" s="236"/>
      <c r="AA588" s="57"/>
      <c r="AB588" s="56"/>
    </row>
    <row r="589" spans="1:28" ht="12.75" x14ac:dyDescent="0.2">
      <c r="A589" s="56"/>
      <c r="B589" s="213"/>
      <c r="C589" s="213"/>
      <c r="D589" s="214"/>
      <c r="E589" s="56"/>
      <c r="F589" s="224"/>
      <c r="G589" s="224"/>
      <c r="H589" s="226"/>
      <c r="I589" s="224"/>
      <c r="J589" s="224"/>
      <c r="K589" s="224"/>
      <c r="L589" s="224"/>
      <c r="M589" s="224"/>
      <c r="N589" s="224"/>
      <c r="O589" s="224"/>
      <c r="P589" s="224"/>
      <c r="Q589" s="224"/>
      <c r="R589" s="224"/>
      <c r="S589" s="224"/>
      <c r="T589" s="224"/>
      <c r="U589" s="224"/>
      <c r="V589" s="224"/>
      <c r="W589" s="280"/>
      <c r="X589" s="224"/>
      <c r="Y589" s="224"/>
      <c r="Z589" s="237"/>
      <c r="AA589" s="57"/>
      <c r="AB589" s="56"/>
    </row>
    <row r="590" spans="1:28" ht="12.75" x14ac:dyDescent="0.2">
      <c r="A590" s="56"/>
      <c r="B590" s="215"/>
      <c r="C590" s="215"/>
      <c r="D590" s="212"/>
      <c r="E590" s="56"/>
      <c r="F590" s="230"/>
      <c r="G590" s="230"/>
      <c r="H590" s="232"/>
      <c r="I590" s="230"/>
      <c r="J590" s="230"/>
      <c r="K590" s="230"/>
      <c r="L590" s="230"/>
      <c r="M590" s="230"/>
      <c r="N590" s="230"/>
      <c r="O590" s="230"/>
      <c r="P590" s="230"/>
      <c r="Q590" s="230"/>
      <c r="R590" s="230"/>
      <c r="S590" s="230"/>
      <c r="T590" s="230"/>
      <c r="U590" s="230"/>
      <c r="V590" s="230"/>
      <c r="W590" s="281"/>
      <c r="X590" s="230"/>
      <c r="Y590" s="230"/>
      <c r="Z590" s="236"/>
      <c r="AA590" s="57"/>
      <c r="AB590" s="56"/>
    </row>
    <row r="591" spans="1:28" ht="12.75" x14ac:dyDescent="0.2">
      <c r="A591" s="56"/>
      <c r="B591" s="213"/>
      <c r="C591" s="213"/>
      <c r="D591" s="214"/>
      <c r="E591" s="56"/>
      <c r="F591" s="224"/>
      <c r="G591" s="224"/>
      <c r="H591" s="226"/>
      <c r="I591" s="224"/>
      <c r="J591" s="224"/>
      <c r="K591" s="224"/>
      <c r="L591" s="224"/>
      <c r="M591" s="224"/>
      <c r="N591" s="224"/>
      <c r="O591" s="224"/>
      <c r="P591" s="224"/>
      <c r="Q591" s="224"/>
      <c r="R591" s="224"/>
      <c r="S591" s="224"/>
      <c r="T591" s="224"/>
      <c r="U591" s="224"/>
      <c r="V591" s="224"/>
      <c r="W591" s="280"/>
      <c r="X591" s="224"/>
      <c r="Y591" s="224"/>
      <c r="Z591" s="237"/>
      <c r="AA591" s="57"/>
      <c r="AB591" s="56"/>
    </row>
    <row r="592" spans="1:28" ht="12.75" x14ac:dyDescent="0.2">
      <c r="A592" s="56"/>
      <c r="B592" s="215"/>
      <c r="C592" s="215"/>
      <c r="D592" s="212"/>
      <c r="E592" s="56"/>
      <c r="F592" s="230"/>
      <c r="G592" s="230"/>
      <c r="H592" s="232"/>
      <c r="I592" s="230"/>
      <c r="J592" s="230"/>
      <c r="K592" s="230"/>
      <c r="L592" s="230"/>
      <c r="M592" s="230"/>
      <c r="N592" s="230"/>
      <c r="O592" s="230"/>
      <c r="P592" s="230"/>
      <c r="Q592" s="230"/>
      <c r="R592" s="230"/>
      <c r="S592" s="230"/>
      <c r="T592" s="230"/>
      <c r="U592" s="230"/>
      <c r="V592" s="230"/>
      <c r="W592" s="281"/>
      <c r="X592" s="230"/>
      <c r="Y592" s="230"/>
      <c r="Z592" s="236"/>
      <c r="AA592" s="57"/>
      <c r="AB592" s="56"/>
    </row>
    <row r="593" spans="1:28" ht="12.75" x14ac:dyDescent="0.2">
      <c r="A593" s="56"/>
      <c r="B593" s="213"/>
      <c r="C593" s="213"/>
      <c r="D593" s="214"/>
      <c r="E593" s="56"/>
      <c r="F593" s="224"/>
      <c r="G593" s="224"/>
      <c r="H593" s="226"/>
      <c r="I593" s="224"/>
      <c r="J593" s="224"/>
      <c r="K593" s="224"/>
      <c r="L593" s="224"/>
      <c r="M593" s="224"/>
      <c r="N593" s="224"/>
      <c r="O593" s="224"/>
      <c r="P593" s="224"/>
      <c r="Q593" s="224"/>
      <c r="R593" s="224"/>
      <c r="S593" s="224"/>
      <c r="T593" s="224"/>
      <c r="U593" s="224"/>
      <c r="V593" s="224"/>
      <c r="W593" s="280"/>
      <c r="X593" s="224"/>
      <c r="Y593" s="224"/>
      <c r="Z593" s="237"/>
      <c r="AA593" s="57"/>
      <c r="AB593" s="56"/>
    </row>
    <row r="594" spans="1:28" ht="12.75" x14ac:dyDescent="0.2">
      <c r="A594" s="56"/>
      <c r="B594" s="215"/>
      <c r="C594" s="215"/>
      <c r="D594" s="212"/>
      <c r="E594" s="56"/>
      <c r="F594" s="230"/>
      <c r="G594" s="230"/>
      <c r="H594" s="232"/>
      <c r="I594" s="230"/>
      <c r="J594" s="230"/>
      <c r="K594" s="230"/>
      <c r="L594" s="230"/>
      <c r="M594" s="230"/>
      <c r="N594" s="230"/>
      <c r="O594" s="230"/>
      <c r="P594" s="230"/>
      <c r="Q594" s="230"/>
      <c r="R594" s="230"/>
      <c r="S594" s="230"/>
      <c r="T594" s="230"/>
      <c r="U594" s="230"/>
      <c r="V594" s="230"/>
      <c r="W594" s="281"/>
      <c r="X594" s="230"/>
      <c r="Y594" s="230"/>
      <c r="Z594" s="236"/>
      <c r="AA594" s="57"/>
      <c r="AB594" s="56"/>
    </row>
    <row r="595" spans="1:28" ht="12.75" x14ac:dyDescent="0.2">
      <c r="A595" s="56"/>
      <c r="B595" s="213"/>
      <c r="C595" s="213"/>
      <c r="D595" s="214"/>
      <c r="E595" s="56"/>
      <c r="F595" s="224"/>
      <c r="G595" s="224"/>
      <c r="H595" s="226"/>
      <c r="I595" s="224"/>
      <c r="J595" s="224"/>
      <c r="K595" s="224"/>
      <c r="L595" s="224"/>
      <c r="M595" s="224"/>
      <c r="N595" s="224"/>
      <c r="O595" s="224"/>
      <c r="P595" s="224"/>
      <c r="Q595" s="224"/>
      <c r="R595" s="224"/>
      <c r="S595" s="224"/>
      <c r="T595" s="224"/>
      <c r="U595" s="224"/>
      <c r="V595" s="224"/>
      <c r="W595" s="280"/>
      <c r="X595" s="224"/>
      <c r="Y595" s="224"/>
      <c r="Z595" s="237"/>
      <c r="AA595" s="57"/>
      <c r="AB595" s="56"/>
    </row>
    <row r="596" spans="1:28" ht="12.75" x14ac:dyDescent="0.2">
      <c r="A596" s="56"/>
      <c r="B596" s="215"/>
      <c r="C596" s="215"/>
      <c r="D596" s="212"/>
      <c r="E596" s="56"/>
      <c r="F596" s="230"/>
      <c r="G596" s="230"/>
      <c r="H596" s="232"/>
      <c r="I596" s="230"/>
      <c r="J596" s="230"/>
      <c r="K596" s="230"/>
      <c r="L596" s="230"/>
      <c r="M596" s="230"/>
      <c r="N596" s="230"/>
      <c r="O596" s="230"/>
      <c r="P596" s="230"/>
      <c r="Q596" s="230"/>
      <c r="R596" s="230"/>
      <c r="S596" s="230"/>
      <c r="T596" s="230"/>
      <c r="U596" s="230"/>
      <c r="V596" s="230"/>
      <c r="W596" s="281"/>
      <c r="X596" s="230"/>
      <c r="Y596" s="230"/>
      <c r="Z596" s="236"/>
      <c r="AA596" s="57"/>
      <c r="AB596" s="56"/>
    </row>
    <row r="597" spans="1:28" ht="12.75" x14ac:dyDescent="0.2">
      <c r="A597" s="56"/>
      <c r="B597" s="213"/>
      <c r="C597" s="213"/>
      <c r="D597" s="214"/>
      <c r="E597" s="56"/>
      <c r="F597" s="224"/>
      <c r="G597" s="224"/>
      <c r="H597" s="226"/>
      <c r="I597" s="224"/>
      <c r="J597" s="224"/>
      <c r="K597" s="224"/>
      <c r="L597" s="224"/>
      <c r="M597" s="224"/>
      <c r="N597" s="224"/>
      <c r="O597" s="224"/>
      <c r="P597" s="224"/>
      <c r="Q597" s="224"/>
      <c r="R597" s="224"/>
      <c r="S597" s="224"/>
      <c r="T597" s="224"/>
      <c r="U597" s="224"/>
      <c r="V597" s="224"/>
      <c r="W597" s="280"/>
      <c r="X597" s="224"/>
      <c r="Y597" s="224"/>
      <c r="Z597" s="237"/>
      <c r="AA597" s="57"/>
      <c r="AB597" s="56"/>
    </row>
    <row r="598" spans="1:28" ht="12.75" x14ac:dyDescent="0.2">
      <c r="A598" s="56"/>
      <c r="B598" s="215"/>
      <c r="C598" s="215"/>
      <c r="D598" s="212"/>
      <c r="E598" s="56"/>
      <c r="F598" s="230"/>
      <c r="G598" s="230"/>
      <c r="H598" s="232"/>
      <c r="I598" s="230"/>
      <c r="J598" s="230"/>
      <c r="K598" s="230"/>
      <c r="L598" s="230"/>
      <c r="M598" s="230"/>
      <c r="N598" s="230"/>
      <c r="O598" s="230"/>
      <c r="P598" s="230"/>
      <c r="Q598" s="230"/>
      <c r="R598" s="230"/>
      <c r="S598" s="230"/>
      <c r="T598" s="230"/>
      <c r="U598" s="230"/>
      <c r="V598" s="230"/>
      <c r="W598" s="281"/>
      <c r="X598" s="230"/>
      <c r="Y598" s="230"/>
      <c r="Z598" s="236"/>
      <c r="AA598" s="57"/>
      <c r="AB598" s="56"/>
    </row>
    <row r="599" spans="1:28" ht="12.75" x14ac:dyDescent="0.2">
      <c r="A599" s="56"/>
      <c r="B599" s="213"/>
      <c r="C599" s="213"/>
      <c r="D599" s="214"/>
      <c r="E599" s="56"/>
      <c r="F599" s="224"/>
      <c r="G599" s="224"/>
      <c r="H599" s="226"/>
      <c r="I599" s="224"/>
      <c r="J599" s="224"/>
      <c r="K599" s="224"/>
      <c r="L599" s="224"/>
      <c r="M599" s="224"/>
      <c r="N599" s="224"/>
      <c r="O599" s="224"/>
      <c r="P599" s="224"/>
      <c r="Q599" s="224"/>
      <c r="R599" s="224"/>
      <c r="S599" s="224"/>
      <c r="T599" s="224"/>
      <c r="U599" s="224"/>
      <c r="V599" s="224"/>
      <c r="W599" s="280"/>
      <c r="X599" s="224"/>
      <c r="Y599" s="224"/>
      <c r="Z599" s="237"/>
      <c r="AA599" s="57"/>
      <c r="AB599" s="56"/>
    </row>
    <row r="600" spans="1:28" ht="12.75" x14ac:dyDescent="0.2">
      <c r="A600" s="56"/>
      <c r="B600" s="215"/>
      <c r="C600" s="215"/>
      <c r="D600" s="212"/>
      <c r="E600" s="56"/>
      <c r="F600" s="230"/>
      <c r="G600" s="230"/>
      <c r="H600" s="232"/>
      <c r="I600" s="230"/>
      <c r="J600" s="230"/>
      <c r="K600" s="230"/>
      <c r="L600" s="230"/>
      <c r="M600" s="230"/>
      <c r="N600" s="230"/>
      <c r="O600" s="230"/>
      <c r="P600" s="230"/>
      <c r="Q600" s="230"/>
      <c r="R600" s="230"/>
      <c r="S600" s="230"/>
      <c r="T600" s="230"/>
      <c r="U600" s="230"/>
      <c r="V600" s="230"/>
      <c r="W600" s="281"/>
      <c r="X600" s="230"/>
      <c r="Y600" s="230"/>
      <c r="Z600" s="236"/>
      <c r="AA600" s="57"/>
      <c r="AB600" s="56"/>
    </row>
    <row r="601" spans="1:28" ht="12.75" x14ac:dyDescent="0.2">
      <c r="A601" s="56"/>
      <c r="B601" s="213"/>
      <c r="C601" s="213"/>
      <c r="D601" s="214"/>
      <c r="E601" s="56"/>
      <c r="F601" s="224"/>
      <c r="G601" s="224"/>
      <c r="H601" s="226"/>
      <c r="I601" s="224"/>
      <c r="J601" s="224"/>
      <c r="K601" s="224"/>
      <c r="L601" s="224"/>
      <c r="M601" s="224"/>
      <c r="N601" s="224"/>
      <c r="O601" s="224"/>
      <c r="P601" s="224"/>
      <c r="Q601" s="224"/>
      <c r="R601" s="224"/>
      <c r="S601" s="224"/>
      <c r="T601" s="224"/>
      <c r="U601" s="224"/>
      <c r="V601" s="224"/>
      <c r="W601" s="280"/>
      <c r="X601" s="224"/>
      <c r="Y601" s="224"/>
      <c r="Z601" s="237"/>
      <c r="AA601" s="57"/>
      <c r="AB601" s="56"/>
    </row>
    <row r="602" spans="1:28" ht="12.75" x14ac:dyDescent="0.2">
      <c r="A602" s="56"/>
      <c r="B602" s="215"/>
      <c r="C602" s="215"/>
      <c r="D602" s="212"/>
      <c r="E602" s="56"/>
      <c r="F602" s="230"/>
      <c r="G602" s="230"/>
      <c r="H602" s="232"/>
      <c r="I602" s="230"/>
      <c r="J602" s="230"/>
      <c r="K602" s="230"/>
      <c r="L602" s="230"/>
      <c r="M602" s="230"/>
      <c r="N602" s="230"/>
      <c r="O602" s="230"/>
      <c r="P602" s="230"/>
      <c r="Q602" s="230"/>
      <c r="R602" s="230"/>
      <c r="S602" s="230"/>
      <c r="T602" s="230"/>
      <c r="U602" s="230"/>
      <c r="V602" s="230"/>
      <c r="W602" s="281"/>
      <c r="X602" s="230"/>
      <c r="Y602" s="230"/>
      <c r="Z602" s="236"/>
      <c r="AA602" s="57"/>
      <c r="AB602" s="56"/>
    </row>
    <row r="603" spans="1:28" ht="12.75" x14ac:dyDescent="0.2">
      <c r="A603" s="56"/>
      <c r="B603" s="213"/>
      <c r="C603" s="213"/>
      <c r="D603" s="214"/>
      <c r="E603" s="56"/>
      <c r="F603" s="224"/>
      <c r="G603" s="224"/>
      <c r="H603" s="226"/>
      <c r="I603" s="224"/>
      <c r="J603" s="224"/>
      <c r="K603" s="224"/>
      <c r="L603" s="224"/>
      <c r="M603" s="224"/>
      <c r="N603" s="224"/>
      <c r="O603" s="224"/>
      <c r="P603" s="224"/>
      <c r="Q603" s="224"/>
      <c r="R603" s="224"/>
      <c r="S603" s="224"/>
      <c r="T603" s="224"/>
      <c r="U603" s="224"/>
      <c r="V603" s="224"/>
      <c r="W603" s="280"/>
      <c r="X603" s="224"/>
      <c r="Y603" s="224"/>
      <c r="Z603" s="237"/>
      <c r="AA603" s="57"/>
      <c r="AB603" s="56"/>
    </row>
    <row r="604" spans="1:28" ht="12.75" x14ac:dyDescent="0.2">
      <c r="A604" s="56"/>
      <c r="B604" s="215"/>
      <c r="C604" s="215"/>
      <c r="D604" s="212"/>
      <c r="E604" s="56"/>
      <c r="F604" s="230"/>
      <c r="G604" s="230"/>
      <c r="H604" s="232"/>
      <c r="I604" s="230"/>
      <c r="J604" s="230"/>
      <c r="K604" s="230"/>
      <c r="L604" s="230"/>
      <c r="M604" s="230"/>
      <c r="N604" s="230"/>
      <c r="O604" s="230"/>
      <c r="P604" s="230"/>
      <c r="Q604" s="230"/>
      <c r="R604" s="230"/>
      <c r="S604" s="230"/>
      <c r="T604" s="230"/>
      <c r="U604" s="230"/>
      <c r="V604" s="230"/>
      <c r="W604" s="281"/>
      <c r="X604" s="230"/>
      <c r="Y604" s="230"/>
      <c r="Z604" s="236"/>
      <c r="AA604" s="57"/>
      <c r="AB604" s="56"/>
    </row>
    <row r="605" spans="1:28" ht="12.75" x14ac:dyDescent="0.2">
      <c r="A605" s="56"/>
      <c r="B605" s="213"/>
      <c r="C605" s="213"/>
      <c r="D605" s="214"/>
      <c r="E605" s="56"/>
      <c r="F605" s="224"/>
      <c r="G605" s="224"/>
      <c r="H605" s="226"/>
      <c r="I605" s="224"/>
      <c r="J605" s="224"/>
      <c r="K605" s="224"/>
      <c r="L605" s="224"/>
      <c r="M605" s="224"/>
      <c r="N605" s="224"/>
      <c r="O605" s="224"/>
      <c r="P605" s="224"/>
      <c r="Q605" s="224"/>
      <c r="R605" s="224"/>
      <c r="S605" s="224"/>
      <c r="T605" s="224"/>
      <c r="U605" s="224"/>
      <c r="V605" s="224"/>
      <c r="W605" s="280"/>
      <c r="X605" s="224"/>
      <c r="Y605" s="224"/>
      <c r="Z605" s="237"/>
      <c r="AA605" s="57"/>
      <c r="AB605" s="56"/>
    </row>
    <row r="606" spans="1:28" ht="12.75" x14ac:dyDescent="0.2">
      <c r="A606" s="56"/>
      <c r="B606" s="215"/>
      <c r="C606" s="215"/>
      <c r="D606" s="212"/>
      <c r="E606" s="56"/>
      <c r="F606" s="230"/>
      <c r="G606" s="230"/>
      <c r="H606" s="232"/>
      <c r="I606" s="230"/>
      <c r="J606" s="230"/>
      <c r="K606" s="230"/>
      <c r="L606" s="230"/>
      <c r="M606" s="230"/>
      <c r="N606" s="230"/>
      <c r="O606" s="230"/>
      <c r="P606" s="230"/>
      <c r="Q606" s="230"/>
      <c r="R606" s="230"/>
      <c r="S606" s="230"/>
      <c r="T606" s="230"/>
      <c r="U606" s="230"/>
      <c r="V606" s="230"/>
      <c r="W606" s="281"/>
      <c r="X606" s="230"/>
      <c r="Y606" s="230"/>
      <c r="Z606" s="236"/>
      <c r="AA606" s="57"/>
      <c r="AB606" s="56"/>
    </row>
    <row r="607" spans="1:28" ht="12.75" x14ac:dyDescent="0.2">
      <c r="A607" s="56"/>
      <c r="B607" s="213"/>
      <c r="C607" s="213"/>
      <c r="D607" s="214"/>
      <c r="E607" s="56"/>
      <c r="F607" s="224"/>
      <c r="G607" s="224"/>
      <c r="H607" s="226"/>
      <c r="I607" s="224"/>
      <c r="J607" s="224"/>
      <c r="K607" s="224"/>
      <c r="L607" s="224"/>
      <c r="M607" s="224"/>
      <c r="N607" s="224"/>
      <c r="O607" s="224"/>
      <c r="P607" s="224"/>
      <c r="Q607" s="224"/>
      <c r="R607" s="224"/>
      <c r="S607" s="224"/>
      <c r="T607" s="224"/>
      <c r="U607" s="224"/>
      <c r="V607" s="224"/>
      <c r="W607" s="280"/>
      <c r="X607" s="224"/>
      <c r="Y607" s="224"/>
      <c r="Z607" s="237"/>
      <c r="AA607" s="57"/>
      <c r="AB607" s="56"/>
    </row>
    <row r="608" spans="1:28" ht="12.75" x14ac:dyDescent="0.2">
      <c r="A608" s="56"/>
      <c r="B608" s="215"/>
      <c r="C608" s="215"/>
      <c r="D608" s="212"/>
      <c r="E608" s="56"/>
      <c r="F608" s="230"/>
      <c r="G608" s="230"/>
      <c r="H608" s="232"/>
      <c r="I608" s="230"/>
      <c r="J608" s="230"/>
      <c r="K608" s="230"/>
      <c r="L608" s="230"/>
      <c r="M608" s="230"/>
      <c r="N608" s="230"/>
      <c r="O608" s="230"/>
      <c r="P608" s="230"/>
      <c r="Q608" s="230"/>
      <c r="R608" s="230"/>
      <c r="S608" s="230"/>
      <c r="T608" s="230"/>
      <c r="U608" s="230"/>
      <c r="V608" s="230"/>
      <c r="W608" s="281"/>
      <c r="X608" s="230"/>
      <c r="Y608" s="230"/>
      <c r="Z608" s="236"/>
      <c r="AA608" s="57"/>
      <c r="AB608" s="56"/>
    </row>
    <row r="609" spans="1:28" ht="12.75" x14ac:dyDescent="0.2">
      <c r="A609" s="56"/>
      <c r="B609" s="213"/>
      <c r="C609" s="213"/>
      <c r="D609" s="214"/>
      <c r="E609" s="56"/>
      <c r="F609" s="224"/>
      <c r="G609" s="224"/>
      <c r="H609" s="226"/>
      <c r="I609" s="224"/>
      <c r="J609" s="224"/>
      <c r="K609" s="224"/>
      <c r="L609" s="224"/>
      <c r="M609" s="224"/>
      <c r="N609" s="224"/>
      <c r="O609" s="224"/>
      <c r="P609" s="224"/>
      <c r="Q609" s="224"/>
      <c r="R609" s="224"/>
      <c r="S609" s="224"/>
      <c r="T609" s="224"/>
      <c r="U609" s="224"/>
      <c r="V609" s="224"/>
      <c r="W609" s="280"/>
      <c r="X609" s="224"/>
      <c r="Y609" s="224"/>
      <c r="Z609" s="237"/>
      <c r="AA609" s="57"/>
      <c r="AB609" s="56"/>
    </row>
    <row r="610" spans="1:28" ht="12.75" x14ac:dyDescent="0.2">
      <c r="A610" s="56"/>
      <c r="B610" s="215"/>
      <c r="C610" s="215"/>
      <c r="D610" s="212"/>
      <c r="E610" s="56"/>
      <c r="F610" s="230"/>
      <c r="G610" s="230"/>
      <c r="H610" s="232"/>
      <c r="I610" s="230"/>
      <c r="J610" s="230"/>
      <c r="K610" s="230"/>
      <c r="L610" s="230"/>
      <c r="M610" s="230"/>
      <c r="N610" s="230"/>
      <c r="O610" s="230"/>
      <c r="P610" s="230"/>
      <c r="Q610" s="230"/>
      <c r="R610" s="230"/>
      <c r="S610" s="230"/>
      <c r="T610" s="230"/>
      <c r="U610" s="230"/>
      <c r="V610" s="230"/>
      <c r="W610" s="281"/>
      <c r="X610" s="230"/>
      <c r="Y610" s="230"/>
      <c r="Z610" s="236"/>
      <c r="AA610" s="57"/>
      <c r="AB610" s="56"/>
    </row>
    <row r="611" spans="1:28" ht="12.75" x14ac:dyDescent="0.2">
      <c r="A611" s="56"/>
      <c r="B611" s="213"/>
      <c r="C611" s="213"/>
      <c r="D611" s="214"/>
      <c r="E611" s="56"/>
      <c r="F611" s="224"/>
      <c r="G611" s="224"/>
      <c r="H611" s="226"/>
      <c r="I611" s="224"/>
      <c r="J611" s="224"/>
      <c r="K611" s="224"/>
      <c r="L611" s="224"/>
      <c r="M611" s="224"/>
      <c r="N611" s="224"/>
      <c r="O611" s="224"/>
      <c r="P611" s="224"/>
      <c r="Q611" s="224"/>
      <c r="R611" s="224"/>
      <c r="S611" s="224"/>
      <c r="T611" s="224"/>
      <c r="U611" s="224"/>
      <c r="V611" s="224"/>
      <c r="W611" s="280"/>
      <c r="X611" s="224"/>
      <c r="Y611" s="224"/>
      <c r="Z611" s="237"/>
      <c r="AA611" s="57"/>
      <c r="AB611" s="56"/>
    </row>
    <row r="612" spans="1:28" ht="12.75" x14ac:dyDescent="0.2">
      <c r="A612" s="56"/>
      <c r="B612" s="215"/>
      <c r="C612" s="215"/>
      <c r="D612" s="212"/>
      <c r="E612" s="56"/>
      <c r="F612" s="230"/>
      <c r="G612" s="230"/>
      <c r="H612" s="232"/>
      <c r="I612" s="230"/>
      <c r="J612" s="230"/>
      <c r="K612" s="230"/>
      <c r="L612" s="230"/>
      <c r="M612" s="230"/>
      <c r="N612" s="230"/>
      <c r="O612" s="230"/>
      <c r="P612" s="230"/>
      <c r="Q612" s="230"/>
      <c r="R612" s="230"/>
      <c r="S612" s="230"/>
      <c r="T612" s="230"/>
      <c r="U612" s="230"/>
      <c r="V612" s="230"/>
      <c r="W612" s="281"/>
      <c r="X612" s="230"/>
      <c r="Y612" s="230"/>
      <c r="Z612" s="236"/>
      <c r="AA612" s="57"/>
      <c r="AB612" s="56"/>
    </row>
    <row r="613" spans="1:28" ht="12.75" x14ac:dyDescent="0.2">
      <c r="A613" s="56"/>
      <c r="B613" s="213"/>
      <c r="C613" s="213"/>
      <c r="D613" s="214"/>
      <c r="E613" s="56"/>
      <c r="F613" s="224"/>
      <c r="G613" s="224"/>
      <c r="H613" s="226"/>
      <c r="I613" s="224"/>
      <c r="J613" s="224"/>
      <c r="K613" s="224"/>
      <c r="L613" s="224"/>
      <c r="M613" s="224"/>
      <c r="N613" s="224"/>
      <c r="O613" s="224"/>
      <c r="P613" s="224"/>
      <c r="Q613" s="224"/>
      <c r="R613" s="224"/>
      <c r="S613" s="224"/>
      <c r="T613" s="224"/>
      <c r="U613" s="224"/>
      <c r="V613" s="224"/>
      <c r="W613" s="280"/>
      <c r="X613" s="224"/>
      <c r="Y613" s="224"/>
      <c r="Z613" s="237"/>
      <c r="AA613" s="57"/>
      <c r="AB613" s="56"/>
    </row>
    <row r="614" spans="1:28" ht="12.75" x14ac:dyDescent="0.2">
      <c r="A614" s="56"/>
      <c r="B614" s="215"/>
      <c r="C614" s="215"/>
      <c r="D614" s="212"/>
      <c r="E614" s="56"/>
      <c r="F614" s="230"/>
      <c r="G614" s="230"/>
      <c r="H614" s="232"/>
      <c r="I614" s="230"/>
      <c r="J614" s="230"/>
      <c r="K614" s="230"/>
      <c r="L614" s="230"/>
      <c r="M614" s="230"/>
      <c r="N614" s="230"/>
      <c r="O614" s="230"/>
      <c r="P614" s="230"/>
      <c r="Q614" s="230"/>
      <c r="R614" s="230"/>
      <c r="S614" s="230"/>
      <c r="T614" s="230"/>
      <c r="U614" s="230"/>
      <c r="V614" s="230"/>
      <c r="W614" s="281"/>
      <c r="X614" s="230"/>
      <c r="Y614" s="230"/>
      <c r="Z614" s="236"/>
      <c r="AA614" s="57"/>
      <c r="AB614" s="56"/>
    </row>
    <row r="615" spans="1:28" ht="12.75" x14ac:dyDescent="0.2">
      <c r="A615" s="56"/>
      <c r="B615" s="213"/>
      <c r="C615" s="213"/>
      <c r="D615" s="214"/>
      <c r="E615" s="56"/>
      <c r="F615" s="224"/>
      <c r="G615" s="224"/>
      <c r="H615" s="226"/>
      <c r="I615" s="224"/>
      <c r="J615" s="224"/>
      <c r="K615" s="224"/>
      <c r="L615" s="224"/>
      <c r="M615" s="224"/>
      <c r="N615" s="224"/>
      <c r="O615" s="224"/>
      <c r="P615" s="224"/>
      <c r="Q615" s="224"/>
      <c r="R615" s="224"/>
      <c r="S615" s="224"/>
      <c r="T615" s="224"/>
      <c r="U615" s="224"/>
      <c r="V615" s="224"/>
      <c r="W615" s="280"/>
      <c r="X615" s="224"/>
      <c r="Y615" s="224"/>
      <c r="Z615" s="237"/>
      <c r="AA615" s="57"/>
      <c r="AB615" s="56"/>
    </row>
    <row r="616" spans="1:28" ht="12.75" x14ac:dyDescent="0.2">
      <c r="A616" s="56"/>
      <c r="B616" s="215"/>
      <c r="C616" s="215"/>
      <c r="D616" s="212"/>
      <c r="E616" s="56"/>
      <c r="F616" s="230"/>
      <c r="G616" s="230"/>
      <c r="H616" s="232"/>
      <c r="I616" s="230"/>
      <c r="J616" s="230"/>
      <c r="K616" s="230"/>
      <c r="L616" s="230"/>
      <c r="M616" s="230"/>
      <c r="N616" s="230"/>
      <c r="O616" s="230"/>
      <c r="P616" s="230"/>
      <c r="Q616" s="230"/>
      <c r="R616" s="230"/>
      <c r="S616" s="230"/>
      <c r="T616" s="230"/>
      <c r="U616" s="230"/>
      <c r="V616" s="230"/>
      <c r="W616" s="281"/>
      <c r="X616" s="230"/>
      <c r="Y616" s="230"/>
      <c r="Z616" s="236"/>
      <c r="AA616" s="57"/>
      <c r="AB616" s="56"/>
    </row>
    <row r="617" spans="1:28" ht="12.75" x14ac:dyDescent="0.2">
      <c r="A617" s="56"/>
      <c r="B617" s="213"/>
      <c r="C617" s="213"/>
      <c r="D617" s="214"/>
      <c r="E617" s="56"/>
      <c r="F617" s="224"/>
      <c r="G617" s="224"/>
      <c r="H617" s="226"/>
      <c r="I617" s="224"/>
      <c r="J617" s="224"/>
      <c r="K617" s="224"/>
      <c r="L617" s="224"/>
      <c r="M617" s="224"/>
      <c r="N617" s="224"/>
      <c r="O617" s="224"/>
      <c r="P617" s="224"/>
      <c r="Q617" s="224"/>
      <c r="R617" s="224"/>
      <c r="S617" s="224"/>
      <c r="T617" s="224"/>
      <c r="U617" s="224"/>
      <c r="V617" s="224"/>
      <c r="W617" s="280"/>
      <c r="X617" s="224"/>
      <c r="Y617" s="224"/>
      <c r="Z617" s="237"/>
      <c r="AA617" s="57"/>
      <c r="AB617" s="56"/>
    </row>
    <row r="618" spans="1:28" ht="12.75" x14ac:dyDescent="0.2">
      <c r="A618" s="56"/>
      <c r="B618" s="215"/>
      <c r="C618" s="215"/>
      <c r="D618" s="212"/>
      <c r="E618" s="56"/>
      <c r="F618" s="230"/>
      <c r="G618" s="230"/>
      <c r="H618" s="232"/>
      <c r="I618" s="230"/>
      <c r="J618" s="230"/>
      <c r="K618" s="230"/>
      <c r="L618" s="230"/>
      <c r="M618" s="230"/>
      <c r="N618" s="230"/>
      <c r="O618" s="230"/>
      <c r="P618" s="230"/>
      <c r="Q618" s="230"/>
      <c r="R618" s="230"/>
      <c r="S618" s="230"/>
      <c r="T618" s="230"/>
      <c r="U618" s="230"/>
      <c r="V618" s="230"/>
      <c r="W618" s="281"/>
      <c r="X618" s="230"/>
      <c r="Y618" s="230"/>
      <c r="Z618" s="236"/>
      <c r="AA618" s="57"/>
      <c r="AB618" s="56"/>
    </row>
    <row r="619" spans="1:28" ht="12.75" x14ac:dyDescent="0.2">
      <c r="A619" s="56"/>
      <c r="B619" s="213"/>
      <c r="C619" s="213"/>
      <c r="D619" s="214"/>
      <c r="E619" s="56"/>
      <c r="F619" s="224"/>
      <c r="G619" s="224"/>
      <c r="H619" s="226"/>
      <c r="I619" s="224"/>
      <c r="J619" s="224"/>
      <c r="K619" s="224"/>
      <c r="L619" s="224"/>
      <c r="M619" s="224"/>
      <c r="N619" s="224"/>
      <c r="O619" s="224"/>
      <c r="P619" s="224"/>
      <c r="Q619" s="224"/>
      <c r="R619" s="224"/>
      <c r="S619" s="224"/>
      <c r="T619" s="224"/>
      <c r="U619" s="224"/>
      <c r="V619" s="224"/>
      <c r="W619" s="280"/>
      <c r="X619" s="224"/>
      <c r="Y619" s="224"/>
      <c r="Z619" s="237"/>
      <c r="AA619" s="57"/>
      <c r="AB619" s="56"/>
    </row>
    <row r="620" spans="1:28" ht="12.75" x14ac:dyDescent="0.2">
      <c r="A620" s="56"/>
      <c r="B620" s="215"/>
      <c r="C620" s="215"/>
      <c r="D620" s="212"/>
      <c r="E620" s="56"/>
      <c r="F620" s="230"/>
      <c r="G620" s="230"/>
      <c r="H620" s="232"/>
      <c r="I620" s="230"/>
      <c r="J620" s="230"/>
      <c r="K620" s="230"/>
      <c r="L620" s="230"/>
      <c r="M620" s="230"/>
      <c r="N620" s="230"/>
      <c r="O620" s="230"/>
      <c r="P620" s="230"/>
      <c r="Q620" s="230"/>
      <c r="R620" s="230"/>
      <c r="S620" s="230"/>
      <c r="T620" s="230"/>
      <c r="U620" s="230"/>
      <c r="V620" s="230"/>
      <c r="W620" s="281"/>
      <c r="X620" s="230"/>
      <c r="Y620" s="230"/>
      <c r="Z620" s="236"/>
      <c r="AA620" s="57"/>
      <c r="AB620" s="56"/>
    </row>
    <row r="621" spans="1:28" ht="12.75" x14ac:dyDescent="0.2">
      <c r="A621" s="56"/>
      <c r="B621" s="213"/>
      <c r="C621" s="213"/>
      <c r="D621" s="214"/>
      <c r="E621" s="56"/>
      <c r="F621" s="224"/>
      <c r="G621" s="224"/>
      <c r="H621" s="226"/>
      <c r="I621" s="224"/>
      <c r="J621" s="224"/>
      <c r="K621" s="224"/>
      <c r="L621" s="224"/>
      <c r="M621" s="224"/>
      <c r="N621" s="224"/>
      <c r="O621" s="224"/>
      <c r="P621" s="224"/>
      <c r="Q621" s="224"/>
      <c r="R621" s="224"/>
      <c r="S621" s="224"/>
      <c r="T621" s="224"/>
      <c r="U621" s="224"/>
      <c r="V621" s="224"/>
      <c r="W621" s="280"/>
      <c r="X621" s="224"/>
      <c r="Y621" s="224"/>
      <c r="Z621" s="237"/>
      <c r="AA621" s="57"/>
      <c r="AB621" s="56"/>
    </row>
    <row r="622" spans="1:28" ht="12.75" x14ac:dyDescent="0.2">
      <c r="A622" s="56"/>
      <c r="B622" s="215"/>
      <c r="C622" s="215"/>
      <c r="D622" s="212"/>
      <c r="E622" s="56"/>
      <c r="F622" s="230"/>
      <c r="G622" s="230"/>
      <c r="H622" s="232"/>
      <c r="I622" s="230"/>
      <c r="J622" s="230"/>
      <c r="K622" s="230"/>
      <c r="L622" s="230"/>
      <c r="M622" s="230"/>
      <c r="N622" s="230"/>
      <c r="O622" s="230"/>
      <c r="P622" s="230"/>
      <c r="Q622" s="230"/>
      <c r="R622" s="230"/>
      <c r="S622" s="230"/>
      <c r="T622" s="230"/>
      <c r="U622" s="230"/>
      <c r="V622" s="230"/>
      <c r="W622" s="281"/>
      <c r="X622" s="230"/>
      <c r="Y622" s="230"/>
      <c r="Z622" s="236"/>
      <c r="AA622" s="57"/>
      <c r="AB622" s="56"/>
    </row>
    <row r="623" spans="1:28" ht="12.75" x14ac:dyDescent="0.2">
      <c r="A623" s="56"/>
      <c r="B623" s="213"/>
      <c r="C623" s="213"/>
      <c r="D623" s="214"/>
      <c r="E623" s="56"/>
      <c r="F623" s="224"/>
      <c r="G623" s="224"/>
      <c r="H623" s="226"/>
      <c r="I623" s="224"/>
      <c r="J623" s="224"/>
      <c r="K623" s="224"/>
      <c r="L623" s="224"/>
      <c r="M623" s="224"/>
      <c r="N623" s="224"/>
      <c r="O623" s="224"/>
      <c r="P623" s="224"/>
      <c r="Q623" s="224"/>
      <c r="R623" s="224"/>
      <c r="S623" s="224"/>
      <c r="T623" s="224"/>
      <c r="U623" s="224"/>
      <c r="V623" s="224"/>
      <c r="W623" s="280"/>
      <c r="X623" s="224"/>
      <c r="Y623" s="224"/>
      <c r="Z623" s="237"/>
      <c r="AA623" s="57"/>
      <c r="AB623" s="56"/>
    </row>
    <row r="624" spans="1:28" ht="12.75" x14ac:dyDescent="0.2">
      <c r="A624" s="56"/>
      <c r="B624" s="215"/>
      <c r="C624" s="215"/>
      <c r="D624" s="212"/>
      <c r="E624" s="56"/>
      <c r="F624" s="230"/>
      <c r="G624" s="230"/>
      <c r="H624" s="232"/>
      <c r="I624" s="230"/>
      <c r="J624" s="230"/>
      <c r="K624" s="230"/>
      <c r="L624" s="230"/>
      <c r="M624" s="230"/>
      <c r="N624" s="230"/>
      <c r="O624" s="230"/>
      <c r="P624" s="230"/>
      <c r="Q624" s="230"/>
      <c r="R624" s="230"/>
      <c r="S624" s="230"/>
      <c r="T624" s="230"/>
      <c r="U624" s="230"/>
      <c r="V624" s="230"/>
      <c r="W624" s="281"/>
      <c r="X624" s="230"/>
      <c r="Y624" s="230"/>
      <c r="Z624" s="236"/>
      <c r="AA624" s="57"/>
      <c r="AB624" s="56"/>
    </row>
    <row r="625" spans="1:28" ht="12.75" x14ac:dyDescent="0.2">
      <c r="A625" s="56"/>
      <c r="B625" s="213"/>
      <c r="C625" s="213"/>
      <c r="D625" s="214"/>
      <c r="E625" s="56"/>
      <c r="F625" s="224"/>
      <c r="G625" s="224"/>
      <c r="H625" s="226"/>
      <c r="I625" s="224"/>
      <c r="J625" s="224"/>
      <c r="K625" s="224"/>
      <c r="L625" s="224"/>
      <c r="M625" s="224"/>
      <c r="N625" s="224"/>
      <c r="O625" s="224"/>
      <c r="P625" s="224"/>
      <c r="Q625" s="224"/>
      <c r="R625" s="224"/>
      <c r="S625" s="224"/>
      <c r="T625" s="224"/>
      <c r="U625" s="224"/>
      <c r="V625" s="224"/>
      <c r="W625" s="280"/>
      <c r="X625" s="224"/>
      <c r="Y625" s="224"/>
      <c r="Z625" s="237"/>
      <c r="AA625" s="57"/>
      <c r="AB625" s="56"/>
    </row>
    <row r="626" spans="1:28" ht="12.75" x14ac:dyDescent="0.2">
      <c r="A626" s="56"/>
      <c r="B626" s="215"/>
      <c r="C626" s="215"/>
      <c r="D626" s="212"/>
      <c r="E626" s="56"/>
      <c r="F626" s="230"/>
      <c r="G626" s="230"/>
      <c r="H626" s="232"/>
      <c r="I626" s="230"/>
      <c r="J626" s="230"/>
      <c r="K626" s="230"/>
      <c r="L626" s="230"/>
      <c r="M626" s="230"/>
      <c r="N626" s="230"/>
      <c r="O626" s="230"/>
      <c r="P626" s="230"/>
      <c r="Q626" s="230"/>
      <c r="R626" s="230"/>
      <c r="S626" s="230"/>
      <c r="T626" s="230"/>
      <c r="U626" s="230"/>
      <c r="V626" s="230"/>
      <c r="W626" s="281"/>
      <c r="X626" s="230"/>
      <c r="Y626" s="230"/>
      <c r="Z626" s="236"/>
      <c r="AA626" s="57"/>
      <c r="AB626" s="56"/>
    </row>
    <row r="627" spans="1:28" ht="12.75" x14ac:dyDescent="0.2">
      <c r="A627" s="56"/>
      <c r="B627" s="213"/>
      <c r="C627" s="213"/>
      <c r="D627" s="214"/>
      <c r="E627" s="56"/>
      <c r="F627" s="224"/>
      <c r="G627" s="224"/>
      <c r="H627" s="226"/>
      <c r="I627" s="224"/>
      <c r="J627" s="224"/>
      <c r="K627" s="224"/>
      <c r="L627" s="224"/>
      <c r="M627" s="224"/>
      <c r="N627" s="224"/>
      <c r="O627" s="224"/>
      <c r="P627" s="224"/>
      <c r="Q627" s="224"/>
      <c r="R627" s="224"/>
      <c r="S627" s="224"/>
      <c r="T627" s="224"/>
      <c r="U627" s="224"/>
      <c r="V627" s="224"/>
      <c r="W627" s="280"/>
      <c r="X627" s="224"/>
      <c r="Y627" s="224"/>
      <c r="Z627" s="237"/>
      <c r="AA627" s="57"/>
      <c r="AB627" s="56"/>
    </row>
    <row r="628" spans="1:28" ht="12.75" x14ac:dyDescent="0.2">
      <c r="A628" s="56"/>
      <c r="B628" s="215"/>
      <c r="C628" s="215"/>
      <c r="D628" s="212"/>
      <c r="E628" s="56"/>
      <c r="F628" s="230"/>
      <c r="G628" s="230"/>
      <c r="H628" s="232"/>
      <c r="I628" s="230"/>
      <c r="J628" s="230"/>
      <c r="K628" s="230"/>
      <c r="L628" s="230"/>
      <c r="M628" s="230"/>
      <c r="N628" s="230"/>
      <c r="O628" s="230"/>
      <c r="P628" s="230"/>
      <c r="Q628" s="230"/>
      <c r="R628" s="230"/>
      <c r="S628" s="230"/>
      <c r="T628" s="230"/>
      <c r="U628" s="230"/>
      <c r="V628" s="230"/>
      <c r="W628" s="281"/>
      <c r="X628" s="230"/>
      <c r="Y628" s="230"/>
      <c r="Z628" s="236"/>
      <c r="AA628" s="57"/>
      <c r="AB628" s="56"/>
    </row>
    <row r="629" spans="1:28" ht="12.75" x14ac:dyDescent="0.2">
      <c r="A629" s="56"/>
      <c r="B629" s="213"/>
      <c r="C629" s="213"/>
      <c r="D629" s="214"/>
      <c r="E629" s="56"/>
      <c r="F629" s="224"/>
      <c r="G629" s="224"/>
      <c r="H629" s="226"/>
      <c r="I629" s="224"/>
      <c r="J629" s="224"/>
      <c r="K629" s="224"/>
      <c r="L629" s="224"/>
      <c r="M629" s="224"/>
      <c r="N629" s="224"/>
      <c r="O629" s="224"/>
      <c r="P629" s="224"/>
      <c r="Q629" s="224"/>
      <c r="R629" s="224"/>
      <c r="S629" s="224"/>
      <c r="T629" s="224"/>
      <c r="U629" s="224"/>
      <c r="V629" s="224"/>
      <c r="W629" s="280"/>
      <c r="X629" s="224"/>
      <c r="Y629" s="224"/>
      <c r="Z629" s="237"/>
      <c r="AA629" s="57"/>
      <c r="AB629" s="56"/>
    </row>
    <row r="630" spans="1:28" ht="12.75" x14ac:dyDescent="0.2">
      <c r="A630" s="56"/>
      <c r="B630" s="215"/>
      <c r="C630" s="215"/>
      <c r="D630" s="212"/>
      <c r="E630" s="56"/>
      <c r="F630" s="230"/>
      <c r="G630" s="230"/>
      <c r="H630" s="232"/>
      <c r="I630" s="230"/>
      <c r="J630" s="230"/>
      <c r="K630" s="230"/>
      <c r="L630" s="230"/>
      <c r="M630" s="230"/>
      <c r="N630" s="230"/>
      <c r="O630" s="230"/>
      <c r="P630" s="230"/>
      <c r="Q630" s="230"/>
      <c r="R630" s="230"/>
      <c r="S630" s="230"/>
      <c r="T630" s="230"/>
      <c r="U630" s="230"/>
      <c r="V630" s="230"/>
      <c r="W630" s="281"/>
      <c r="X630" s="230"/>
      <c r="Y630" s="230"/>
      <c r="Z630" s="236"/>
      <c r="AA630" s="57"/>
      <c r="AB630" s="56"/>
    </row>
    <row r="631" spans="1:28" ht="12.75" x14ac:dyDescent="0.2">
      <c r="A631" s="56"/>
      <c r="B631" s="213"/>
      <c r="C631" s="213"/>
      <c r="D631" s="214"/>
      <c r="E631" s="56"/>
      <c r="F631" s="224"/>
      <c r="G631" s="224"/>
      <c r="H631" s="226"/>
      <c r="I631" s="224"/>
      <c r="J631" s="224"/>
      <c r="K631" s="224"/>
      <c r="L631" s="224"/>
      <c r="M631" s="224"/>
      <c r="N631" s="224"/>
      <c r="O631" s="224"/>
      <c r="P631" s="224"/>
      <c r="Q631" s="224"/>
      <c r="R631" s="224"/>
      <c r="S631" s="224"/>
      <c r="T631" s="224"/>
      <c r="U631" s="224"/>
      <c r="V631" s="224"/>
      <c r="W631" s="280"/>
      <c r="X631" s="224"/>
      <c r="Y631" s="224"/>
      <c r="Z631" s="237"/>
      <c r="AA631" s="57"/>
      <c r="AB631" s="56"/>
    </row>
    <row r="632" spans="1:28" ht="12.75" x14ac:dyDescent="0.2">
      <c r="A632" s="56"/>
      <c r="B632" s="215"/>
      <c r="C632" s="215"/>
      <c r="D632" s="212"/>
      <c r="E632" s="56"/>
      <c r="F632" s="230"/>
      <c r="G632" s="230"/>
      <c r="H632" s="232"/>
      <c r="I632" s="230"/>
      <c r="J632" s="230"/>
      <c r="K632" s="230"/>
      <c r="L632" s="230"/>
      <c r="M632" s="230"/>
      <c r="N632" s="230"/>
      <c r="O632" s="230"/>
      <c r="P632" s="230"/>
      <c r="Q632" s="230"/>
      <c r="R632" s="230"/>
      <c r="S632" s="230"/>
      <c r="T632" s="230"/>
      <c r="U632" s="230"/>
      <c r="V632" s="230"/>
      <c r="W632" s="281"/>
      <c r="X632" s="230"/>
      <c r="Y632" s="230"/>
      <c r="Z632" s="236"/>
      <c r="AA632" s="57"/>
      <c r="AB632" s="56"/>
    </row>
    <row r="633" spans="1:28" ht="12.75" x14ac:dyDescent="0.2">
      <c r="A633" s="56"/>
      <c r="B633" s="213"/>
      <c r="C633" s="213"/>
      <c r="D633" s="214"/>
      <c r="E633" s="56"/>
      <c r="F633" s="224"/>
      <c r="G633" s="224"/>
      <c r="H633" s="226"/>
      <c r="I633" s="224"/>
      <c r="J633" s="224"/>
      <c r="K633" s="224"/>
      <c r="L633" s="224"/>
      <c r="M633" s="224"/>
      <c r="N633" s="224"/>
      <c r="O633" s="224"/>
      <c r="P633" s="224"/>
      <c r="Q633" s="224"/>
      <c r="R633" s="224"/>
      <c r="S633" s="224"/>
      <c r="T633" s="224"/>
      <c r="U633" s="224"/>
      <c r="V633" s="224"/>
      <c r="W633" s="280"/>
      <c r="X633" s="224"/>
      <c r="Y633" s="224"/>
      <c r="Z633" s="237"/>
      <c r="AA633" s="57"/>
      <c r="AB633" s="56"/>
    </row>
    <row r="634" spans="1:28" ht="12.75" x14ac:dyDescent="0.2">
      <c r="A634" s="56"/>
      <c r="B634" s="215"/>
      <c r="C634" s="215"/>
      <c r="D634" s="212"/>
      <c r="E634" s="56"/>
      <c r="F634" s="230"/>
      <c r="G634" s="230"/>
      <c r="H634" s="232"/>
      <c r="I634" s="230"/>
      <c r="J634" s="230"/>
      <c r="K634" s="230"/>
      <c r="L634" s="230"/>
      <c r="M634" s="230"/>
      <c r="N634" s="230"/>
      <c r="O634" s="230"/>
      <c r="P634" s="230"/>
      <c r="Q634" s="230"/>
      <c r="R634" s="230"/>
      <c r="S634" s="230"/>
      <c r="T634" s="230"/>
      <c r="U634" s="230"/>
      <c r="V634" s="230"/>
      <c r="W634" s="281"/>
      <c r="X634" s="230"/>
      <c r="Y634" s="230"/>
      <c r="Z634" s="236"/>
      <c r="AA634" s="57"/>
      <c r="AB634" s="56"/>
    </row>
    <row r="635" spans="1:28" ht="12.75" x14ac:dyDescent="0.2">
      <c r="A635" s="56"/>
      <c r="B635" s="213"/>
      <c r="C635" s="213"/>
      <c r="D635" s="214"/>
      <c r="E635" s="56"/>
      <c r="F635" s="224"/>
      <c r="G635" s="224"/>
      <c r="H635" s="226"/>
      <c r="I635" s="224"/>
      <c r="J635" s="224"/>
      <c r="K635" s="224"/>
      <c r="L635" s="224"/>
      <c r="M635" s="224"/>
      <c r="N635" s="224"/>
      <c r="O635" s="224"/>
      <c r="P635" s="224"/>
      <c r="Q635" s="224"/>
      <c r="R635" s="224"/>
      <c r="S635" s="224"/>
      <c r="T635" s="224"/>
      <c r="U635" s="224"/>
      <c r="V635" s="224"/>
      <c r="W635" s="280"/>
      <c r="X635" s="224"/>
      <c r="Y635" s="224"/>
      <c r="Z635" s="237"/>
      <c r="AA635" s="57"/>
      <c r="AB635" s="56"/>
    </row>
    <row r="636" spans="1:28" ht="12.75" x14ac:dyDescent="0.2">
      <c r="A636" s="56"/>
      <c r="B636" s="215"/>
      <c r="C636" s="215"/>
      <c r="D636" s="212"/>
      <c r="E636" s="56"/>
      <c r="F636" s="230"/>
      <c r="G636" s="230"/>
      <c r="H636" s="232"/>
      <c r="I636" s="230"/>
      <c r="J636" s="230"/>
      <c r="K636" s="230"/>
      <c r="L636" s="230"/>
      <c r="M636" s="230"/>
      <c r="N636" s="230"/>
      <c r="O636" s="230"/>
      <c r="P636" s="230"/>
      <c r="Q636" s="230"/>
      <c r="R636" s="230"/>
      <c r="S636" s="230"/>
      <c r="T636" s="230"/>
      <c r="U636" s="230"/>
      <c r="V636" s="230"/>
      <c r="W636" s="281"/>
      <c r="X636" s="230"/>
      <c r="Y636" s="230"/>
      <c r="Z636" s="236"/>
      <c r="AA636" s="57"/>
      <c r="AB636" s="56"/>
    </row>
    <row r="637" spans="1:28" ht="12.75" x14ac:dyDescent="0.2">
      <c r="A637" s="56"/>
      <c r="B637" s="213"/>
      <c r="C637" s="213"/>
      <c r="D637" s="214"/>
      <c r="E637" s="56"/>
      <c r="F637" s="224"/>
      <c r="G637" s="224"/>
      <c r="H637" s="226"/>
      <c r="I637" s="224"/>
      <c r="J637" s="224"/>
      <c r="K637" s="224"/>
      <c r="L637" s="224"/>
      <c r="M637" s="224"/>
      <c r="N637" s="224"/>
      <c r="O637" s="224"/>
      <c r="P637" s="224"/>
      <c r="Q637" s="224"/>
      <c r="R637" s="224"/>
      <c r="S637" s="224"/>
      <c r="T637" s="224"/>
      <c r="U637" s="224"/>
      <c r="V637" s="224"/>
      <c r="W637" s="280"/>
      <c r="X637" s="224"/>
      <c r="Y637" s="224"/>
      <c r="Z637" s="237"/>
      <c r="AA637" s="57"/>
      <c r="AB637" s="56"/>
    </row>
    <row r="638" spans="1:28" ht="12.75" x14ac:dyDescent="0.2">
      <c r="A638" s="56"/>
      <c r="B638" s="215"/>
      <c r="C638" s="215"/>
      <c r="D638" s="212"/>
      <c r="E638" s="56"/>
      <c r="F638" s="230"/>
      <c r="G638" s="230"/>
      <c r="H638" s="232"/>
      <c r="I638" s="230"/>
      <c r="J638" s="230"/>
      <c r="K638" s="230"/>
      <c r="L638" s="230"/>
      <c r="M638" s="230"/>
      <c r="N638" s="230"/>
      <c r="O638" s="230"/>
      <c r="P638" s="230"/>
      <c r="Q638" s="230"/>
      <c r="R638" s="230"/>
      <c r="S638" s="230"/>
      <c r="T638" s="230"/>
      <c r="U638" s="230"/>
      <c r="V638" s="230"/>
      <c r="W638" s="281"/>
      <c r="X638" s="230"/>
      <c r="Y638" s="230"/>
      <c r="Z638" s="236"/>
      <c r="AA638" s="57"/>
      <c r="AB638" s="56"/>
    </row>
    <row r="639" spans="1:28" ht="12.75" x14ac:dyDescent="0.2">
      <c r="A639" s="56"/>
      <c r="B639" s="213"/>
      <c r="C639" s="213"/>
      <c r="D639" s="214"/>
      <c r="E639" s="56"/>
      <c r="F639" s="224"/>
      <c r="G639" s="224"/>
      <c r="H639" s="226"/>
      <c r="I639" s="224"/>
      <c r="J639" s="224"/>
      <c r="K639" s="224"/>
      <c r="L639" s="224"/>
      <c r="M639" s="224"/>
      <c r="N639" s="224"/>
      <c r="O639" s="224"/>
      <c r="P639" s="224"/>
      <c r="Q639" s="224"/>
      <c r="R639" s="224"/>
      <c r="S639" s="224"/>
      <c r="T639" s="224"/>
      <c r="U639" s="224"/>
      <c r="V639" s="224"/>
      <c r="W639" s="280"/>
      <c r="X639" s="224"/>
      <c r="Y639" s="224"/>
      <c r="Z639" s="237"/>
      <c r="AA639" s="57"/>
      <c r="AB639" s="56"/>
    </row>
    <row r="640" spans="1:28" ht="12.75" x14ac:dyDescent="0.2">
      <c r="A640" s="56"/>
      <c r="B640" s="215"/>
      <c r="C640" s="215"/>
      <c r="D640" s="212"/>
      <c r="E640" s="56"/>
      <c r="F640" s="230"/>
      <c r="G640" s="230"/>
      <c r="H640" s="232"/>
      <c r="I640" s="230"/>
      <c r="J640" s="230"/>
      <c r="K640" s="230"/>
      <c r="L640" s="230"/>
      <c r="M640" s="230"/>
      <c r="N640" s="230"/>
      <c r="O640" s="230"/>
      <c r="P640" s="230"/>
      <c r="Q640" s="230"/>
      <c r="R640" s="230"/>
      <c r="S640" s="230"/>
      <c r="T640" s="230"/>
      <c r="U640" s="230"/>
      <c r="V640" s="230"/>
      <c r="W640" s="281"/>
      <c r="X640" s="230"/>
      <c r="Y640" s="230"/>
      <c r="Z640" s="236"/>
      <c r="AA640" s="57"/>
      <c r="AB640" s="56"/>
    </row>
    <row r="641" spans="1:28" ht="12.75" x14ac:dyDescent="0.2">
      <c r="A641" s="56"/>
      <c r="B641" s="213"/>
      <c r="C641" s="213"/>
      <c r="D641" s="214"/>
      <c r="E641" s="56"/>
      <c r="F641" s="224"/>
      <c r="G641" s="224"/>
      <c r="H641" s="226"/>
      <c r="I641" s="224"/>
      <c r="J641" s="224"/>
      <c r="K641" s="224"/>
      <c r="L641" s="224"/>
      <c r="M641" s="224"/>
      <c r="N641" s="224"/>
      <c r="O641" s="224"/>
      <c r="P641" s="224"/>
      <c r="Q641" s="224"/>
      <c r="R641" s="224"/>
      <c r="S641" s="224"/>
      <c r="T641" s="224"/>
      <c r="U641" s="224"/>
      <c r="V641" s="224"/>
      <c r="W641" s="280"/>
      <c r="X641" s="224"/>
      <c r="Y641" s="224"/>
      <c r="Z641" s="237"/>
      <c r="AA641" s="57"/>
      <c r="AB641" s="56"/>
    </row>
    <row r="642" spans="1:28" ht="12.75" x14ac:dyDescent="0.2">
      <c r="A642" s="56"/>
      <c r="B642" s="215"/>
      <c r="C642" s="215"/>
      <c r="D642" s="212"/>
      <c r="E642" s="56"/>
      <c r="F642" s="230"/>
      <c r="G642" s="230"/>
      <c r="H642" s="232"/>
      <c r="I642" s="230"/>
      <c r="J642" s="230"/>
      <c r="K642" s="230"/>
      <c r="L642" s="230"/>
      <c r="M642" s="230"/>
      <c r="N642" s="230"/>
      <c r="O642" s="230"/>
      <c r="P642" s="230"/>
      <c r="Q642" s="230"/>
      <c r="R642" s="230"/>
      <c r="S642" s="230"/>
      <c r="T642" s="230"/>
      <c r="U642" s="230"/>
      <c r="V642" s="230"/>
      <c r="W642" s="281"/>
      <c r="X642" s="230"/>
      <c r="Y642" s="230"/>
      <c r="Z642" s="236"/>
      <c r="AA642" s="57"/>
      <c r="AB642" s="56"/>
    </row>
    <row r="643" spans="1:28" ht="12.75" x14ac:dyDescent="0.2">
      <c r="A643" s="56"/>
      <c r="B643" s="213"/>
      <c r="C643" s="213"/>
      <c r="D643" s="214"/>
      <c r="E643" s="56"/>
      <c r="F643" s="224"/>
      <c r="G643" s="224"/>
      <c r="H643" s="226"/>
      <c r="I643" s="224"/>
      <c r="J643" s="224"/>
      <c r="K643" s="224"/>
      <c r="L643" s="224"/>
      <c r="M643" s="224"/>
      <c r="N643" s="224"/>
      <c r="O643" s="224"/>
      <c r="P643" s="224"/>
      <c r="Q643" s="224"/>
      <c r="R643" s="224"/>
      <c r="S643" s="224"/>
      <c r="T643" s="224"/>
      <c r="U643" s="224"/>
      <c r="V643" s="224"/>
      <c r="W643" s="280"/>
      <c r="X643" s="224"/>
      <c r="Y643" s="224"/>
      <c r="Z643" s="237"/>
      <c r="AA643" s="57"/>
      <c r="AB643" s="56"/>
    </row>
    <row r="644" spans="1:28" ht="12.75" x14ac:dyDescent="0.2">
      <c r="A644" s="56"/>
      <c r="B644" s="215"/>
      <c r="C644" s="215"/>
      <c r="D644" s="212"/>
      <c r="E644" s="56"/>
      <c r="F644" s="230"/>
      <c r="G644" s="230"/>
      <c r="H644" s="232"/>
      <c r="I644" s="230"/>
      <c r="J644" s="230"/>
      <c r="K644" s="230"/>
      <c r="L644" s="230"/>
      <c r="M644" s="230"/>
      <c r="N644" s="230"/>
      <c r="O644" s="230"/>
      <c r="P644" s="230"/>
      <c r="Q644" s="230"/>
      <c r="R644" s="230"/>
      <c r="S644" s="230"/>
      <c r="T644" s="230"/>
      <c r="U644" s="230"/>
      <c r="V644" s="230"/>
      <c r="W644" s="281"/>
      <c r="X644" s="230"/>
      <c r="Y644" s="230"/>
      <c r="Z644" s="236"/>
      <c r="AA644" s="57"/>
      <c r="AB644" s="56"/>
    </row>
    <row r="645" spans="1:28" ht="12.75" x14ac:dyDescent="0.2">
      <c r="A645" s="56"/>
      <c r="B645" s="213"/>
      <c r="C645" s="213"/>
      <c r="D645" s="214"/>
      <c r="E645" s="56"/>
      <c r="F645" s="224"/>
      <c r="G645" s="224"/>
      <c r="H645" s="226"/>
      <c r="I645" s="224"/>
      <c r="J645" s="224"/>
      <c r="K645" s="224"/>
      <c r="L645" s="224"/>
      <c r="M645" s="224"/>
      <c r="N645" s="224"/>
      <c r="O645" s="224"/>
      <c r="P645" s="224"/>
      <c r="Q645" s="224"/>
      <c r="R645" s="224"/>
      <c r="S645" s="224"/>
      <c r="T645" s="224"/>
      <c r="U645" s="224"/>
      <c r="V645" s="224"/>
      <c r="W645" s="280"/>
      <c r="X645" s="224"/>
      <c r="Y645" s="224"/>
      <c r="Z645" s="237"/>
      <c r="AA645" s="57"/>
      <c r="AB645" s="56"/>
    </row>
    <row r="646" spans="1:28" ht="12.75" x14ac:dyDescent="0.2">
      <c r="A646" s="56"/>
      <c r="B646" s="215"/>
      <c r="C646" s="215"/>
      <c r="D646" s="212"/>
      <c r="E646" s="56"/>
      <c r="F646" s="230"/>
      <c r="G646" s="230"/>
      <c r="H646" s="232"/>
      <c r="I646" s="230"/>
      <c r="J646" s="230"/>
      <c r="K646" s="230"/>
      <c r="L646" s="230"/>
      <c r="M646" s="230"/>
      <c r="N646" s="230"/>
      <c r="O646" s="230"/>
      <c r="P646" s="230"/>
      <c r="Q646" s="230"/>
      <c r="R646" s="230"/>
      <c r="S646" s="230"/>
      <c r="T646" s="230"/>
      <c r="U646" s="230"/>
      <c r="V646" s="230"/>
      <c r="W646" s="281"/>
      <c r="X646" s="230"/>
      <c r="Y646" s="230"/>
      <c r="Z646" s="236"/>
      <c r="AA646" s="57"/>
      <c r="AB646" s="56"/>
    </row>
    <row r="647" spans="1:28" ht="12.75" x14ac:dyDescent="0.2">
      <c r="A647" s="56"/>
      <c r="B647" s="213"/>
      <c r="C647" s="213"/>
      <c r="D647" s="214"/>
      <c r="E647" s="56"/>
      <c r="F647" s="224"/>
      <c r="G647" s="224"/>
      <c r="H647" s="226"/>
      <c r="I647" s="224"/>
      <c r="J647" s="224"/>
      <c r="K647" s="224"/>
      <c r="L647" s="224"/>
      <c r="M647" s="224"/>
      <c r="N647" s="224"/>
      <c r="O647" s="224"/>
      <c r="P647" s="224"/>
      <c r="Q647" s="224"/>
      <c r="R647" s="224"/>
      <c r="S647" s="224"/>
      <c r="T647" s="224"/>
      <c r="U647" s="224"/>
      <c r="V647" s="224"/>
      <c r="W647" s="280"/>
      <c r="X647" s="224"/>
      <c r="Y647" s="224"/>
      <c r="Z647" s="237"/>
      <c r="AA647" s="57"/>
      <c r="AB647" s="56"/>
    </row>
    <row r="648" spans="1:28" ht="12.75" x14ac:dyDescent="0.2">
      <c r="A648" s="56"/>
      <c r="B648" s="215"/>
      <c r="C648" s="215"/>
      <c r="D648" s="212"/>
      <c r="E648" s="56"/>
      <c r="F648" s="230"/>
      <c r="G648" s="230"/>
      <c r="H648" s="232"/>
      <c r="I648" s="230"/>
      <c r="J648" s="230"/>
      <c r="K648" s="230"/>
      <c r="L648" s="230"/>
      <c r="M648" s="230"/>
      <c r="N648" s="230"/>
      <c r="O648" s="230"/>
      <c r="P648" s="230"/>
      <c r="Q648" s="230"/>
      <c r="R648" s="230"/>
      <c r="S648" s="230"/>
      <c r="T648" s="230"/>
      <c r="U648" s="230"/>
      <c r="V648" s="230"/>
      <c r="W648" s="281"/>
      <c r="X648" s="230"/>
      <c r="Y648" s="230"/>
      <c r="Z648" s="236"/>
      <c r="AA648" s="57"/>
      <c r="AB648" s="56"/>
    </row>
    <row r="649" spans="1:28" ht="12.75" x14ac:dyDescent="0.2">
      <c r="A649" s="56"/>
      <c r="B649" s="213"/>
      <c r="C649" s="213"/>
      <c r="D649" s="214"/>
      <c r="E649" s="56"/>
      <c r="F649" s="224"/>
      <c r="G649" s="224"/>
      <c r="H649" s="226"/>
      <c r="I649" s="224"/>
      <c r="J649" s="224"/>
      <c r="K649" s="224"/>
      <c r="L649" s="224"/>
      <c r="M649" s="224"/>
      <c r="N649" s="224"/>
      <c r="O649" s="224"/>
      <c r="P649" s="224"/>
      <c r="Q649" s="224"/>
      <c r="R649" s="224"/>
      <c r="S649" s="224"/>
      <c r="T649" s="224"/>
      <c r="U649" s="224"/>
      <c r="V649" s="224"/>
      <c r="W649" s="280"/>
      <c r="X649" s="224"/>
      <c r="Y649" s="224"/>
      <c r="Z649" s="237"/>
      <c r="AA649" s="57"/>
      <c r="AB649" s="56"/>
    </row>
    <row r="650" spans="1:28" ht="12.75" x14ac:dyDescent="0.2">
      <c r="A650" s="56"/>
      <c r="B650" s="215"/>
      <c r="C650" s="215"/>
      <c r="D650" s="212"/>
      <c r="E650" s="56"/>
      <c r="F650" s="230"/>
      <c r="G650" s="230"/>
      <c r="H650" s="232"/>
      <c r="I650" s="230"/>
      <c r="J650" s="230"/>
      <c r="K650" s="230"/>
      <c r="L650" s="230"/>
      <c r="M650" s="230"/>
      <c r="N650" s="230"/>
      <c r="O650" s="230"/>
      <c r="P650" s="230"/>
      <c r="Q650" s="230"/>
      <c r="R650" s="230"/>
      <c r="S650" s="230"/>
      <c r="T650" s="230"/>
      <c r="U650" s="230"/>
      <c r="V650" s="230"/>
      <c r="W650" s="281"/>
      <c r="X650" s="230"/>
      <c r="Y650" s="230"/>
      <c r="Z650" s="236"/>
      <c r="AA650" s="57"/>
      <c r="AB650" s="56"/>
    </row>
    <row r="651" spans="1:28" ht="12.75" x14ac:dyDescent="0.2">
      <c r="A651" s="56"/>
      <c r="B651" s="213"/>
      <c r="C651" s="213"/>
      <c r="D651" s="214"/>
      <c r="E651" s="56"/>
      <c r="F651" s="224"/>
      <c r="G651" s="224"/>
      <c r="H651" s="226"/>
      <c r="I651" s="224"/>
      <c r="J651" s="224"/>
      <c r="K651" s="224"/>
      <c r="L651" s="224"/>
      <c r="M651" s="224"/>
      <c r="N651" s="224"/>
      <c r="O651" s="224"/>
      <c r="P651" s="224"/>
      <c r="Q651" s="224"/>
      <c r="R651" s="224"/>
      <c r="S651" s="224"/>
      <c r="T651" s="224"/>
      <c r="U651" s="224"/>
      <c r="V651" s="224"/>
      <c r="W651" s="280"/>
      <c r="X651" s="224"/>
      <c r="Y651" s="224"/>
      <c r="Z651" s="237"/>
      <c r="AA651" s="57"/>
      <c r="AB651" s="56"/>
    </row>
    <row r="652" spans="1:28" ht="12.75" x14ac:dyDescent="0.2">
      <c r="A652" s="56"/>
      <c r="B652" s="215"/>
      <c r="C652" s="215"/>
      <c r="D652" s="212"/>
      <c r="E652" s="56"/>
      <c r="F652" s="230"/>
      <c r="G652" s="230"/>
      <c r="H652" s="232"/>
      <c r="I652" s="230"/>
      <c r="J652" s="230"/>
      <c r="K652" s="230"/>
      <c r="L652" s="230"/>
      <c r="M652" s="230"/>
      <c r="N652" s="230"/>
      <c r="O652" s="230"/>
      <c r="P652" s="230"/>
      <c r="Q652" s="230"/>
      <c r="R652" s="230"/>
      <c r="S652" s="230"/>
      <c r="T652" s="230"/>
      <c r="U652" s="230"/>
      <c r="V652" s="230"/>
      <c r="W652" s="281"/>
      <c r="X652" s="230"/>
      <c r="Y652" s="230"/>
      <c r="Z652" s="236"/>
      <c r="AA652" s="57"/>
      <c r="AB652" s="56"/>
    </row>
    <row r="653" spans="1:28" ht="12.75" x14ac:dyDescent="0.2">
      <c r="A653" s="56"/>
      <c r="B653" s="213"/>
      <c r="C653" s="213"/>
      <c r="D653" s="214"/>
      <c r="E653" s="56"/>
      <c r="F653" s="224"/>
      <c r="G653" s="224"/>
      <c r="H653" s="226"/>
      <c r="I653" s="224"/>
      <c r="J653" s="224"/>
      <c r="K653" s="224"/>
      <c r="L653" s="224"/>
      <c r="M653" s="224"/>
      <c r="N653" s="224"/>
      <c r="O653" s="224"/>
      <c r="P653" s="224"/>
      <c r="Q653" s="224"/>
      <c r="R653" s="224"/>
      <c r="S653" s="224"/>
      <c r="T653" s="224"/>
      <c r="U653" s="224"/>
      <c r="V653" s="224"/>
      <c r="W653" s="280"/>
      <c r="X653" s="224"/>
      <c r="Y653" s="224"/>
      <c r="Z653" s="237"/>
      <c r="AA653" s="57"/>
      <c r="AB653" s="56"/>
    </row>
    <row r="654" spans="1:28" ht="12.75" x14ac:dyDescent="0.2">
      <c r="A654" s="56"/>
      <c r="B654" s="215"/>
      <c r="C654" s="215"/>
      <c r="D654" s="212"/>
      <c r="E654" s="56"/>
      <c r="F654" s="230"/>
      <c r="G654" s="230"/>
      <c r="H654" s="232"/>
      <c r="I654" s="230"/>
      <c r="J654" s="230"/>
      <c r="K654" s="230"/>
      <c r="L654" s="230"/>
      <c r="M654" s="230"/>
      <c r="N654" s="230"/>
      <c r="O654" s="230"/>
      <c r="P654" s="230"/>
      <c r="Q654" s="230"/>
      <c r="R654" s="230"/>
      <c r="S654" s="230"/>
      <c r="T654" s="230"/>
      <c r="U654" s="230"/>
      <c r="V654" s="230"/>
      <c r="W654" s="281"/>
      <c r="X654" s="230"/>
      <c r="Y654" s="230"/>
      <c r="Z654" s="236"/>
      <c r="AA654" s="57"/>
      <c r="AB654" s="56"/>
    </row>
    <row r="655" spans="1:28" ht="12.75" x14ac:dyDescent="0.2">
      <c r="A655" s="56"/>
      <c r="B655" s="213"/>
      <c r="C655" s="213"/>
      <c r="D655" s="214"/>
      <c r="E655" s="56"/>
      <c r="F655" s="224"/>
      <c r="G655" s="224"/>
      <c r="H655" s="226"/>
      <c r="I655" s="224"/>
      <c r="J655" s="224"/>
      <c r="K655" s="224"/>
      <c r="L655" s="224"/>
      <c r="M655" s="224"/>
      <c r="N655" s="224"/>
      <c r="O655" s="224"/>
      <c r="P655" s="224"/>
      <c r="Q655" s="224"/>
      <c r="R655" s="224"/>
      <c r="S655" s="224"/>
      <c r="T655" s="224"/>
      <c r="U655" s="224"/>
      <c r="V655" s="224"/>
      <c r="W655" s="280"/>
      <c r="X655" s="224"/>
      <c r="Y655" s="224"/>
      <c r="Z655" s="237"/>
      <c r="AA655" s="57"/>
      <c r="AB655" s="56"/>
    </row>
    <row r="656" spans="1:28" ht="12.75" x14ac:dyDescent="0.2">
      <c r="A656" s="56"/>
      <c r="B656" s="215"/>
      <c r="C656" s="215"/>
      <c r="D656" s="212"/>
      <c r="E656" s="56"/>
      <c r="F656" s="230"/>
      <c r="G656" s="230"/>
      <c r="H656" s="232"/>
      <c r="I656" s="230"/>
      <c r="J656" s="230"/>
      <c r="K656" s="230"/>
      <c r="L656" s="230"/>
      <c r="M656" s="230"/>
      <c r="N656" s="230"/>
      <c r="O656" s="230"/>
      <c r="P656" s="230"/>
      <c r="Q656" s="230"/>
      <c r="R656" s="230"/>
      <c r="S656" s="230"/>
      <c r="T656" s="230"/>
      <c r="U656" s="230"/>
      <c r="V656" s="230"/>
      <c r="W656" s="281"/>
      <c r="X656" s="230"/>
      <c r="Y656" s="230"/>
      <c r="Z656" s="236"/>
      <c r="AA656" s="57"/>
      <c r="AB656" s="56"/>
    </row>
    <row r="657" spans="1:28" ht="12.75" x14ac:dyDescent="0.2">
      <c r="A657" s="56"/>
      <c r="B657" s="213"/>
      <c r="C657" s="213"/>
      <c r="D657" s="214"/>
      <c r="E657" s="56"/>
      <c r="F657" s="224"/>
      <c r="G657" s="224"/>
      <c r="H657" s="226"/>
      <c r="I657" s="224"/>
      <c r="J657" s="224"/>
      <c r="K657" s="224"/>
      <c r="L657" s="224"/>
      <c r="M657" s="224"/>
      <c r="N657" s="224"/>
      <c r="O657" s="224"/>
      <c r="P657" s="224"/>
      <c r="Q657" s="224"/>
      <c r="R657" s="224"/>
      <c r="S657" s="224"/>
      <c r="T657" s="224"/>
      <c r="U657" s="224"/>
      <c r="V657" s="224"/>
      <c r="W657" s="280"/>
      <c r="X657" s="224"/>
      <c r="Y657" s="224"/>
      <c r="Z657" s="237"/>
      <c r="AA657" s="57"/>
      <c r="AB657" s="56"/>
    </row>
    <row r="658" spans="1:28" ht="12.75" x14ac:dyDescent="0.2">
      <c r="A658" s="56"/>
      <c r="B658" s="215"/>
      <c r="C658" s="215"/>
      <c r="D658" s="212"/>
      <c r="E658" s="56"/>
      <c r="F658" s="230"/>
      <c r="G658" s="230"/>
      <c r="H658" s="232"/>
      <c r="I658" s="230"/>
      <c r="J658" s="230"/>
      <c r="K658" s="230"/>
      <c r="L658" s="230"/>
      <c r="M658" s="230"/>
      <c r="N658" s="230"/>
      <c r="O658" s="230"/>
      <c r="P658" s="230"/>
      <c r="Q658" s="230"/>
      <c r="R658" s="230"/>
      <c r="S658" s="230"/>
      <c r="T658" s="230"/>
      <c r="U658" s="230"/>
      <c r="V658" s="230"/>
      <c r="W658" s="281"/>
      <c r="X658" s="230"/>
      <c r="Y658" s="230"/>
      <c r="Z658" s="236"/>
      <c r="AA658" s="57"/>
      <c r="AB658" s="56"/>
    </row>
    <row r="659" spans="1:28" ht="12.75" x14ac:dyDescent="0.2">
      <c r="A659" s="56"/>
      <c r="B659" s="213"/>
      <c r="C659" s="213"/>
      <c r="D659" s="214"/>
      <c r="E659" s="56"/>
      <c r="F659" s="224"/>
      <c r="G659" s="224"/>
      <c r="H659" s="226"/>
      <c r="I659" s="224"/>
      <c r="J659" s="224"/>
      <c r="K659" s="224"/>
      <c r="L659" s="224"/>
      <c r="M659" s="224"/>
      <c r="N659" s="224"/>
      <c r="O659" s="224"/>
      <c r="P659" s="224"/>
      <c r="Q659" s="224"/>
      <c r="R659" s="224"/>
      <c r="S659" s="224"/>
      <c r="T659" s="224"/>
      <c r="U659" s="224"/>
      <c r="V659" s="224"/>
      <c r="W659" s="280"/>
      <c r="X659" s="224"/>
      <c r="Y659" s="224"/>
      <c r="Z659" s="237"/>
      <c r="AA659" s="57"/>
      <c r="AB659" s="56"/>
    </row>
    <row r="660" spans="1:28" ht="12.75" x14ac:dyDescent="0.2">
      <c r="A660" s="56"/>
      <c r="B660" s="215"/>
      <c r="C660" s="215"/>
      <c r="D660" s="212"/>
      <c r="E660" s="56"/>
      <c r="F660" s="230"/>
      <c r="G660" s="230"/>
      <c r="H660" s="232"/>
      <c r="I660" s="230"/>
      <c r="J660" s="230"/>
      <c r="K660" s="230"/>
      <c r="L660" s="230"/>
      <c r="M660" s="230"/>
      <c r="N660" s="230"/>
      <c r="O660" s="230"/>
      <c r="P660" s="230"/>
      <c r="Q660" s="230"/>
      <c r="R660" s="230"/>
      <c r="S660" s="230"/>
      <c r="T660" s="230"/>
      <c r="U660" s="230"/>
      <c r="V660" s="230"/>
      <c r="W660" s="281"/>
      <c r="X660" s="230"/>
      <c r="Y660" s="230"/>
      <c r="Z660" s="236"/>
      <c r="AA660" s="57"/>
      <c r="AB660" s="56"/>
    </row>
    <row r="661" spans="1:28" ht="12.75" x14ac:dyDescent="0.2">
      <c r="A661" s="56"/>
      <c r="B661" s="213"/>
      <c r="C661" s="213"/>
      <c r="D661" s="214"/>
      <c r="E661" s="56"/>
      <c r="F661" s="224"/>
      <c r="G661" s="224"/>
      <c r="H661" s="226"/>
      <c r="I661" s="224"/>
      <c r="J661" s="224"/>
      <c r="K661" s="224"/>
      <c r="L661" s="224"/>
      <c r="M661" s="224"/>
      <c r="N661" s="224"/>
      <c r="O661" s="224"/>
      <c r="P661" s="224"/>
      <c r="Q661" s="224"/>
      <c r="R661" s="224"/>
      <c r="S661" s="224"/>
      <c r="T661" s="224"/>
      <c r="U661" s="224"/>
      <c r="V661" s="224"/>
      <c r="W661" s="280"/>
      <c r="X661" s="224"/>
      <c r="Y661" s="224"/>
      <c r="Z661" s="237"/>
      <c r="AA661" s="57"/>
      <c r="AB661" s="56"/>
    </row>
    <row r="662" spans="1:28" ht="12.75" x14ac:dyDescent="0.2">
      <c r="A662" s="56"/>
      <c r="B662" s="215"/>
      <c r="C662" s="215"/>
      <c r="D662" s="212"/>
      <c r="E662" s="56"/>
      <c r="F662" s="230"/>
      <c r="G662" s="230"/>
      <c r="H662" s="232"/>
      <c r="I662" s="230"/>
      <c r="J662" s="230"/>
      <c r="K662" s="230"/>
      <c r="L662" s="230"/>
      <c r="M662" s="230"/>
      <c r="N662" s="230"/>
      <c r="O662" s="230"/>
      <c r="P662" s="230"/>
      <c r="Q662" s="230"/>
      <c r="R662" s="230"/>
      <c r="S662" s="230"/>
      <c r="T662" s="230"/>
      <c r="U662" s="230"/>
      <c r="V662" s="230"/>
      <c r="W662" s="281"/>
      <c r="X662" s="230"/>
      <c r="Y662" s="230"/>
      <c r="Z662" s="236"/>
      <c r="AA662" s="57"/>
      <c r="AB662" s="56"/>
    </row>
    <row r="663" spans="1:28" ht="12.75" x14ac:dyDescent="0.2">
      <c r="A663" s="56"/>
      <c r="B663" s="213"/>
      <c r="C663" s="213"/>
      <c r="D663" s="214"/>
      <c r="E663" s="56"/>
      <c r="F663" s="224"/>
      <c r="G663" s="224"/>
      <c r="H663" s="226"/>
      <c r="I663" s="224"/>
      <c r="J663" s="224"/>
      <c r="K663" s="224"/>
      <c r="L663" s="224"/>
      <c r="M663" s="224"/>
      <c r="N663" s="224"/>
      <c r="O663" s="224"/>
      <c r="P663" s="224"/>
      <c r="Q663" s="224"/>
      <c r="R663" s="224"/>
      <c r="S663" s="224"/>
      <c r="T663" s="224"/>
      <c r="U663" s="224"/>
      <c r="V663" s="224"/>
      <c r="W663" s="280"/>
      <c r="X663" s="224"/>
      <c r="Y663" s="224"/>
      <c r="Z663" s="237"/>
      <c r="AA663" s="57"/>
      <c r="AB663" s="56"/>
    </row>
    <row r="664" spans="1:28" ht="12.75" x14ac:dyDescent="0.2">
      <c r="A664" s="56"/>
      <c r="B664" s="215"/>
      <c r="C664" s="215"/>
      <c r="D664" s="212"/>
      <c r="E664" s="56"/>
      <c r="F664" s="230"/>
      <c r="G664" s="230"/>
      <c r="H664" s="232"/>
      <c r="I664" s="230"/>
      <c r="J664" s="230"/>
      <c r="K664" s="230"/>
      <c r="L664" s="230"/>
      <c r="M664" s="230"/>
      <c r="N664" s="230"/>
      <c r="O664" s="230"/>
      <c r="P664" s="230"/>
      <c r="Q664" s="230"/>
      <c r="R664" s="230"/>
      <c r="S664" s="230"/>
      <c r="T664" s="230"/>
      <c r="U664" s="230"/>
      <c r="V664" s="230"/>
      <c r="W664" s="281"/>
      <c r="X664" s="230"/>
      <c r="Y664" s="230"/>
      <c r="Z664" s="236"/>
      <c r="AA664" s="57"/>
      <c r="AB664" s="56"/>
    </row>
    <row r="665" spans="1:28" ht="12.75" x14ac:dyDescent="0.2">
      <c r="A665" s="56"/>
      <c r="B665" s="213"/>
      <c r="C665" s="213"/>
      <c r="D665" s="214"/>
      <c r="E665" s="56"/>
      <c r="F665" s="224"/>
      <c r="G665" s="224"/>
      <c r="H665" s="226"/>
      <c r="I665" s="224"/>
      <c r="J665" s="224"/>
      <c r="K665" s="224"/>
      <c r="L665" s="224"/>
      <c r="M665" s="224"/>
      <c r="N665" s="224"/>
      <c r="O665" s="224"/>
      <c r="P665" s="224"/>
      <c r="Q665" s="224"/>
      <c r="R665" s="224"/>
      <c r="S665" s="224"/>
      <c r="T665" s="224"/>
      <c r="U665" s="224"/>
      <c r="V665" s="224"/>
      <c r="W665" s="280"/>
      <c r="X665" s="224"/>
      <c r="Y665" s="224"/>
      <c r="Z665" s="237"/>
      <c r="AA665" s="57"/>
      <c r="AB665" s="56"/>
    </row>
    <row r="666" spans="1:28" ht="12.75" x14ac:dyDescent="0.2">
      <c r="A666" s="56"/>
      <c r="B666" s="215"/>
      <c r="C666" s="215"/>
      <c r="D666" s="212"/>
      <c r="E666" s="56"/>
      <c r="F666" s="230"/>
      <c r="G666" s="230"/>
      <c r="H666" s="232"/>
      <c r="I666" s="230"/>
      <c r="J666" s="230"/>
      <c r="K666" s="230"/>
      <c r="L666" s="230"/>
      <c r="M666" s="230"/>
      <c r="N666" s="230"/>
      <c r="O666" s="230"/>
      <c r="P666" s="230"/>
      <c r="Q666" s="230"/>
      <c r="R666" s="230"/>
      <c r="S666" s="230"/>
      <c r="T666" s="230"/>
      <c r="U666" s="230"/>
      <c r="V666" s="230"/>
      <c r="W666" s="281"/>
      <c r="X666" s="230"/>
      <c r="Y666" s="230"/>
      <c r="Z666" s="236"/>
      <c r="AA666" s="57"/>
      <c r="AB666" s="56"/>
    </row>
    <row r="667" spans="1:28" ht="12.75" x14ac:dyDescent="0.2">
      <c r="A667" s="56"/>
      <c r="B667" s="213"/>
      <c r="C667" s="213"/>
      <c r="D667" s="214"/>
      <c r="E667" s="56"/>
      <c r="F667" s="224"/>
      <c r="G667" s="224"/>
      <c r="H667" s="226"/>
      <c r="I667" s="224"/>
      <c r="J667" s="224"/>
      <c r="K667" s="224"/>
      <c r="L667" s="224"/>
      <c r="M667" s="224"/>
      <c r="N667" s="224"/>
      <c r="O667" s="224"/>
      <c r="P667" s="224"/>
      <c r="Q667" s="224"/>
      <c r="R667" s="224"/>
      <c r="S667" s="224"/>
      <c r="T667" s="224"/>
      <c r="U667" s="224"/>
      <c r="V667" s="224"/>
      <c r="W667" s="280"/>
      <c r="X667" s="224"/>
      <c r="Y667" s="224"/>
      <c r="Z667" s="237"/>
      <c r="AA667" s="57"/>
      <c r="AB667" s="56"/>
    </row>
    <row r="668" spans="1:28" ht="12.75" x14ac:dyDescent="0.2">
      <c r="A668" s="56"/>
      <c r="B668" s="215"/>
      <c r="C668" s="215"/>
      <c r="D668" s="212"/>
      <c r="E668" s="56"/>
      <c r="F668" s="230"/>
      <c r="G668" s="230"/>
      <c r="H668" s="232"/>
      <c r="I668" s="230"/>
      <c r="J668" s="230"/>
      <c r="K668" s="230"/>
      <c r="L668" s="230"/>
      <c r="M668" s="230"/>
      <c r="N668" s="230"/>
      <c r="O668" s="230"/>
      <c r="P668" s="230"/>
      <c r="Q668" s="230"/>
      <c r="R668" s="230"/>
      <c r="S668" s="230"/>
      <c r="T668" s="230"/>
      <c r="U668" s="230"/>
      <c r="V668" s="230"/>
      <c r="W668" s="281"/>
      <c r="X668" s="230"/>
      <c r="Y668" s="230"/>
      <c r="Z668" s="236"/>
      <c r="AA668" s="57"/>
      <c r="AB668" s="56"/>
    </row>
    <row r="669" spans="1:28" ht="12.75" x14ac:dyDescent="0.2">
      <c r="A669" s="56"/>
      <c r="B669" s="213"/>
      <c r="C669" s="213"/>
      <c r="D669" s="214"/>
      <c r="E669" s="56"/>
      <c r="F669" s="224"/>
      <c r="G669" s="224"/>
      <c r="H669" s="226"/>
      <c r="I669" s="224"/>
      <c r="J669" s="224"/>
      <c r="K669" s="224"/>
      <c r="L669" s="224"/>
      <c r="M669" s="224"/>
      <c r="N669" s="224"/>
      <c r="O669" s="224"/>
      <c r="P669" s="224"/>
      <c r="Q669" s="224"/>
      <c r="R669" s="224"/>
      <c r="S669" s="224"/>
      <c r="T669" s="224"/>
      <c r="U669" s="224"/>
      <c r="V669" s="224"/>
      <c r="W669" s="280"/>
      <c r="X669" s="224"/>
      <c r="Y669" s="224"/>
      <c r="Z669" s="237"/>
      <c r="AA669" s="57"/>
      <c r="AB669" s="56"/>
    </row>
    <row r="670" spans="1:28" ht="12.75" x14ac:dyDescent="0.2">
      <c r="A670" s="56"/>
      <c r="B670" s="215"/>
      <c r="C670" s="215"/>
      <c r="D670" s="212"/>
      <c r="E670" s="56"/>
      <c r="F670" s="230"/>
      <c r="G670" s="230"/>
      <c r="H670" s="232"/>
      <c r="I670" s="230"/>
      <c r="J670" s="230"/>
      <c r="K670" s="230"/>
      <c r="L670" s="230"/>
      <c r="M670" s="230"/>
      <c r="N670" s="230"/>
      <c r="O670" s="230"/>
      <c r="P670" s="230"/>
      <c r="Q670" s="230"/>
      <c r="R670" s="230"/>
      <c r="S670" s="230"/>
      <c r="T670" s="230"/>
      <c r="U670" s="230"/>
      <c r="V670" s="230"/>
      <c r="W670" s="281"/>
      <c r="X670" s="230"/>
      <c r="Y670" s="230"/>
      <c r="Z670" s="236"/>
      <c r="AA670" s="57"/>
      <c r="AB670" s="56"/>
    </row>
    <row r="671" spans="1:28" ht="12.75" x14ac:dyDescent="0.2">
      <c r="A671" s="56"/>
      <c r="B671" s="213"/>
      <c r="C671" s="213"/>
      <c r="D671" s="214"/>
      <c r="E671" s="56"/>
      <c r="F671" s="224"/>
      <c r="G671" s="224"/>
      <c r="H671" s="226"/>
      <c r="I671" s="224"/>
      <c r="J671" s="224"/>
      <c r="K671" s="224"/>
      <c r="L671" s="224"/>
      <c r="M671" s="224"/>
      <c r="N671" s="224"/>
      <c r="O671" s="224"/>
      <c r="P671" s="224"/>
      <c r="Q671" s="224"/>
      <c r="R671" s="224"/>
      <c r="S671" s="224"/>
      <c r="T671" s="224"/>
      <c r="U671" s="224"/>
      <c r="V671" s="224"/>
      <c r="W671" s="280"/>
      <c r="X671" s="224"/>
      <c r="Y671" s="224"/>
      <c r="Z671" s="237"/>
      <c r="AA671" s="57"/>
      <c r="AB671" s="56"/>
    </row>
    <row r="672" spans="1:28" ht="12.75" x14ac:dyDescent="0.2">
      <c r="A672" s="56"/>
      <c r="B672" s="215"/>
      <c r="C672" s="215"/>
      <c r="D672" s="212"/>
      <c r="E672" s="56"/>
      <c r="F672" s="230"/>
      <c r="G672" s="230"/>
      <c r="H672" s="232"/>
      <c r="I672" s="230"/>
      <c r="J672" s="230"/>
      <c r="K672" s="230"/>
      <c r="L672" s="230"/>
      <c r="M672" s="230"/>
      <c r="N672" s="230"/>
      <c r="O672" s="230"/>
      <c r="P672" s="230"/>
      <c r="Q672" s="230"/>
      <c r="R672" s="230"/>
      <c r="S672" s="230"/>
      <c r="T672" s="230"/>
      <c r="U672" s="230"/>
      <c r="V672" s="230"/>
      <c r="W672" s="281"/>
      <c r="X672" s="230"/>
      <c r="Y672" s="230"/>
      <c r="Z672" s="236"/>
      <c r="AA672" s="57"/>
      <c r="AB672" s="56"/>
    </row>
    <row r="673" spans="1:28" ht="12.75" x14ac:dyDescent="0.2">
      <c r="A673" s="56"/>
      <c r="B673" s="213"/>
      <c r="C673" s="213"/>
      <c r="D673" s="214"/>
      <c r="E673" s="56"/>
      <c r="F673" s="224"/>
      <c r="G673" s="224"/>
      <c r="H673" s="226"/>
      <c r="I673" s="224"/>
      <c r="J673" s="224"/>
      <c r="K673" s="224"/>
      <c r="L673" s="224"/>
      <c r="M673" s="224"/>
      <c r="N673" s="224"/>
      <c r="O673" s="224"/>
      <c r="P673" s="224"/>
      <c r="Q673" s="224"/>
      <c r="R673" s="224"/>
      <c r="S673" s="224"/>
      <c r="T673" s="224"/>
      <c r="U673" s="224"/>
      <c r="V673" s="224"/>
      <c r="W673" s="280"/>
      <c r="X673" s="224"/>
      <c r="Y673" s="224"/>
      <c r="Z673" s="237"/>
      <c r="AA673" s="57"/>
      <c r="AB673" s="56"/>
    </row>
    <row r="674" spans="1:28" ht="12.75" x14ac:dyDescent="0.2">
      <c r="A674" s="56"/>
      <c r="B674" s="215"/>
      <c r="C674" s="215"/>
      <c r="D674" s="212"/>
      <c r="E674" s="56"/>
      <c r="F674" s="230"/>
      <c r="G674" s="230"/>
      <c r="H674" s="232"/>
      <c r="I674" s="230"/>
      <c r="J674" s="230"/>
      <c r="K674" s="230"/>
      <c r="L674" s="230"/>
      <c r="M674" s="230"/>
      <c r="N674" s="230"/>
      <c r="O674" s="230"/>
      <c r="P674" s="230"/>
      <c r="Q674" s="230"/>
      <c r="R674" s="230"/>
      <c r="S674" s="230"/>
      <c r="T674" s="230"/>
      <c r="U674" s="230"/>
      <c r="V674" s="230"/>
      <c r="W674" s="281"/>
      <c r="X674" s="230"/>
      <c r="Y674" s="230"/>
      <c r="Z674" s="236"/>
      <c r="AA674" s="57"/>
      <c r="AB674" s="56"/>
    </row>
    <row r="675" spans="1:28" ht="12.75" x14ac:dyDescent="0.2">
      <c r="A675" s="56"/>
      <c r="B675" s="213"/>
      <c r="C675" s="213"/>
      <c r="D675" s="214"/>
      <c r="E675" s="56"/>
      <c r="F675" s="224"/>
      <c r="G675" s="224"/>
      <c r="H675" s="226"/>
      <c r="I675" s="224"/>
      <c r="J675" s="224"/>
      <c r="K675" s="224"/>
      <c r="L675" s="224"/>
      <c r="M675" s="224"/>
      <c r="N675" s="224"/>
      <c r="O675" s="224"/>
      <c r="P675" s="224"/>
      <c r="Q675" s="224"/>
      <c r="R675" s="224"/>
      <c r="S675" s="224"/>
      <c r="T675" s="224"/>
      <c r="U675" s="224"/>
      <c r="V675" s="224"/>
      <c r="W675" s="280"/>
      <c r="X675" s="224"/>
      <c r="Y675" s="224"/>
      <c r="Z675" s="237"/>
      <c r="AA675" s="57"/>
      <c r="AB675" s="56"/>
    </row>
    <row r="676" spans="1:28" ht="12.75" x14ac:dyDescent="0.2">
      <c r="A676" s="56"/>
      <c r="B676" s="215"/>
      <c r="C676" s="215"/>
      <c r="D676" s="212"/>
      <c r="E676" s="56"/>
      <c r="F676" s="230"/>
      <c r="G676" s="230"/>
      <c r="H676" s="232"/>
      <c r="I676" s="230"/>
      <c r="J676" s="230"/>
      <c r="K676" s="230"/>
      <c r="L676" s="230"/>
      <c r="M676" s="230"/>
      <c r="N676" s="230"/>
      <c r="O676" s="230"/>
      <c r="P676" s="230"/>
      <c r="Q676" s="230"/>
      <c r="R676" s="230"/>
      <c r="S676" s="230"/>
      <c r="T676" s="230"/>
      <c r="U676" s="230"/>
      <c r="V676" s="230"/>
      <c r="W676" s="281"/>
      <c r="X676" s="230"/>
      <c r="Y676" s="230"/>
      <c r="Z676" s="236"/>
      <c r="AA676" s="57"/>
      <c r="AB676" s="56"/>
    </row>
    <row r="677" spans="1:28" ht="12.75" x14ac:dyDescent="0.2">
      <c r="A677" s="56"/>
      <c r="B677" s="213"/>
      <c r="C677" s="213"/>
      <c r="D677" s="214"/>
      <c r="E677" s="56"/>
      <c r="F677" s="224"/>
      <c r="G677" s="224"/>
      <c r="H677" s="226"/>
      <c r="I677" s="224"/>
      <c r="J677" s="224"/>
      <c r="K677" s="224"/>
      <c r="L677" s="224"/>
      <c r="M677" s="224"/>
      <c r="N677" s="224"/>
      <c r="O677" s="224"/>
      <c r="P677" s="224"/>
      <c r="Q677" s="224"/>
      <c r="R677" s="224"/>
      <c r="S677" s="224"/>
      <c r="T677" s="224"/>
      <c r="U677" s="224"/>
      <c r="V677" s="224"/>
      <c r="W677" s="280"/>
      <c r="X677" s="224"/>
      <c r="Y677" s="224"/>
      <c r="Z677" s="237"/>
      <c r="AA677" s="57"/>
      <c r="AB677" s="56"/>
    </row>
    <row r="678" spans="1:28" ht="12.75" x14ac:dyDescent="0.2">
      <c r="A678" s="56"/>
      <c r="B678" s="215"/>
      <c r="C678" s="215"/>
      <c r="D678" s="212"/>
      <c r="E678" s="56"/>
      <c r="F678" s="230"/>
      <c r="G678" s="230"/>
      <c r="H678" s="232"/>
      <c r="I678" s="230"/>
      <c r="J678" s="230"/>
      <c r="K678" s="230"/>
      <c r="L678" s="230"/>
      <c r="M678" s="230"/>
      <c r="N678" s="230"/>
      <c r="O678" s="230"/>
      <c r="P678" s="230"/>
      <c r="Q678" s="230"/>
      <c r="R678" s="230"/>
      <c r="S678" s="230"/>
      <c r="T678" s="230"/>
      <c r="U678" s="230"/>
      <c r="V678" s="230"/>
      <c r="W678" s="281"/>
      <c r="X678" s="230"/>
      <c r="Y678" s="230"/>
      <c r="Z678" s="236"/>
      <c r="AA678" s="57"/>
      <c r="AB678" s="56"/>
    </row>
    <row r="679" spans="1:28" ht="12.75" x14ac:dyDescent="0.2">
      <c r="A679" s="56"/>
      <c r="B679" s="213"/>
      <c r="C679" s="213"/>
      <c r="D679" s="214"/>
      <c r="E679" s="56"/>
      <c r="F679" s="224"/>
      <c r="G679" s="224"/>
      <c r="H679" s="226"/>
      <c r="I679" s="224"/>
      <c r="J679" s="224"/>
      <c r="K679" s="224"/>
      <c r="L679" s="224"/>
      <c r="M679" s="224"/>
      <c r="N679" s="224"/>
      <c r="O679" s="224"/>
      <c r="P679" s="224"/>
      <c r="Q679" s="224"/>
      <c r="R679" s="224"/>
      <c r="S679" s="224"/>
      <c r="T679" s="224"/>
      <c r="U679" s="224"/>
      <c r="V679" s="224"/>
      <c r="W679" s="280"/>
      <c r="X679" s="224"/>
      <c r="Y679" s="224"/>
      <c r="Z679" s="237"/>
      <c r="AA679" s="57"/>
      <c r="AB679" s="56"/>
    </row>
    <row r="680" spans="1:28" ht="12.75" x14ac:dyDescent="0.2">
      <c r="A680" s="56"/>
      <c r="B680" s="215"/>
      <c r="C680" s="215"/>
      <c r="D680" s="212"/>
      <c r="E680" s="56"/>
      <c r="F680" s="230"/>
      <c r="G680" s="230"/>
      <c r="H680" s="232"/>
      <c r="I680" s="230"/>
      <c r="J680" s="230"/>
      <c r="K680" s="230"/>
      <c r="L680" s="230"/>
      <c r="M680" s="230"/>
      <c r="N680" s="230"/>
      <c r="O680" s="230"/>
      <c r="P680" s="230"/>
      <c r="Q680" s="230"/>
      <c r="R680" s="230"/>
      <c r="S680" s="230"/>
      <c r="T680" s="230"/>
      <c r="U680" s="230"/>
      <c r="V680" s="230"/>
      <c r="W680" s="281"/>
      <c r="X680" s="230"/>
      <c r="Y680" s="230"/>
      <c r="Z680" s="236"/>
      <c r="AA680" s="57"/>
      <c r="AB680" s="56"/>
    </row>
    <row r="681" spans="1:28" ht="12.75" x14ac:dyDescent="0.2">
      <c r="A681" s="56"/>
      <c r="B681" s="213"/>
      <c r="C681" s="213"/>
      <c r="D681" s="214"/>
      <c r="E681" s="56"/>
      <c r="F681" s="224"/>
      <c r="G681" s="224"/>
      <c r="H681" s="226"/>
      <c r="I681" s="224"/>
      <c r="J681" s="224"/>
      <c r="K681" s="224"/>
      <c r="L681" s="224"/>
      <c r="M681" s="224"/>
      <c r="N681" s="224"/>
      <c r="O681" s="224"/>
      <c r="P681" s="224"/>
      <c r="Q681" s="224"/>
      <c r="R681" s="224"/>
      <c r="S681" s="224"/>
      <c r="T681" s="224"/>
      <c r="U681" s="224"/>
      <c r="V681" s="224"/>
      <c r="W681" s="280"/>
      <c r="X681" s="224"/>
      <c r="Y681" s="224"/>
      <c r="Z681" s="237"/>
      <c r="AA681" s="57"/>
      <c r="AB681" s="56"/>
    </row>
    <row r="682" spans="1:28" ht="12.75" x14ac:dyDescent="0.2">
      <c r="A682" s="56"/>
      <c r="B682" s="215"/>
      <c r="C682" s="215"/>
      <c r="D682" s="212"/>
      <c r="E682" s="56"/>
      <c r="F682" s="230"/>
      <c r="G682" s="230"/>
      <c r="H682" s="232"/>
      <c r="I682" s="230"/>
      <c r="J682" s="230"/>
      <c r="K682" s="230"/>
      <c r="L682" s="230"/>
      <c r="M682" s="230"/>
      <c r="N682" s="230"/>
      <c r="O682" s="230"/>
      <c r="P682" s="230"/>
      <c r="Q682" s="230"/>
      <c r="R682" s="230"/>
      <c r="S682" s="230"/>
      <c r="T682" s="230"/>
      <c r="U682" s="230"/>
      <c r="V682" s="230"/>
      <c r="W682" s="281"/>
      <c r="X682" s="230"/>
      <c r="Y682" s="230"/>
      <c r="Z682" s="236"/>
      <c r="AA682" s="57"/>
      <c r="AB682" s="56"/>
    </row>
    <row r="683" spans="1:28" ht="12.75" x14ac:dyDescent="0.2">
      <c r="A683" s="56"/>
      <c r="B683" s="213"/>
      <c r="C683" s="213"/>
      <c r="D683" s="214"/>
      <c r="E683" s="56"/>
      <c r="F683" s="224"/>
      <c r="G683" s="224"/>
      <c r="H683" s="226"/>
      <c r="I683" s="224"/>
      <c r="J683" s="224"/>
      <c r="K683" s="224"/>
      <c r="L683" s="224"/>
      <c r="M683" s="224"/>
      <c r="N683" s="224"/>
      <c r="O683" s="224"/>
      <c r="P683" s="224"/>
      <c r="Q683" s="224"/>
      <c r="R683" s="224"/>
      <c r="S683" s="224"/>
      <c r="T683" s="224"/>
      <c r="U683" s="224"/>
      <c r="V683" s="224"/>
      <c r="W683" s="280"/>
      <c r="X683" s="224"/>
      <c r="Y683" s="224"/>
      <c r="Z683" s="237"/>
      <c r="AA683" s="57"/>
      <c r="AB683" s="56"/>
    </row>
    <row r="684" spans="1:28" ht="12.75" x14ac:dyDescent="0.2">
      <c r="A684" s="56"/>
      <c r="B684" s="215"/>
      <c r="C684" s="215"/>
      <c r="D684" s="212"/>
      <c r="E684" s="56"/>
      <c r="F684" s="230"/>
      <c r="G684" s="230"/>
      <c r="H684" s="232"/>
      <c r="I684" s="230"/>
      <c r="J684" s="230"/>
      <c r="K684" s="230"/>
      <c r="L684" s="230"/>
      <c r="M684" s="230"/>
      <c r="N684" s="230"/>
      <c r="O684" s="230"/>
      <c r="P684" s="230"/>
      <c r="Q684" s="230"/>
      <c r="R684" s="230"/>
      <c r="S684" s="230"/>
      <c r="T684" s="230"/>
      <c r="U684" s="230"/>
      <c r="V684" s="230"/>
      <c r="W684" s="281"/>
      <c r="X684" s="230"/>
      <c r="Y684" s="230"/>
      <c r="Z684" s="236"/>
      <c r="AA684" s="57"/>
      <c r="AB684" s="56"/>
    </row>
    <row r="685" spans="1:28" ht="12.75" x14ac:dyDescent="0.2">
      <c r="A685" s="56"/>
      <c r="B685" s="213"/>
      <c r="C685" s="213"/>
      <c r="D685" s="214"/>
      <c r="E685" s="56"/>
      <c r="F685" s="224"/>
      <c r="G685" s="224"/>
      <c r="H685" s="226"/>
      <c r="I685" s="224"/>
      <c r="J685" s="224"/>
      <c r="K685" s="224"/>
      <c r="L685" s="224"/>
      <c r="M685" s="224"/>
      <c r="N685" s="224"/>
      <c r="O685" s="224"/>
      <c r="P685" s="224"/>
      <c r="Q685" s="224"/>
      <c r="R685" s="224"/>
      <c r="S685" s="224"/>
      <c r="T685" s="224"/>
      <c r="U685" s="224"/>
      <c r="V685" s="224"/>
      <c r="W685" s="280"/>
      <c r="X685" s="224"/>
      <c r="Y685" s="224"/>
      <c r="Z685" s="237"/>
      <c r="AA685" s="57"/>
      <c r="AB685" s="56"/>
    </row>
    <row r="686" spans="1:28" ht="12.75" x14ac:dyDescent="0.2">
      <c r="A686" s="56"/>
      <c r="B686" s="215"/>
      <c r="C686" s="215"/>
      <c r="D686" s="212"/>
      <c r="E686" s="56"/>
      <c r="F686" s="230"/>
      <c r="G686" s="230"/>
      <c r="H686" s="232"/>
      <c r="I686" s="230"/>
      <c r="J686" s="230"/>
      <c r="K686" s="230"/>
      <c r="L686" s="230"/>
      <c r="M686" s="230"/>
      <c r="N686" s="230"/>
      <c r="O686" s="230"/>
      <c r="P686" s="230"/>
      <c r="Q686" s="230"/>
      <c r="R686" s="230"/>
      <c r="S686" s="230"/>
      <c r="T686" s="230"/>
      <c r="U686" s="230"/>
      <c r="V686" s="230"/>
      <c r="W686" s="281"/>
      <c r="X686" s="230"/>
      <c r="Y686" s="230"/>
      <c r="Z686" s="236"/>
      <c r="AA686" s="57"/>
      <c r="AB686" s="56"/>
    </row>
    <row r="687" spans="1:28" ht="12.75" x14ac:dyDescent="0.2">
      <c r="A687" s="56"/>
      <c r="B687" s="213"/>
      <c r="C687" s="213"/>
      <c r="D687" s="214"/>
      <c r="E687" s="56"/>
      <c r="F687" s="224"/>
      <c r="G687" s="224"/>
      <c r="H687" s="226"/>
      <c r="I687" s="224"/>
      <c r="J687" s="224"/>
      <c r="K687" s="224"/>
      <c r="L687" s="224"/>
      <c r="M687" s="224"/>
      <c r="N687" s="224"/>
      <c r="O687" s="224"/>
      <c r="P687" s="224"/>
      <c r="Q687" s="224"/>
      <c r="R687" s="224"/>
      <c r="S687" s="224"/>
      <c r="T687" s="224"/>
      <c r="U687" s="224"/>
      <c r="V687" s="224"/>
      <c r="W687" s="280"/>
      <c r="X687" s="224"/>
      <c r="Y687" s="224"/>
      <c r="Z687" s="237"/>
      <c r="AA687" s="57"/>
      <c r="AB687" s="56"/>
    </row>
    <row r="688" spans="1:28" ht="12.75" x14ac:dyDescent="0.2">
      <c r="A688" s="56"/>
      <c r="B688" s="215"/>
      <c r="C688" s="215"/>
      <c r="D688" s="212"/>
      <c r="E688" s="56"/>
      <c r="F688" s="230"/>
      <c r="G688" s="230"/>
      <c r="H688" s="232"/>
      <c r="I688" s="230"/>
      <c r="J688" s="230"/>
      <c r="K688" s="230"/>
      <c r="L688" s="230"/>
      <c r="M688" s="230"/>
      <c r="N688" s="230"/>
      <c r="O688" s="230"/>
      <c r="P688" s="230"/>
      <c r="Q688" s="230"/>
      <c r="R688" s="230"/>
      <c r="S688" s="230"/>
      <c r="T688" s="230"/>
      <c r="U688" s="230"/>
      <c r="V688" s="230"/>
      <c r="W688" s="281"/>
      <c r="X688" s="230"/>
      <c r="Y688" s="230"/>
      <c r="Z688" s="236"/>
      <c r="AA688" s="57"/>
      <c r="AB688" s="56"/>
    </row>
    <row r="689" spans="1:28" ht="12.75" x14ac:dyDescent="0.2">
      <c r="A689" s="56"/>
      <c r="B689" s="213"/>
      <c r="C689" s="213"/>
      <c r="D689" s="214"/>
      <c r="E689" s="56"/>
      <c r="F689" s="224"/>
      <c r="G689" s="224"/>
      <c r="H689" s="226"/>
      <c r="I689" s="224"/>
      <c r="J689" s="224"/>
      <c r="K689" s="224"/>
      <c r="L689" s="224"/>
      <c r="M689" s="224"/>
      <c r="N689" s="224"/>
      <c r="O689" s="224"/>
      <c r="P689" s="224"/>
      <c r="Q689" s="224"/>
      <c r="R689" s="224"/>
      <c r="S689" s="224"/>
      <c r="T689" s="224"/>
      <c r="U689" s="224"/>
      <c r="V689" s="224"/>
      <c r="W689" s="280"/>
      <c r="X689" s="224"/>
      <c r="Y689" s="224"/>
      <c r="Z689" s="237"/>
      <c r="AA689" s="57"/>
      <c r="AB689" s="56"/>
    </row>
    <row r="690" spans="1:28" ht="12.75" x14ac:dyDescent="0.2">
      <c r="A690" s="56"/>
      <c r="B690" s="215"/>
      <c r="C690" s="215"/>
      <c r="D690" s="212"/>
      <c r="E690" s="56"/>
      <c r="F690" s="230"/>
      <c r="G690" s="230"/>
      <c r="H690" s="232"/>
      <c r="I690" s="230"/>
      <c r="J690" s="230"/>
      <c r="K690" s="230"/>
      <c r="L690" s="230"/>
      <c r="M690" s="230"/>
      <c r="N690" s="230"/>
      <c r="O690" s="230"/>
      <c r="P690" s="230"/>
      <c r="Q690" s="230"/>
      <c r="R690" s="230"/>
      <c r="S690" s="230"/>
      <c r="T690" s="230"/>
      <c r="U690" s="230"/>
      <c r="V690" s="230"/>
      <c r="W690" s="281"/>
      <c r="X690" s="230"/>
      <c r="Y690" s="230"/>
      <c r="Z690" s="236"/>
      <c r="AA690" s="57"/>
      <c r="AB690" s="56"/>
    </row>
    <row r="691" spans="1:28" ht="12.75" x14ac:dyDescent="0.2">
      <c r="A691" s="56"/>
      <c r="B691" s="213"/>
      <c r="C691" s="213"/>
      <c r="D691" s="214"/>
      <c r="E691" s="56"/>
      <c r="F691" s="224"/>
      <c r="G691" s="224"/>
      <c r="H691" s="226"/>
      <c r="I691" s="224"/>
      <c r="J691" s="224"/>
      <c r="K691" s="224"/>
      <c r="L691" s="224"/>
      <c r="M691" s="224"/>
      <c r="N691" s="224"/>
      <c r="O691" s="224"/>
      <c r="P691" s="224"/>
      <c r="Q691" s="224"/>
      <c r="R691" s="224"/>
      <c r="S691" s="224"/>
      <c r="T691" s="224"/>
      <c r="U691" s="224"/>
      <c r="V691" s="224"/>
      <c r="W691" s="280"/>
      <c r="X691" s="224"/>
      <c r="Y691" s="224"/>
      <c r="Z691" s="237"/>
      <c r="AA691" s="57"/>
      <c r="AB691" s="56"/>
    </row>
    <row r="692" spans="1:28" ht="12.75" x14ac:dyDescent="0.2">
      <c r="A692" s="56"/>
      <c r="B692" s="215"/>
      <c r="C692" s="215"/>
      <c r="D692" s="212"/>
      <c r="E692" s="56"/>
      <c r="F692" s="230"/>
      <c r="G692" s="230"/>
      <c r="H692" s="232"/>
      <c r="I692" s="230"/>
      <c r="J692" s="230"/>
      <c r="K692" s="230"/>
      <c r="L692" s="230"/>
      <c r="M692" s="230"/>
      <c r="N692" s="230"/>
      <c r="O692" s="230"/>
      <c r="P692" s="230"/>
      <c r="Q692" s="230"/>
      <c r="R692" s="230"/>
      <c r="S692" s="230"/>
      <c r="T692" s="230"/>
      <c r="U692" s="230"/>
      <c r="V692" s="230"/>
      <c r="W692" s="281"/>
      <c r="X692" s="230"/>
      <c r="Y692" s="230"/>
      <c r="Z692" s="236"/>
      <c r="AA692" s="57"/>
      <c r="AB692" s="56"/>
    </row>
    <row r="693" spans="1:28" ht="12.75" x14ac:dyDescent="0.2">
      <c r="A693" s="56"/>
      <c r="B693" s="213"/>
      <c r="C693" s="213"/>
      <c r="D693" s="214"/>
      <c r="E693" s="56"/>
      <c r="F693" s="224"/>
      <c r="G693" s="224"/>
      <c r="H693" s="226"/>
      <c r="I693" s="224"/>
      <c r="J693" s="224"/>
      <c r="K693" s="224"/>
      <c r="L693" s="224"/>
      <c r="M693" s="224"/>
      <c r="N693" s="224"/>
      <c r="O693" s="224"/>
      <c r="P693" s="224"/>
      <c r="Q693" s="224"/>
      <c r="R693" s="224"/>
      <c r="S693" s="224"/>
      <c r="T693" s="224"/>
      <c r="U693" s="224"/>
      <c r="V693" s="224"/>
      <c r="W693" s="280"/>
      <c r="X693" s="224"/>
      <c r="Y693" s="224"/>
      <c r="Z693" s="237"/>
      <c r="AA693" s="57"/>
      <c r="AB693" s="56"/>
    </row>
    <row r="694" spans="1:28" ht="12.75" x14ac:dyDescent="0.2">
      <c r="A694" s="56"/>
      <c r="B694" s="215"/>
      <c r="C694" s="215"/>
      <c r="D694" s="212"/>
      <c r="E694" s="56"/>
      <c r="F694" s="230"/>
      <c r="G694" s="230"/>
      <c r="H694" s="232"/>
      <c r="I694" s="230"/>
      <c r="J694" s="230"/>
      <c r="K694" s="230"/>
      <c r="L694" s="230"/>
      <c r="M694" s="230"/>
      <c r="N694" s="230"/>
      <c r="O694" s="230"/>
      <c r="P694" s="230"/>
      <c r="Q694" s="230"/>
      <c r="R694" s="230"/>
      <c r="S694" s="230"/>
      <c r="T694" s="230"/>
      <c r="U694" s="230"/>
      <c r="V694" s="230"/>
      <c r="W694" s="281"/>
      <c r="X694" s="230"/>
      <c r="Y694" s="230"/>
      <c r="Z694" s="236"/>
      <c r="AA694" s="57"/>
      <c r="AB694" s="56"/>
    </row>
    <row r="695" spans="1:28" ht="12.75" x14ac:dyDescent="0.2">
      <c r="A695" s="56"/>
      <c r="B695" s="213"/>
      <c r="C695" s="213"/>
      <c r="D695" s="214"/>
      <c r="E695" s="56"/>
      <c r="F695" s="224"/>
      <c r="G695" s="224"/>
      <c r="H695" s="226"/>
      <c r="I695" s="224"/>
      <c r="J695" s="224"/>
      <c r="K695" s="224"/>
      <c r="L695" s="224"/>
      <c r="M695" s="224"/>
      <c r="N695" s="224"/>
      <c r="O695" s="224"/>
      <c r="P695" s="224"/>
      <c r="Q695" s="224"/>
      <c r="R695" s="224"/>
      <c r="S695" s="224"/>
      <c r="T695" s="224"/>
      <c r="U695" s="224"/>
      <c r="V695" s="224"/>
      <c r="W695" s="280"/>
      <c r="X695" s="224"/>
      <c r="Y695" s="224"/>
      <c r="Z695" s="237"/>
      <c r="AA695" s="57"/>
      <c r="AB695" s="56"/>
    </row>
    <row r="696" spans="1:28" ht="12.75" x14ac:dyDescent="0.2">
      <c r="A696" s="56"/>
      <c r="B696" s="215"/>
      <c r="C696" s="215"/>
      <c r="D696" s="212"/>
      <c r="E696" s="56"/>
      <c r="F696" s="230"/>
      <c r="G696" s="230"/>
      <c r="H696" s="232"/>
      <c r="I696" s="230"/>
      <c r="J696" s="230"/>
      <c r="K696" s="230"/>
      <c r="L696" s="230"/>
      <c r="M696" s="230"/>
      <c r="N696" s="230"/>
      <c r="O696" s="230"/>
      <c r="P696" s="230"/>
      <c r="Q696" s="230"/>
      <c r="R696" s="230"/>
      <c r="S696" s="230"/>
      <c r="T696" s="230"/>
      <c r="U696" s="230"/>
      <c r="V696" s="230"/>
      <c r="W696" s="281"/>
      <c r="X696" s="230"/>
      <c r="Y696" s="230"/>
      <c r="Z696" s="236"/>
      <c r="AA696" s="57"/>
      <c r="AB696" s="56"/>
    </row>
    <row r="697" spans="1:28" ht="12.75" x14ac:dyDescent="0.2">
      <c r="A697" s="56"/>
      <c r="B697" s="213"/>
      <c r="C697" s="213"/>
      <c r="D697" s="214"/>
      <c r="E697" s="56"/>
      <c r="F697" s="224"/>
      <c r="G697" s="224"/>
      <c r="H697" s="226"/>
      <c r="I697" s="224"/>
      <c r="J697" s="224"/>
      <c r="K697" s="224"/>
      <c r="L697" s="224"/>
      <c r="M697" s="224"/>
      <c r="N697" s="224"/>
      <c r="O697" s="224"/>
      <c r="P697" s="224"/>
      <c r="Q697" s="224"/>
      <c r="R697" s="224"/>
      <c r="S697" s="224"/>
      <c r="T697" s="224"/>
      <c r="U697" s="224"/>
      <c r="V697" s="224"/>
      <c r="W697" s="280"/>
      <c r="X697" s="224"/>
      <c r="Y697" s="224"/>
      <c r="Z697" s="237"/>
      <c r="AA697" s="57"/>
      <c r="AB697" s="56"/>
    </row>
    <row r="698" spans="1:28" ht="12.75" x14ac:dyDescent="0.2">
      <c r="A698" s="56"/>
      <c r="B698" s="215"/>
      <c r="C698" s="215"/>
      <c r="D698" s="212"/>
      <c r="E698" s="56"/>
      <c r="F698" s="230"/>
      <c r="G698" s="230"/>
      <c r="H698" s="232"/>
      <c r="I698" s="230"/>
      <c r="J698" s="230"/>
      <c r="K698" s="230"/>
      <c r="L698" s="230"/>
      <c r="M698" s="230"/>
      <c r="N698" s="230"/>
      <c r="O698" s="230"/>
      <c r="P698" s="230"/>
      <c r="Q698" s="230"/>
      <c r="R698" s="230"/>
      <c r="S698" s="230"/>
      <c r="T698" s="230"/>
      <c r="U698" s="230"/>
      <c r="V698" s="230"/>
      <c r="W698" s="281"/>
      <c r="X698" s="230"/>
      <c r="Y698" s="230"/>
      <c r="Z698" s="236"/>
      <c r="AA698" s="57"/>
      <c r="AB698" s="56"/>
    </row>
    <row r="699" spans="1:28" ht="12.75" x14ac:dyDescent="0.2">
      <c r="A699" s="56"/>
      <c r="B699" s="213"/>
      <c r="C699" s="213"/>
      <c r="D699" s="214"/>
      <c r="E699" s="56"/>
      <c r="F699" s="224"/>
      <c r="G699" s="224"/>
      <c r="H699" s="226"/>
      <c r="I699" s="224"/>
      <c r="J699" s="224"/>
      <c r="K699" s="224"/>
      <c r="L699" s="224"/>
      <c r="M699" s="224"/>
      <c r="N699" s="224"/>
      <c r="O699" s="224"/>
      <c r="P699" s="224"/>
      <c r="Q699" s="224"/>
      <c r="R699" s="224"/>
      <c r="S699" s="224"/>
      <c r="T699" s="224"/>
      <c r="U699" s="224"/>
      <c r="V699" s="224"/>
      <c r="W699" s="280"/>
      <c r="X699" s="224"/>
      <c r="Y699" s="224"/>
      <c r="Z699" s="237"/>
      <c r="AA699" s="57"/>
      <c r="AB699" s="56"/>
    </row>
    <row r="700" spans="1:28" ht="12.75" x14ac:dyDescent="0.2">
      <c r="A700" s="56"/>
      <c r="B700" s="215"/>
      <c r="C700" s="215"/>
      <c r="D700" s="212"/>
      <c r="E700" s="56"/>
      <c r="F700" s="230"/>
      <c r="G700" s="230"/>
      <c r="H700" s="232"/>
      <c r="I700" s="230"/>
      <c r="J700" s="230"/>
      <c r="K700" s="230"/>
      <c r="L700" s="230"/>
      <c r="M700" s="230"/>
      <c r="N700" s="230"/>
      <c r="O700" s="230"/>
      <c r="P700" s="230"/>
      <c r="Q700" s="230"/>
      <c r="R700" s="230"/>
      <c r="S700" s="230"/>
      <c r="T700" s="230"/>
      <c r="U700" s="230"/>
      <c r="V700" s="230"/>
      <c r="W700" s="281"/>
      <c r="X700" s="230"/>
      <c r="Y700" s="230"/>
      <c r="Z700" s="236"/>
      <c r="AA700" s="57"/>
      <c r="AB700" s="56"/>
    </row>
    <row r="701" spans="1:28" ht="12.75" x14ac:dyDescent="0.2">
      <c r="A701" s="56"/>
      <c r="B701" s="213"/>
      <c r="C701" s="213"/>
      <c r="D701" s="214"/>
      <c r="E701" s="56"/>
      <c r="F701" s="224"/>
      <c r="G701" s="224"/>
      <c r="H701" s="226"/>
      <c r="I701" s="224"/>
      <c r="J701" s="224"/>
      <c r="K701" s="224"/>
      <c r="L701" s="224"/>
      <c r="M701" s="224"/>
      <c r="N701" s="224"/>
      <c r="O701" s="224"/>
      <c r="P701" s="224"/>
      <c r="Q701" s="224"/>
      <c r="R701" s="224"/>
      <c r="S701" s="224"/>
      <c r="T701" s="224"/>
      <c r="U701" s="224"/>
      <c r="V701" s="224"/>
      <c r="W701" s="280"/>
      <c r="X701" s="224"/>
      <c r="Y701" s="224"/>
      <c r="Z701" s="237"/>
      <c r="AA701" s="57"/>
      <c r="AB701" s="56"/>
    </row>
    <row r="702" spans="1:28" ht="12.75" x14ac:dyDescent="0.2">
      <c r="A702" s="56"/>
      <c r="B702" s="215"/>
      <c r="C702" s="215"/>
      <c r="D702" s="212"/>
      <c r="E702" s="56"/>
      <c r="F702" s="230"/>
      <c r="G702" s="230"/>
      <c r="H702" s="232"/>
      <c r="I702" s="230"/>
      <c r="J702" s="230"/>
      <c r="K702" s="230"/>
      <c r="L702" s="230"/>
      <c r="M702" s="230"/>
      <c r="N702" s="230"/>
      <c r="O702" s="230"/>
      <c r="P702" s="230"/>
      <c r="Q702" s="230"/>
      <c r="R702" s="230"/>
      <c r="S702" s="230"/>
      <c r="T702" s="230"/>
      <c r="U702" s="230"/>
      <c r="V702" s="230"/>
      <c r="W702" s="281"/>
      <c r="X702" s="230"/>
      <c r="Y702" s="230"/>
      <c r="Z702" s="236"/>
      <c r="AA702" s="57"/>
      <c r="AB702" s="56"/>
    </row>
    <row r="703" spans="1:28" ht="12.75" x14ac:dyDescent="0.2">
      <c r="A703" s="56"/>
      <c r="B703" s="213"/>
      <c r="C703" s="213"/>
      <c r="D703" s="214"/>
      <c r="E703" s="56"/>
      <c r="F703" s="224"/>
      <c r="G703" s="224"/>
      <c r="H703" s="226"/>
      <c r="I703" s="224"/>
      <c r="J703" s="224"/>
      <c r="K703" s="224"/>
      <c r="L703" s="224"/>
      <c r="M703" s="224"/>
      <c r="N703" s="224"/>
      <c r="O703" s="224"/>
      <c r="P703" s="224"/>
      <c r="Q703" s="224"/>
      <c r="R703" s="224"/>
      <c r="S703" s="224"/>
      <c r="T703" s="224"/>
      <c r="U703" s="224"/>
      <c r="V703" s="224"/>
      <c r="W703" s="280"/>
      <c r="X703" s="224"/>
      <c r="Y703" s="224"/>
      <c r="Z703" s="237"/>
      <c r="AA703" s="57"/>
      <c r="AB703" s="56"/>
    </row>
    <row r="704" spans="1:28" ht="12.75" x14ac:dyDescent="0.2">
      <c r="A704" s="56"/>
      <c r="B704" s="215"/>
      <c r="C704" s="215"/>
      <c r="D704" s="212"/>
      <c r="E704" s="56"/>
      <c r="F704" s="230"/>
      <c r="G704" s="230"/>
      <c r="H704" s="232"/>
      <c r="I704" s="230"/>
      <c r="J704" s="230"/>
      <c r="K704" s="230"/>
      <c r="L704" s="230"/>
      <c r="M704" s="230"/>
      <c r="N704" s="230"/>
      <c r="O704" s="230"/>
      <c r="P704" s="230"/>
      <c r="Q704" s="230"/>
      <c r="R704" s="230"/>
      <c r="S704" s="230"/>
      <c r="T704" s="230"/>
      <c r="U704" s="230"/>
      <c r="V704" s="230"/>
      <c r="W704" s="281"/>
      <c r="X704" s="230"/>
      <c r="Y704" s="230"/>
      <c r="Z704" s="236"/>
      <c r="AA704" s="57"/>
      <c r="AB704" s="56"/>
    </row>
    <row r="705" spans="1:28" ht="12.75" x14ac:dyDescent="0.2">
      <c r="A705" s="56"/>
      <c r="B705" s="213"/>
      <c r="C705" s="213"/>
      <c r="D705" s="214"/>
      <c r="E705" s="56"/>
      <c r="F705" s="224"/>
      <c r="G705" s="224"/>
      <c r="H705" s="226"/>
      <c r="I705" s="224"/>
      <c r="J705" s="224"/>
      <c r="K705" s="224"/>
      <c r="L705" s="224"/>
      <c r="M705" s="224"/>
      <c r="N705" s="224"/>
      <c r="O705" s="224"/>
      <c r="P705" s="224"/>
      <c r="Q705" s="224"/>
      <c r="R705" s="224"/>
      <c r="S705" s="224"/>
      <c r="T705" s="224"/>
      <c r="U705" s="224"/>
      <c r="V705" s="224"/>
      <c r="W705" s="280"/>
      <c r="X705" s="224"/>
      <c r="Y705" s="224"/>
      <c r="Z705" s="237"/>
      <c r="AA705" s="57"/>
      <c r="AB705" s="56"/>
    </row>
    <row r="706" spans="1:28" ht="12.75" x14ac:dyDescent="0.2">
      <c r="A706" s="56"/>
      <c r="B706" s="215"/>
      <c r="C706" s="215"/>
      <c r="D706" s="212"/>
      <c r="E706" s="56"/>
      <c r="F706" s="230"/>
      <c r="G706" s="230"/>
      <c r="H706" s="232"/>
      <c r="I706" s="230"/>
      <c r="J706" s="230"/>
      <c r="K706" s="230"/>
      <c r="L706" s="230"/>
      <c r="M706" s="230"/>
      <c r="N706" s="230"/>
      <c r="O706" s="230"/>
      <c r="P706" s="230"/>
      <c r="Q706" s="230"/>
      <c r="R706" s="230"/>
      <c r="S706" s="230"/>
      <c r="T706" s="230"/>
      <c r="U706" s="230"/>
      <c r="V706" s="230"/>
      <c r="W706" s="281"/>
      <c r="X706" s="230"/>
      <c r="Y706" s="230"/>
      <c r="Z706" s="236"/>
      <c r="AA706" s="57"/>
      <c r="AB706" s="56"/>
    </row>
    <row r="707" spans="1:28" ht="12.75" x14ac:dyDescent="0.2">
      <c r="A707" s="56"/>
      <c r="B707" s="213"/>
      <c r="C707" s="213"/>
      <c r="D707" s="214"/>
      <c r="E707" s="56"/>
      <c r="F707" s="224"/>
      <c r="G707" s="224"/>
      <c r="H707" s="226"/>
      <c r="I707" s="224"/>
      <c r="J707" s="224"/>
      <c r="K707" s="224"/>
      <c r="L707" s="224"/>
      <c r="M707" s="224"/>
      <c r="N707" s="224"/>
      <c r="O707" s="224"/>
      <c r="P707" s="224"/>
      <c r="Q707" s="224"/>
      <c r="R707" s="224"/>
      <c r="S707" s="224"/>
      <c r="T707" s="224"/>
      <c r="U707" s="224"/>
      <c r="V707" s="224"/>
      <c r="W707" s="280"/>
      <c r="X707" s="224"/>
      <c r="Y707" s="224"/>
      <c r="Z707" s="237"/>
      <c r="AA707" s="57"/>
      <c r="AB707" s="56"/>
    </row>
    <row r="708" spans="1:28" ht="12.75" x14ac:dyDescent="0.2">
      <c r="A708" s="56"/>
      <c r="B708" s="215"/>
      <c r="C708" s="215"/>
      <c r="D708" s="212"/>
      <c r="E708" s="56"/>
      <c r="F708" s="230"/>
      <c r="G708" s="230"/>
      <c r="H708" s="232"/>
      <c r="I708" s="230"/>
      <c r="J708" s="230"/>
      <c r="K708" s="230"/>
      <c r="L708" s="230"/>
      <c r="M708" s="230"/>
      <c r="N708" s="230"/>
      <c r="O708" s="230"/>
      <c r="P708" s="230"/>
      <c r="Q708" s="230"/>
      <c r="R708" s="230"/>
      <c r="S708" s="230"/>
      <c r="T708" s="230"/>
      <c r="U708" s="230"/>
      <c r="V708" s="230"/>
      <c r="W708" s="281"/>
      <c r="X708" s="230"/>
      <c r="Y708" s="230"/>
      <c r="Z708" s="236"/>
      <c r="AA708" s="57"/>
      <c r="AB708" s="56"/>
    </row>
    <row r="709" spans="1:28" ht="12.75" x14ac:dyDescent="0.2">
      <c r="A709" s="56"/>
      <c r="B709" s="213"/>
      <c r="C709" s="213"/>
      <c r="D709" s="214"/>
      <c r="E709" s="56"/>
      <c r="F709" s="224"/>
      <c r="G709" s="224"/>
      <c r="H709" s="226"/>
      <c r="I709" s="224"/>
      <c r="J709" s="224"/>
      <c r="K709" s="224"/>
      <c r="L709" s="224"/>
      <c r="M709" s="224"/>
      <c r="N709" s="224"/>
      <c r="O709" s="224"/>
      <c r="P709" s="224"/>
      <c r="Q709" s="224"/>
      <c r="R709" s="224"/>
      <c r="S709" s="224"/>
      <c r="T709" s="224"/>
      <c r="U709" s="224"/>
      <c r="V709" s="224"/>
      <c r="W709" s="280"/>
      <c r="X709" s="224"/>
      <c r="Y709" s="224"/>
      <c r="Z709" s="237"/>
      <c r="AA709" s="57"/>
      <c r="AB709" s="56"/>
    </row>
    <row r="710" spans="1:28" ht="12.75" x14ac:dyDescent="0.2">
      <c r="A710" s="56"/>
      <c r="B710" s="215"/>
      <c r="C710" s="215"/>
      <c r="D710" s="212"/>
      <c r="E710" s="56"/>
      <c r="F710" s="230"/>
      <c r="G710" s="230"/>
      <c r="H710" s="232"/>
      <c r="I710" s="230"/>
      <c r="J710" s="230"/>
      <c r="K710" s="230"/>
      <c r="L710" s="230"/>
      <c r="M710" s="230"/>
      <c r="N710" s="230"/>
      <c r="O710" s="230"/>
      <c r="P710" s="230"/>
      <c r="Q710" s="230"/>
      <c r="R710" s="230"/>
      <c r="S710" s="230"/>
      <c r="T710" s="230"/>
      <c r="U710" s="230"/>
      <c r="V710" s="230"/>
      <c r="W710" s="281"/>
      <c r="X710" s="230"/>
      <c r="Y710" s="230"/>
      <c r="Z710" s="236"/>
      <c r="AA710" s="57"/>
      <c r="AB710" s="56"/>
    </row>
    <row r="711" spans="1:28" ht="12.75" x14ac:dyDescent="0.2">
      <c r="A711" s="56"/>
      <c r="B711" s="213"/>
      <c r="C711" s="213"/>
      <c r="D711" s="214"/>
      <c r="E711" s="56"/>
      <c r="F711" s="224"/>
      <c r="G711" s="224"/>
      <c r="H711" s="226"/>
      <c r="I711" s="224"/>
      <c r="J711" s="224"/>
      <c r="K711" s="224"/>
      <c r="L711" s="224"/>
      <c r="M711" s="224"/>
      <c r="N711" s="224"/>
      <c r="O711" s="224"/>
      <c r="P711" s="224"/>
      <c r="Q711" s="224"/>
      <c r="R711" s="224"/>
      <c r="S711" s="224"/>
      <c r="T711" s="224"/>
      <c r="U711" s="224"/>
      <c r="V711" s="224"/>
      <c r="W711" s="280"/>
      <c r="X711" s="224"/>
      <c r="Y711" s="224"/>
      <c r="Z711" s="237"/>
      <c r="AA711" s="57"/>
      <c r="AB711" s="56"/>
    </row>
    <row r="712" spans="1:28" ht="12.75" x14ac:dyDescent="0.2">
      <c r="A712" s="56"/>
      <c r="B712" s="215"/>
      <c r="C712" s="215"/>
      <c r="D712" s="212"/>
      <c r="E712" s="56"/>
      <c r="F712" s="230"/>
      <c r="G712" s="230"/>
      <c r="H712" s="232"/>
      <c r="I712" s="230"/>
      <c r="J712" s="230"/>
      <c r="K712" s="230"/>
      <c r="L712" s="230"/>
      <c r="M712" s="230"/>
      <c r="N712" s="230"/>
      <c r="O712" s="230"/>
      <c r="P712" s="230"/>
      <c r="Q712" s="230"/>
      <c r="R712" s="230"/>
      <c r="S712" s="230"/>
      <c r="T712" s="230"/>
      <c r="U712" s="230"/>
      <c r="V712" s="230"/>
      <c r="W712" s="281"/>
      <c r="X712" s="230"/>
      <c r="Y712" s="230"/>
      <c r="Z712" s="236"/>
      <c r="AA712" s="57"/>
      <c r="AB712" s="56"/>
    </row>
    <row r="713" spans="1:28" ht="12.75" x14ac:dyDescent="0.2">
      <c r="A713" s="56"/>
      <c r="B713" s="213"/>
      <c r="C713" s="213"/>
      <c r="D713" s="214"/>
      <c r="E713" s="56"/>
      <c r="F713" s="224"/>
      <c r="G713" s="224"/>
      <c r="H713" s="226"/>
      <c r="I713" s="224"/>
      <c r="J713" s="224"/>
      <c r="K713" s="224"/>
      <c r="L713" s="224"/>
      <c r="M713" s="224"/>
      <c r="N713" s="224"/>
      <c r="O713" s="224"/>
      <c r="P713" s="224"/>
      <c r="Q713" s="224"/>
      <c r="R713" s="224"/>
      <c r="S713" s="224"/>
      <c r="T713" s="224"/>
      <c r="U713" s="224"/>
      <c r="V713" s="224"/>
      <c r="W713" s="280"/>
      <c r="X713" s="224"/>
      <c r="Y713" s="224"/>
      <c r="Z713" s="237"/>
      <c r="AA713" s="57"/>
      <c r="AB713" s="56"/>
    </row>
    <row r="714" spans="1:28" ht="12.75" x14ac:dyDescent="0.2">
      <c r="A714" s="56"/>
      <c r="B714" s="215"/>
      <c r="C714" s="215"/>
      <c r="D714" s="212"/>
      <c r="E714" s="56"/>
      <c r="F714" s="230"/>
      <c r="G714" s="230"/>
      <c r="H714" s="232"/>
      <c r="I714" s="230"/>
      <c r="J714" s="230"/>
      <c r="K714" s="230"/>
      <c r="L714" s="230"/>
      <c r="M714" s="230"/>
      <c r="N714" s="230"/>
      <c r="O714" s="230"/>
      <c r="P714" s="230"/>
      <c r="Q714" s="230"/>
      <c r="R714" s="230"/>
      <c r="S714" s="230"/>
      <c r="T714" s="230"/>
      <c r="U714" s="230"/>
      <c r="V714" s="230"/>
      <c r="W714" s="281"/>
      <c r="X714" s="230"/>
      <c r="Y714" s="230"/>
      <c r="Z714" s="236"/>
      <c r="AA714" s="57"/>
      <c r="AB714" s="56"/>
    </row>
    <row r="715" spans="1:28" ht="12.75" x14ac:dyDescent="0.2">
      <c r="A715" s="56"/>
      <c r="B715" s="213"/>
      <c r="C715" s="213"/>
      <c r="D715" s="214"/>
      <c r="E715" s="56"/>
      <c r="F715" s="224"/>
      <c r="G715" s="224"/>
      <c r="H715" s="226"/>
      <c r="I715" s="224"/>
      <c r="J715" s="224"/>
      <c r="K715" s="224"/>
      <c r="L715" s="224"/>
      <c r="M715" s="224"/>
      <c r="N715" s="224"/>
      <c r="O715" s="224"/>
      <c r="P715" s="224"/>
      <c r="Q715" s="224"/>
      <c r="R715" s="224"/>
      <c r="S715" s="224"/>
      <c r="T715" s="224"/>
      <c r="U715" s="224"/>
      <c r="V715" s="224"/>
      <c r="W715" s="280"/>
      <c r="X715" s="224"/>
      <c r="Y715" s="224"/>
      <c r="Z715" s="237"/>
      <c r="AA715" s="57"/>
      <c r="AB715" s="56"/>
    </row>
    <row r="716" spans="1:28" ht="12.75" x14ac:dyDescent="0.2">
      <c r="A716" s="56"/>
      <c r="B716" s="215"/>
      <c r="C716" s="215"/>
      <c r="D716" s="212"/>
      <c r="E716" s="56"/>
      <c r="F716" s="230"/>
      <c r="G716" s="230"/>
      <c r="H716" s="232"/>
      <c r="I716" s="230"/>
      <c r="J716" s="230"/>
      <c r="K716" s="230"/>
      <c r="L716" s="230"/>
      <c r="M716" s="230"/>
      <c r="N716" s="230"/>
      <c r="O716" s="230"/>
      <c r="P716" s="230"/>
      <c r="Q716" s="230"/>
      <c r="R716" s="230"/>
      <c r="S716" s="230"/>
      <c r="T716" s="230"/>
      <c r="U716" s="230"/>
      <c r="V716" s="230"/>
      <c r="W716" s="281"/>
      <c r="X716" s="230"/>
      <c r="Y716" s="230"/>
      <c r="Z716" s="236"/>
      <c r="AA716" s="57"/>
      <c r="AB716" s="56"/>
    </row>
    <row r="717" spans="1:28" ht="12.75" x14ac:dyDescent="0.2">
      <c r="A717" s="56"/>
      <c r="B717" s="213"/>
      <c r="C717" s="213"/>
      <c r="D717" s="214"/>
      <c r="E717" s="56"/>
      <c r="F717" s="224"/>
      <c r="G717" s="224"/>
      <c r="H717" s="226"/>
      <c r="I717" s="224"/>
      <c r="J717" s="224"/>
      <c r="K717" s="224"/>
      <c r="L717" s="224"/>
      <c r="M717" s="224"/>
      <c r="N717" s="224"/>
      <c r="O717" s="224"/>
      <c r="P717" s="224"/>
      <c r="Q717" s="224"/>
      <c r="R717" s="224"/>
      <c r="S717" s="224"/>
      <c r="T717" s="224"/>
      <c r="U717" s="224"/>
      <c r="V717" s="224"/>
      <c r="W717" s="280"/>
      <c r="X717" s="224"/>
      <c r="Y717" s="224"/>
      <c r="Z717" s="237"/>
      <c r="AA717" s="57"/>
      <c r="AB717" s="56"/>
    </row>
    <row r="718" spans="1:28" ht="12.75" x14ac:dyDescent="0.2">
      <c r="A718" s="56"/>
      <c r="B718" s="215"/>
      <c r="C718" s="215"/>
      <c r="D718" s="212"/>
      <c r="E718" s="56"/>
      <c r="F718" s="230"/>
      <c r="G718" s="230"/>
      <c r="H718" s="232"/>
      <c r="I718" s="230"/>
      <c r="J718" s="230"/>
      <c r="K718" s="230"/>
      <c r="L718" s="230"/>
      <c r="M718" s="230"/>
      <c r="N718" s="230"/>
      <c r="O718" s="230"/>
      <c r="P718" s="230"/>
      <c r="Q718" s="230"/>
      <c r="R718" s="230"/>
      <c r="S718" s="230"/>
      <c r="T718" s="230"/>
      <c r="U718" s="230"/>
      <c r="V718" s="230"/>
      <c r="W718" s="281"/>
      <c r="X718" s="230"/>
      <c r="Y718" s="230"/>
      <c r="Z718" s="236"/>
      <c r="AA718" s="57"/>
      <c r="AB718" s="56"/>
    </row>
    <row r="719" spans="1:28" ht="12.75" x14ac:dyDescent="0.2">
      <c r="A719" s="56"/>
      <c r="B719" s="213"/>
      <c r="C719" s="213"/>
      <c r="D719" s="214"/>
      <c r="E719" s="56"/>
      <c r="F719" s="224"/>
      <c r="G719" s="224"/>
      <c r="H719" s="226"/>
      <c r="I719" s="224"/>
      <c r="J719" s="224"/>
      <c r="K719" s="224"/>
      <c r="L719" s="224"/>
      <c r="M719" s="224"/>
      <c r="N719" s="224"/>
      <c r="O719" s="224"/>
      <c r="P719" s="224"/>
      <c r="Q719" s="224"/>
      <c r="R719" s="224"/>
      <c r="S719" s="224"/>
      <c r="T719" s="224"/>
      <c r="U719" s="224"/>
      <c r="V719" s="224"/>
      <c r="W719" s="280"/>
      <c r="X719" s="224"/>
      <c r="Y719" s="224"/>
      <c r="Z719" s="237"/>
      <c r="AA719" s="57"/>
      <c r="AB719" s="56"/>
    </row>
    <row r="720" spans="1:28" ht="12.75" x14ac:dyDescent="0.2">
      <c r="A720" s="56"/>
      <c r="B720" s="215"/>
      <c r="C720" s="215"/>
      <c r="D720" s="212"/>
      <c r="E720" s="56"/>
      <c r="F720" s="230"/>
      <c r="G720" s="230"/>
      <c r="H720" s="232"/>
      <c r="I720" s="230"/>
      <c r="J720" s="230"/>
      <c r="K720" s="230"/>
      <c r="L720" s="230"/>
      <c r="M720" s="230"/>
      <c r="N720" s="230"/>
      <c r="O720" s="230"/>
      <c r="P720" s="230"/>
      <c r="Q720" s="230"/>
      <c r="R720" s="230"/>
      <c r="S720" s="230"/>
      <c r="T720" s="230"/>
      <c r="U720" s="230"/>
      <c r="V720" s="230"/>
      <c r="W720" s="281"/>
      <c r="X720" s="230"/>
      <c r="Y720" s="230"/>
      <c r="Z720" s="236"/>
      <c r="AA720" s="57"/>
      <c r="AB720" s="56"/>
    </row>
    <row r="721" spans="1:28" ht="12.75" x14ac:dyDescent="0.2">
      <c r="A721" s="56"/>
      <c r="B721" s="213"/>
      <c r="C721" s="213"/>
      <c r="D721" s="214"/>
      <c r="E721" s="56"/>
      <c r="F721" s="224"/>
      <c r="G721" s="224"/>
      <c r="H721" s="226"/>
      <c r="I721" s="224"/>
      <c r="J721" s="224"/>
      <c r="K721" s="224"/>
      <c r="L721" s="224"/>
      <c r="M721" s="224"/>
      <c r="N721" s="224"/>
      <c r="O721" s="224"/>
      <c r="P721" s="224"/>
      <c r="Q721" s="224"/>
      <c r="R721" s="224"/>
      <c r="S721" s="224"/>
      <c r="T721" s="224"/>
      <c r="U721" s="224"/>
      <c r="V721" s="224"/>
      <c r="W721" s="280"/>
      <c r="X721" s="224"/>
      <c r="Y721" s="224"/>
      <c r="Z721" s="237"/>
      <c r="AA721" s="57"/>
      <c r="AB721" s="56"/>
    </row>
    <row r="722" spans="1:28" ht="12.75" x14ac:dyDescent="0.2">
      <c r="A722" s="56"/>
      <c r="B722" s="215"/>
      <c r="C722" s="215"/>
      <c r="D722" s="212"/>
      <c r="E722" s="56"/>
      <c r="F722" s="230"/>
      <c r="G722" s="230"/>
      <c r="H722" s="232"/>
      <c r="I722" s="230"/>
      <c r="J722" s="230"/>
      <c r="K722" s="230"/>
      <c r="L722" s="230"/>
      <c r="M722" s="230"/>
      <c r="N722" s="230"/>
      <c r="O722" s="230"/>
      <c r="P722" s="230"/>
      <c r="Q722" s="230"/>
      <c r="R722" s="230"/>
      <c r="S722" s="230"/>
      <c r="T722" s="230"/>
      <c r="U722" s="230"/>
      <c r="V722" s="230"/>
      <c r="W722" s="281"/>
      <c r="X722" s="230"/>
      <c r="Y722" s="230"/>
      <c r="Z722" s="236"/>
      <c r="AA722" s="57"/>
      <c r="AB722" s="56"/>
    </row>
    <row r="723" spans="1:28" ht="12.75" x14ac:dyDescent="0.2">
      <c r="A723" s="56"/>
      <c r="B723" s="213"/>
      <c r="C723" s="213"/>
      <c r="D723" s="214"/>
      <c r="E723" s="56"/>
      <c r="F723" s="224"/>
      <c r="G723" s="224"/>
      <c r="H723" s="226"/>
      <c r="I723" s="224"/>
      <c r="J723" s="224"/>
      <c r="K723" s="224"/>
      <c r="L723" s="224"/>
      <c r="M723" s="224"/>
      <c r="N723" s="224"/>
      <c r="O723" s="224"/>
      <c r="P723" s="224"/>
      <c r="Q723" s="224"/>
      <c r="R723" s="224"/>
      <c r="S723" s="224"/>
      <c r="T723" s="224"/>
      <c r="U723" s="224"/>
      <c r="V723" s="224"/>
      <c r="W723" s="280"/>
      <c r="X723" s="224"/>
      <c r="Y723" s="224"/>
      <c r="Z723" s="237"/>
      <c r="AA723" s="57"/>
      <c r="AB723" s="56"/>
    </row>
    <row r="724" spans="1:28" ht="12.75" x14ac:dyDescent="0.2">
      <c r="A724" s="56"/>
      <c r="B724" s="215"/>
      <c r="C724" s="215"/>
      <c r="D724" s="212"/>
      <c r="E724" s="56"/>
      <c r="F724" s="230"/>
      <c r="G724" s="230"/>
      <c r="H724" s="232"/>
      <c r="I724" s="230"/>
      <c r="J724" s="230"/>
      <c r="K724" s="230"/>
      <c r="L724" s="230"/>
      <c r="M724" s="230"/>
      <c r="N724" s="230"/>
      <c r="O724" s="230"/>
      <c r="P724" s="230"/>
      <c r="Q724" s="230"/>
      <c r="R724" s="230"/>
      <c r="S724" s="230"/>
      <c r="T724" s="230"/>
      <c r="U724" s="230"/>
      <c r="V724" s="230"/>
      <c r="W724" s="281"/>
      <c r="X724" s="230"/>
      <c r="Y724" s="230"/>
      <c r="Z724" s="236"/>
      <c r="AA724" s="57"/>
      <c r="AB724" s="56"/>
    </row>
    <row r="725" spans="1:28" ht="12.75" x14ac:dyDescent="0.2">
      <c r="A725" s="56"/>
      <c r="B725" s="213"/>
      <c r="C725" s="213"/>
      <c r="D725" s="214"/>
      <c r="E725" s="56"/>
      <c r="F725" s="224"/>
      <c r="G725" s="224"/>
      <c r="H725" s="226"/>
      <c r="I725" s="224"/>
      <c r="J725" s="224"/>
      <c r="K725" s="224"/>
      <c r="L725" s="224"/>
      <c r="M725" s="224"/>
      <c r="N725" s="224"/>
      <c r="O725" s="224"/>
      <c r="P725" s="224"/>
      <c r="Q725" s="224"/>
      <c r="R725" s="224"/>
      <c r="S725" s="224"/>
      <c r="T725" s="224"/>
      <c r="U725" s="224"/>
      <c r="V725" s="224"/>
      <c r="W725" s="280"/>
      <c r="X725" s="224"/>
      <c r="Y725" s="224"/>
      <c r="Z725" s="237"/>
      <c r="AA725" s="57"/>
      <c r="AB725" s="56"/>
    </row>
    <row r="726" spans="1:28" ht="12.75" x14ac:dyDescent="0.2">
      <c r="A726" s="56"/>
      <c r="B726" s="215"/>
      <c r="C726" s="215"/>
      <c r="D726" s="212"/>
      <c r="E726" s="56"/>
      <c r="F726" s="230"/>
      <c r="G726" s="230"/>
      <c r="H726" s="232"/>
      <c r="I726" s="230"/>
      <c r="J726" s="230"/>
      <c r="K726" s="230"/>
      <c r="L726" s="230"/>
      <c r="M726" s="230"/>
      <c r="N726" s="230"/>
      <c r="O726" s="230"/>
      <c r="P726" s="230"/>
      <c r="Q726" s="230"/>
      <c r="R726" s="230"/>
      <c r="S726" s="230"/>
      <c r="T726" s="230"/>
      <c r="U726" s="230"/>
      <c r="V726" s="230"/>
      <c r="W726" s="281"/>
      <c r="X726" s="230"/>
      <c r="Y726" s="230"/>
      <c r="Z726" s="236"/>
      <c r="AA726" s="57"/>
      <c r="AB726" s="56"/>
    </row>
    <row r="727" spans="1:28" ht="12.75" x14ac:dyDescent="0.2">
      <c r="A727" s="56"/>
      <c r="B727" s="213"/>
      <c r="C727" s="213"/>
      <c r="D727" s="214"/>
      <c r="E727" s="56"/>
      <c r="F727" s="224"/>
      <c r="G727" s="224"/>
      <c r="H727" s="226"/>
      <c r="I727" s="224"/>
      <c r="J727" s="224"/>
      <c r="K727" s="224"/>
      <c r="L727" s="224"/>
      <c r="M727" s="224"/>
      <c r="N727" s="224"/>
      <c r="O727" s="224"/>
      <c r="P727" s="224"/>
      <c r="Q727" s="224"/>
      <c r="R727" s="224"/>
      <c r="S727" s="224"/>
      <c r="T727" s="224"/>
      <c r="U727" s="224"/>
      <c r="V727" s="224"/>
      <c r="W727" s="280"/>
      <c r="X727" s="224"/>
      <c r="Y727" s="224"/>
      <c r="Z727" s="237"/>
      <c r="AA727" s="57"/>
      <c r="AB727" s="56"/>
    </row>
    <row r="728" spans="1:28" ht="12.75" x14ac:dyDescent="0.2">
      <c r="A728" s="56"/>
      <c r="B728" s="215"/>
      <c r="C728" s="215"/>
      <c r="D728" s="212"/>
      <c r="E728" s="56"/>
      <c r="F728" s="230"/>
      <c r="G728" s="230"/>
      <c r="H728" s="232"/>
      <c r="I728" s="230"/>
      <c r="J728" s="230"/>
      <c r="K728" s="230"/>
      <c r="L728" s="230"/>
      <c r="M728" s="230"/>
      <c r="N728" s="230"/>
      <c r="O728" s="230"/>
      <c r="P728" s="230"/>
      <c r="Q728" s="230"/>
      <c r="R728" s="230"/>
      <c r="S728" s="230"/>
      <c r="T728" s="230"/>
      <c r="U728" s="230"/>
      <c r="V728" s="230"/>
      <c r="W728" s="281"/>
      <c r="X728" s="230"/>
      <c r="Y728" s="230"/>
      <c r="Z728" s="236"/>
      <c r="AA728" s="57"/>
      <c r="AB728" s="56"/>
    </row>
    <row r="729" spans="1:28" ht="12.75" x14ac:dyDescent="0.2">
      <c r="A729" s="56"/>
      <c r="B729" s="213"/>
      <c r="C729" s="213"/>
      <c r="D729" s="214"/>
      <c r="E729" s="56"/>
      <c r="F729" s="224"/>
      <c r="G729" s="224"/>
      <c r="H729" s="226"/>
      <c r="I729" s="224"/>
      <c r="J729" s="224"/>
      <c r="K729" s="224"/>
      <c r="L729" s="224"/>
      <c r="M729" s="224"/>
      <c r="N729" s="224"/>
      <c r="O729" s="224"/>
      <c r="P729" s="224"/>
      <c r="Q729" s="224"/>
      <c r="R729" s="224"/>
      <c r="S729" s="224"/>
      <c r="T729" s="224"/>
      <c r="U729" s="224"/>
      <c r="V729" s="224"/>
      <c r="W729" s="280"/>
      <c r="X729" s="224"/>
      <c r="Y729" s="224"/>
      <c r="Z729" s="237"/>
      <c r="AA729" s="57"/>
      <c r="AB729" s="56"/>
    </row>
    <row r="730" spans="1:28" ht="12.75" x14ac:dyDescent="0.2">
      <c r="A730" s="56"/>
      <c r="B730" s="215"/>
      <c r="C730" s="215"/>
      <c r="D730" s="212"/>
      <c r="E730" s="56"/>
      <c r="F730" s="230"/>
      <c r="G730" s="230"/>
      <c r="H730" s="232"/>
      <c r="I730" s="230"/>
      <c r="J730" s="230"/>
      <c r="K730" s="230"/>
      <c r="L730" s="230"/>
      <c r="M730" s="230"/>
      <c r="N730" s="230"/>
      <c r="O730" s="230"/>
      <c r="P730" s="230"/>
      <c r="Q730" s="230"/>
      <c r="R730" s="230"/>
      <c r="S730" s="230"/>
      <c r="T730" s="230"/>
      <c r="U730" s="230"/>
      <c r="V730" s="230"/>
      <c r="W730" s="281"/>
      <c r="X730" s="230"/>
      <c r="Y730" s="230"/>
      <c r="Z730" s="236"/>
      <c r="AA730" s="57"/>
      <c r="AB730" s="56"/>
    </row>
    <row r="731" spans="1:28" ht="12.75" x14ac:dyDescent="0.2">
      <c r="A731" s="56"/>
      <c r="B731" s="213"/>
      <c r="C731" s="213"/>
      <c r="D731" s="214"/>
      <c r="E731" s="56"/>
      <c r="F731" s="224"/>
      <c r="G731" s="224"/>
      <c r="H731" s="226"/>
      <c r="I731" s="224"/>
      <c r="J731" s="224"/>
      <c r="K731" s="224"/>
      <c r="L731" s="224"/>
      <c r="M731" s="224"/>
      <c r="N731" s="224"/>
      <c r="O731" s="224"/>
      <c r="P731" s="224"/>
      <c r="Q731" s="224"/>
      <c r="R731" s="224"/>
      <c r="S731" s="224"/>
      <c r="T731" s="224"/>
      <c r="U731" s="224"/>
      <c r="V731" s="224"/>
      <c r="W731" s="280"/>
      <c r="X731" s="224"/>
      <c r="Y731" s="224"/>
      <c r="Z731" s="237"/>
      <c r="AA731" s="57"/>
      <c r="AB731" s="56"/>
    </row>
    <row r="732" spans="1:28" ht="12.75" x14ac:dyDescent="0.2">
      <c r="A732" s="56"/>
      <c r="B732" s="215"/>
      <c r="C732" s="215"/>
      <c r="D732" s="212"/>
      <c r="E732" s="56"/>
      <c r="F732" s="230"/>
      <c r="G732" s="230"/>
      <c r="H732" s="232"/>
      <c r="I732" s="230"/>
      <c r="J732" s="230"/>
      <c r="K732" s="230"/>
      <c r="L732" s="230"/>
      <c r="M732" s="230"/>
      <c r="N732" s="230"/>
      <c r="O732" s="230"/>
      <c r="P732" s="230"/>
      <c r="Q732" s="230"/>
      <c r="R732" s="230"/>
      <c r="S732" s="230"/>
      <c r="T732" s="230"/>
      <c r="U732" s="230"/>
      <c r="V732" s="230"/>
      <c r="W732" s="281"/>
      <c r="X732" s="230"/>
      <c r="Y732" s="230"/>
      <c r="Z732" s="236"/>
      <c r="AA732" s="57"/>
      <c r="AB732" s="56"/>
    </row>
    <row r="733" spans="1:28" ht="12.75" x14ac:dyDescent="0.2">
      <c r="A733" s="56"/>
      <c r="B733" s="213"/>
      <c r="C733" s="213"/>
      <c r="D733" s="214"/>
      <c r="E733" s="56"/>
      <c r="F733" s="224"/>
      <c r="G733" s="224"/>
      <c r="H733" s="226"/>
      <c r="I733" s="224"/>
      <c r="J733" s="224"/>
      <c r="K733" s="224"/>
      <c r="L733" s="224"/>
      <c r="M733" s="224"/>
      <c r="N733" s="224"/>
      <c r="O733" s="224"/>
      <c r="P733" s="224"/>
      <c r="Q733" s="224"/>
      <c r="R733" s="224"/>
      <c r="S733" s="224"/>
      <c r="T733" s="224"/>
      <c r="U733" s="224"/>
      <c r="V733" s="224"/>
      <c r="W733" s="280"/>
      <c r="X733" s="224"/>
      <c r="Y733" s="224"/>
      <c r="Z733" s="237"/>
      <c r="AA733" s="57"/>
      <c r="AB733" s="56"/>
    </row>
    <row r="734" spans="1:28" ht="12.75" x14ac:dyDescent="0.2">
      <c r="A734" s="56"/>
      <c r="B734" s="215"/>
      <c r="C734" s="215"/>
      <c r="D734" s="212"/>
      <c r="E734" s="56"/>
      <c r="F734" s="230"/>
      <c r="G734" s="230"/>
      <c r="H734" s="232"/>
      <c r="I734" s="230"/>
      <c r="J734" s="230"/>
      <c r="K734" s="230"/>
      <c r="L734" s="230"/>
      <c r="M734" s="230"/>
      <c r="N734" s="230"/>
      <c r="O734" s="230"/>
      <c r="P734" s="230"/>
      <c r="Q734" s="230"/>
      <c r="R734" s="230"/>
      <c r="S734" s="230"/>
      <c r="T734" s="230"/>
      <c r="U734" s="230"/>
      <c r="V734" s="230"/>
      <c r="W734" s="281"/>
      <c r="X734" s="230"/>
      <c r="Y734" s="230"/>
      <c r="Z734" s="236"/>
      <c r="AA734" s="57"/>
      <c r="AB734" s="56"/>
    </row>
    <row r="735" spans="1:28" ht="12.75" x14ac:dyDescent="0.2">
      <c r="A735" s="56"/>
      <c r="B735" s="213"/>
      <c r="C735" s="213"/>
      <c r="D735" s="214"/>
      <c r="E735" s="56"/>
      <c r="F735" s="224"/>
      <c r="G735" s="224"/>
      <c r="H735" s="226"/>
      <c r="I735" s="224"/>
      <c r="J735" s="224"/>
      <c r="K735" s="224"/>
      <c r="L735" s="224"/>
      <c r="M735" s="224"/>
      <c r="N735" s="224"/>
      <c r="O735" s="224"/>
      <c r="P735" s="224"/>
      <c r="Q735" s="224"/>
      <c r="R735" s="224"/>
      <c r="S735" s="224"/>
      <c r="T735" s="224"/>
      <c r="U735" s="224"/>
      <c r="V735" s="224"/>
      <c r="W735" s="280"/>
      <c r="X735" s="224"/>
      <c r="Y735" s="224"/>
      <c r="Z735" s="237"/>
      <c r="AA735" s="57"/>
      <c r="AB735" s="56"/>
    </row>
    <row r="736" spans="1:28" ht="12.75" x14ac:dyDescent="0.2">
      <c r="A736" s="56"/>
      <c r="B736" s="215"/>
      <c r="C736" s="215"/>
      <c r="D736" s="212"/>
      <c r="E736" s="56"/>
      <c r="F736" s="230"/>
      <c r="G736" s="230"/>
      <c r="H736" s="232"/>
      <c r="I736" s="230"/>
      <c r="J736" s="230"/>
      <c r="K736" s="230"/>
      <c r="L736" s="230"/>
      <c r="M736" s="230"/>
      <c r="N736" s="230"/>
      <c r="O736" s="230"/>
      <c r="P736" s="230"/>
      <c r="Q736" s="230"/>
      <c r="R736" s="230"/>
      <c r="S736" s="230"/>
      <c r="T736" s="230"/>
      <c r="U736" s="230"/>
      <c r="V736" s="230"/>
      <c r="W736" s="281"/>
      <c r="X736" s="230"/>
      <c r="Y736" s="230"/>
      <c r="Z736" s="236"/>
      <c r="AA736" s="57"/>
      <c r="AB736" s="56"/>
    </row>
    <row r="737" spans="1:28" ht="12.75" x14ac:dyDescent="0.2">
      <c r="A737" s="56"/>
      <c r="B737" s="213"/>
      <c r="C737" s="213"/>
      <c r="D737" s="214"/>
      <c r="E737" s="56"/>
      <c r="F737" s="224"/>
      <c r="G737" s="224"/>
      <c r="H737" s="226"/>
      <c r="I737" s="224"/>
      <c r="J737" s="224"/>
      <c r="K737" s="224"/>
      <c r="L737" s="224"/>
      <c r="M737" s="224"/>
      <c r="N737" s="224"/>
      <c r="O737" s="224"/>
      <c r="P737" s="224"/>
      <c r="Q737" s="224"/>
      <c r="R737" s="224"/>
      <c r="S737" s="224"/>
      <c r="T737" s="224"/>
      <c r="U737" s="224"/>
      <c r="V737" s="224"/>
      <c r="W737" s="280"/>
      <c r="X737" s="224"/>
      <c r="Y737" s="224"/>
      <c r="Z737" s="237"/>
      <c r="AA737" s="57"/>
      <c r="AB737" s="56"/>
    </row>
    <row r="738" spans="1:28" ht="12.75" x14ac:dyDescent="0.2">
      <c r="A738" s="56"/>
      <c r="B738" s="215"/>
      <c r="C738" s="215"/>
      <c r="D738" s="212"/>
      <c r="E738" s="56"/>
      <c r="F738" s="230"/>
      <c r="G738" s="230"/>
      <c r="H738" s="232"/>
      <c r="I738" s="230"/>
      <c r="J738" s="230"/>
      <c r="K738" s="230"/>
      <c r="L738" s="230"/>
      <c r="M738" s="230"/>
      <c r="N738" s="230"/>
      <c r="O738" s="230"/>
      <c r="P738" s="230"/>
      <c r="Q738" s="230"/>
      <c r="R738" s="230"/>
      <c r="S738" s="230"/>
      <c r="T738" s="230"/>
      <c r="U738" s="230"/>
      <c r="V738" s="230"/>
      <c r="W738" s="281"/>
      <c r="X738" s="230"/>
      <c r="Y738" s="230"/>
      <c r="Z738" s="236"/>
      <c r="AA738" s="57"/>
      <c r="AB738" s="56"/>
    </row>
    <row r="739" spans="1:28" ht="12.75" x14ac:dyDescent="0.2">
      <c r="A739" s="56"/>
      <c r="B739" s="213"/>
      <c r="C739" s="213"/>
      <c r="D739" s="214"/>
      <c r="E739" s="56"/>
      <c r="F739" s="224"/>
      <c r="G739" s="224"/>
      <c r="H739" s="226"/>
      <c r="I739" s="224"/>
      <c r="J739" s="224"/>
      <c r="K739" s="224"/>
      <c r="L739" s="224"/>
      <c r="M739" s="224"/>
      <c r="N739" s="224"/>
      <c r="O739" s="224"/>
      <c r="P739" s="224"/>
      <c r="Q739" s="224"/>
      <c r="R739" s="224"/>
      <c r="S739" s="224"/>
      <c r="T739" s="224"/>
      <c r="U739" s="224"/>
      <c r="V739" s="224"/>
      <c r="W739" s="280"/>
      <c r="X739" s="224"/>
      <c r="Y739" s="224"/>
      <c r="Z739" s="237"/>
      <c r="AA739" s="57"/>
      <c r="AB739" s="56"/>
    </row>
    <row r="740" spans="1:28" ht="12.75" x14ac:dyDescent="0.2">
      <c r="A740" s="56"/>
      <c r="B740" s="215"/>
      <c r="C740" s="215"/>
      <c r="D740" s="212"/>
      <c r="E740" s="56"/>
      <c r="F740" s="230"/>
      <c r="G740" s="230"/>
      <c r="H740" s="232"/>
      <c r="I740" s="230"/>
      <c r="J740" s="230"/>
      <c r="K740" s="230"/>
      <c r="L740" s="230"/>
      <c r="M740" s="230"/>
      <c r="N740" s="230"/>
      <c r="O740" s="230"/>
      <c r="P740" s="230"/>
      <c r="Q740" s="230"/>
      <c r="R740" s="230"/>
      <c r="S740" s="230"/>
      <c r="T740" s="230"/>
      <c r="U740" s="230"/>
      <c r="V740" s="230"/>
      <c r="W740" s="281"/>
      <c r="X740" s="230"/>
      <c r="Y740" s="230"/>
      <c r="Z740" s="236"/>
      <c r="AA740" s="57"/>
      <c r="AB740" s="56"/>
    </row>
    <row r="741" spans="1:28" ht="12.75" x14ac:dyDescent="0.2">
      <c r="A741" s="56"/>
      <c r="B741" s="213"/>
      <c r="C741" s="213"/>
      <c r="D741" s="214"/>
      <c r="E741" s="56"/>
      <c r="F741" s="224"/>
      <c r="G741" s="224"/>
      <c r="H741" s="226"/>
      <c r="I741" s="224"/>
      <c r="J741" s="224"/>
      <c r="K741" s="224"/>
      <c r="L741" s="224"/>
      <c r="M741" s="224"/>
      <c r="N741" s="224"/>
      <c r="O741" s="224"/>
      <c r="P741" s="224"/>
      <c r="Q741" s="224"/>
      <c r="R741" s="224"/>
      <c r="S741" s="224"/>
      <c r="T741" s="224"/>
      <c r="U741" s="224"/>
      <c r="V741" s="224"/>
      <c r="W741" s="280"/>
      <c r="X741" s="224"/>
      <c r="Y741" s="224"/>
      <c r="Z741" s="237"/>
      <c r="AA741" s="57"/>
      <c r="AB741" s="56"/>
    </row>
    <row r="742" spans="1:28" ht="12.75" x14ac:dyDescent="0.2">
      <c r="A742" s="56"/>
      <c r="B742" s="215"/>
      <c r="C742" s="215"/>
      <c r="D742" s="212"/>
      <c r="E742" s="56"/>
      <c r="F742" s="230"/>
      <c r="G742" s="230"/>
      <c r="H742" s="232"/>
      <c r="I742" s="230"/>
      <c r="J742" s="230"/>
      <c r="K742" s="230"/>
      <c r="L742" s="230"/>
      <c r="M742" s="230"/>
      <c r="N742" s="230"/>
      <c r="O742" s="230"/>
      <c r="P742" s="230"/>
      <c r="Q742" s="230"/>
      <c r="R742" s="230"/>
      <c r="S742" s="230"/>
      <c r="T742" s="230"/>
      <c r="U742" s="230"/>
      <c r="V742" s="230"/>
      <c r="W742" s="281"/>
      <c r="X742" s="230"/>
      <c r="Y742" s="230"/>
      <c r="Z742" s="236"/>
      <c r="AA742" s="57"/>
      <c r="AB742" s="56"/>
    </row>
    <row r="743" spans="1:28" ht="12.75" x14ac:dyDescent="0.2">
      <c r="A743" s="56"/>
      <c r="B743" s="213"/>
      <c r="C743" s="213"/>
      <c r="D743" s="214"/>
      <c r="E743" s="56"/>
      <c r="F743" s="224"/>
      <c r="G743" s="224"/>
      <c r="H743" s="226"/>
      <c r="I743" s="224"/>
      <c r="J743" s="224"/>
      <c r="K743" s="224"/>
      <c r="L743" s="224"/>
      <c r="M743" s="224"/>
      <c r="N743" s="224"/>
      <c r="O743" s="224"/>
      <c r="P743" s="224"/>
      <c r="Q743" s="224"/>
      <c r="R743" s="224"/>
      <c r="S743" s="224"/>
      <c r="T743" s="224"/>
      <c r="U743" s="224"/>
      <c r="V743" s="224"/>
      <c r="W743" s="280"/>
      <c r="X743" s="224"/>
      <c r="Y743" s="224"/>
      <c r="Z743" s="237"/>
      <c r="AA743" s="57"/>
      <c r="AB743" s="56"/>
    </row>
    <row r="744" spans="1:28" ht="12.75" x14ac:dyDescent="0.2">
      <c r="A744" s="56"/>
      <c r="B744" s="215"/>
      <c r="C744" s="215"/>
      <c r="D744" s="212"/>
      <c r="E744" s="56"/>
      <c r="F744" s="230"/>
      <c r="G744" s="230"/>
      <c r="H744" s="232"/>
      <c r="I744" s="230"/>
      <c r="J744" s="230"/>
      <c r="K744" s="230"/>
      <c r="L744" s="230"/>
      <c r="M744" s="230"/>
      <c r="N744" s="230"/>
      <c r="O744" s="230"/>
      <c r="P744" s="230"/>
      <c r="Q744" s="230"/>
      <c r="R744" s="230"/>
      <c r="S744" s="230"/>
      <c r="T744" s="230"/>
      <c r="U744" s="230"/>
      <c r="V744" s="230"/>
      <c r="W744" s="281"/>
      <c r="X744" s="230"/>
      <c r="Y744" s="230"/>
      <c r="Z744" s="236"/>
      <c r="AA744" s="57"/>
      <c r="AB744" s="56"/>
    </row>
    <row r="745" spans="1:28" ht="12.75" x14ac:dyDescent="0.2">
      <c r="A745" s="56"/>
      <c r="B745" s="213"/>
      <c r="C745" s="213"/>
      <c r="D745" s="214"/>
      <c r="E745" s="56"/>
      <c r="F745" s="224"/>
      <c r="G745" s="224"/>
      <c r="H745" s="226"/>
      <c r="I745" s="224"/>
      <c r="J745" s="224"/>
      <c r="K745" s="224"/>
      <c r="L745" s="224"/>
      <c r="M745" s="224"/>
      <c r="N745" s="224"/>
      <c r="O745" s="224"/>
      <c r="P745" s="224"/>
      <c r="Q745" s="224"/>
      <c r="R745" s="224"/>
      <c r="S745" s="224"/>
      <c r="T745" s="224"/>
      <c r="U745" s="224"/>
      <c r="V745" s="224"/>
      <c r="W745" s="280"/>
      <c r="X745" s="224"/>
      <c r="Y745" s="224"/>
      <c r="Z745" s="237"/>
      <c r="AA745" s="57"/>
      <c r="AB745" s="56"/>
    </row>
    <row r="746" spans="1:28" ht="12.75" x14ac:dyDescent="0.2">
      <c r="A746" s="56"/>
      <c r="B746" s="215"/>
      <c r="C746" s="215"/>
      <c r="D746" s="212"/>
      <c r="E746" s="56"/>
      <c r="F746" s="230"/>
      <c r="G746" s="230"/>
      <c r="H746" s="232"/>
      <c r="I746" s="230"/>
      <c r="J746" s="230"/>
      <c r="K746" s="230"/>
      <c r="L746" s="230"/>
      <c r="M746" s="230"/>
      <c r="N746" s="230"/>
      <c r="O746" s="230"/>
      <c r="P746" s="230"/>
      <c r="Q746" s="230"/>
      <c r="R746" s="230"/>
      <c r="S746" s="230"/>
      <c r="T746" s="230"/>
      <c r="U746" s="230"/>
      <c r="V746" s="230"/>
      <c r="W746" s="281"/>
      <c r="X746" s="230"/>
      <c r="Y746" s="230"/>
      <c r="Z746" s="236"/>
      <c r="AA746" s="57"/>
      <c r="AB746" s="56"/>
    </row>
    <row r="747" spans="1:28" ht="12.75" x14ac:dyDescent="0.2">
      <c r="A747" s="56"/>
      <c r="B747" s="213"/>
      <c r="C747" s="213"/>
      <c r="D747" s="214"/>
      <c r="E747" s="56"/>
      <c r="F747" s="224"/>
      <c r="G747" s="224"/>
      <c r="H747" s="226"/>
      <c r="I747" s="224"/>
      <c r="J747" s="224"/>
      <c r="K747" s="224"/>
      <c r="L747" s="224"/>
      <c r="M747" s="224"/>
      <c r="N747" s="224"/>
      <c r="O747" s="224"/>
      <c r="P747" s="224"/>
      <c r="Q747" s="224"/>
      <c r="R747" s="224"/>
      <c r="S747" s="224"/>
      <c r="T747" s="224"/>
      <c r="U747" s="224"/>
      <c r="V747" s="224"/>
      <c r="W747" s="280"/>
      <c r="X747" s="224"/>
      <c r="Y747" s="224"/>
      <c r="Z747" s="237"/>
      <c r="AA747" s="57"/>
      <c r="AB747" s="56"/>
    </row>
    <row r="748" spans="1:28" ht="12.75" x14ac:dyDescent="0.2">
      <c r="A748" s="56"/>
      <c r="B748" s="215"/>
      <c r="C748" s="215"/>
      <c r="D748" s="212"/>
      <c r="E748" s="56"/>
      <c r="F748" s="230"/>
      <c r="G748" s="230"/>
      <c r="H748" s="232"/>
      <c r="I748" s="230"/>
      <c r="J748" s="230"/>
      <c r="K748" s="230"/>
      <c r="L748" s="230"/>
      <c r="M748" s="230"/>
      <c r="N748" s="230"/>
      <c r="O748" s="230"/>
      <c r="P748" s="230"/>
      <c r="Q748" s="230"/>
      <c r="R748" s="230"/>
      <c r="S748" s="230"/>
      <c r="T748" s="230"/>
      <c r="U748" s="230"/>
      <c r="V748" s="230"/>
      <c r="W748" s="281"/>
      <c r="X748" s="230"/>
      <c r="Y748" s="230"/>
      <c r="Z748" s="236"/>
      <c r="AA748" s="57"/>
      <c r="AB748" s="56"/>
    </row>
    <row r="749" spans="1:28" ht="12.75" x14ac:dyDescent="0.2">
      <c r="A749" s="56"/>
      <c r="B749" s="213"/>
      <c r="C749" s="213"/>
      <c r="D749" s="214"/>
      <c r="E749" s="56"/>
      <c r="F749" s="224"/>
      <c r="G749" s="224"/>
      <c r="H749" s="226"/>
      <c r="I749" s="224"/>
      <c r="J749" s="224"/>
      <c r="K749" s="224"/>
      <c r="L749" s="224"/>
      <c r="M749" s="224"/>
      <c r="N749" s="224"/>
      <c r="O749" s="224"/>
      <c r="P749" s="224"/>
      <c r="Q749" s="224"/>
      <c r="R749" s="224"/>
      <c r="S749" s="224"/>
      <c r="T749" s="224"/>
      <c r="U749" s="224"/>
      <c r="V749" s="224"/>
      <c r="W749" s="280"/>
      <c r="X749" s="224"/>
      <c r="Y749" s="224"/>
      <c r="Z749" s="237"/>
      <c r="AA749" s="57"/>
      <c r="AB749" s="56"/>
    </row>
    <row r="750" spans="1:28" ht="12.75" x14ac:dyDescent="0.2">
      <c r="A750" s="56"/>
      <c r="B750" s="215"/>
      <c r="C750" s="215"/>
      <c r="D750" s="212"/>
      <c r="E750" s="56"/>
      <c r="F750" s="230"/>
      <c r="G750" s="230"/>
      <c r="H750" s="232"/>
      <c r="I750" s="230"/>
      <c r="J750" s="230"/>
      <c r="K750" s="230"/>
      <c r="L750" s="230"/>
      <c r="M750" s="230"/>
      <c r="N750" s="230"/>
      <c r="O750" s="230"/>
      <c r="P750" s="230"/>
      <c r="Q750" s="230"/>
      <c r="R750" s="230"/>
      <c r="S750" s="230"/>
      <c r="T750" s="230"/>
      <c r="U750" s="230"/>
      <c r="V750" s="230"/>
      <c r="W750" s="281"/>
      <c r="X750" s="230"/>
      <c r="Y750" s="230"/>
      <c r="Z750" s="236"/>
      <c r="AA750" s="57"/>
      <c r="AB750" s="56"/>
    </row>
    <row r="751" spans="1:28" ht="12.75" x14ac:dyDescent="0.2">
      <c r="A751" s="56"/>
      <c r="B751" s="213"/>
      <c r="C751" s="213"/>
      <c r="D751" s="214"/>
      <c r="E751" s="56"/>
      <c r="F751" s="224"/>
      <c r="G751" s="224"/>
      <c r="H751" s="226"/>
      <c r="I751" s="224"/>
      <c r="J751" s="224"/>
      <c r="K751" s="224"/>
      <c r="L751" s="224"/>
      <c r="M751" s="224"/>
      <c r="N751" s="224"/>
      <c r="O751" s="224"/>
      <c r="P751" s="224"/>
      <c r="Q751" s="224"/>
      <c r="R751" s="224"/>
      <c r="S751" s="224"/>
      <c r="T751" s="224"/>
      <c r="U751" s="224"/>
      <c r="V751" s="224"/>
      <c r="W751" s="280"/>
      <c r="X751" s="224"/>
      <c r="Y751" s="224"/>
      <c r="Z751" s="237"/>
      <c r="AA751" s="57"/>
      <c r="AB751" s="56"/>
    </row>
    <row r="752" spans="1:28" ht="12.75" x14ac:dyDescent="0.2">
      <c r="A752" s="56"/>
      <c r="B752" s="215"/>
      <c r="C752" s="215"/>
      <c r="D752" s="212"/>
      <c r="E752" s="56"/>
      <c r="F752" s="230"/>
      <c r="G752" s="230"/>
      <c r="H752" s="232"/>
      <c r="I752" s="230"/>
      <c r="J752" s="230"/>
      <c r="K752" s="230"/>
      <c r="L752" s="230"/>
      <c r="M752" s="230"/>
      <c r="N752" s="230"/>
      <c r="O752" s="230"/>
      <c r="P752" s="230"/>
      <c r="Q752" s="230"/>
      <c r="R752" s="230"/>
      <c r="S752" s="230"/>
      <c r="T752" s="230"/>
      <c r="U752" s="230"/>
      <c r="V752" s="230"/>
      <c r="W752" s="281"/>
      <c r="X752" s="230"/>
      <c r="Y752" s="230"/>
      <c r="Z752" s="236"/>
      <c r="AA752" s="57"/>
      <c r="AB752" s="56"/>
    </row>
    <row r="753" spans="1:28" ht="12.75" x14ac:dyDescent="0.2">
      <c r="A753" s="56"/>
      <c r="B753" s="213"/>
      <c r="C753" s="213"/>
      <c r="D753" s="214"/>
      <c r="E753" s="56"/>
      <c r="F753" s="224"/>
      <c r="G753" s="224"/>
      <c r="H753" s="226"/>
      <c r="I753" s="224"/>
      <c r="J753" s="224"/>
      <c r="K753" s="224"/>
      <c r="L753" s="224"/>
      <c r="M753" s="224"/>
      <c r="N753" s="224"/>
      <c r="O753" s="224"/>
      <c r="P753" s="224"/>
      <c r="Q753" s="224"/>
      <c r="R753" s="224"/>
      <c r="S753" s="224"/>
      <c r="T753" s="224"/>
      <c r="U753" s="224"/>
      <c r="V753" s="224"/>
      <c r="W753" s="280"/>
      <c r="X753" s="224"/>
      <c r="Y753" s="224"/>
      <c r="Z753" s="237"/>
      <c r="AA753" s="57"/>
      <c r="AB753" s="56"/>
    </row>
    <row r="754" spans="1:28" ht="12.75" x14ac:dyDescent="0.2">
      <c r="A754" s="56"/>
      <c r="B754" s="215"/>
      <c r="C754" s="215"/>
      <c r="D754" s="212"/>
      <c r="E754" s="56"/>
      <c r="F754" s="230"/>
      <c r="G754" s="230"/>
      <c r="H754" s="232"/>
      <c r="I754" s="230"/>
      <c r="J754" s="230"/>
      <c r="K754" s="230"/>
      <c r="L754" s="230"/>
      <c r="M754" s="230"/>
      <c r="N754" s="230"/>
      <c r="O754" s="230"/>
      <c r="P754" s="230"/>
      <c r="Q754" s="230"/>
      <c r="R754" s="230"/>
      <c r="S754" s="230"/>
      <c r="T754" s="230"/>
      <c r="U754" s="230"/>
      <c r="V754" s="230"/>
      <c r="W754" s="281"/>
      <c r="X754" s="230"/>
      <c r="Y754" s="230"/>
      <c r="Z754" s="236"/>
      <c r="AA754" s="57"/>
      <c r="AB754" s="56"/>
    </row>
    <row r="755" spans="1:28" ht="12.75" x14ac:dyDescent="0.2">
      <c r="A755" s="56"/>
      <c r="B755" s="213"/>
      <c r="C755" s="213"/>
      <c r="D755" s="214"/>
      <c r="E755" s="56"/>
      <c r="F755" s="224"/>
      <c r="G755" s="224"/>
      <c r="H755" s="226"/>
      <c r="I755" s="224"/>
      <c r="J755" s="224"/>
      <c r="K755" s="224"/>
      <c r="L755" s="224"/>
      <c r="M755" s="224"/>
      <c r="N755" s="224"/>
      <c r="O755" s="224"/>
      <c r="P755" s="224"/>
      <c r="Q755" s="224"/>
      <c r="R755" s="224"/>
      <c r="S755" s="224"/>
      <c r="T755" s="224"/>
      <c r="U755" s="224"/>
      <c r="V755" s="224"/>
      <c r="W755" s="280"/>
      <c r="X755" s="224"/>
      <c r="Y755" s="224"/>
      <c r="Z755" s="237"/>
      <c r="AA755" s="57"/>
      <c r="AB755" s="56"/>
    </row>
    <row r="756" spans="1:28" ht="12.75" x14ac:dyDescent="0.2">
      <c r="A756" s="56"/>
      <c r="B756" s="215"/>
      <c r="C756" s="215"/>
      <c r="D756" s="212"/>
      <c r="E756" s="56"/>
      <c r="F756" s="230"/>
      <c r="G756" s="230"/>
      <c r="H756" s="232"/>
      <c r="I756" s="230"/>
      <c r="J756" s="230"/>
      <c r="K756" s="230"/>
      <c r="L756" s="230"/>
      <c r="M756" s="230"/>
      <c r="N756" s="230"/>
      <c r="O756" s="230"/>
      <c r="P756" s="230"/>
      <c r="Q756" s="230"/>
      <c r="R756" s="230"/>
      <c r="S756" s="230"/>
      <c r="T756" s="230"/>
      <c r="U756" s="230"/>
      <c r="V756" s="230"/>
      <c r="W756" s="281"/>
      <c r="X756" s="230"/>
      <c r="Y756" s="230"/>
      <c r="Z756" s="236"/>
      <c r="AA756" s="57"/>
      <c r="AB756" s="56"/>
    </row>
    <row r="757" spans="1:28" ht="12.75" x14ac:dyDescent="0.2">
      <c r="A757" s="56"/>
      <c r="B757" s="213"/>
      <c r="C757" s="213"/>
      <c r="D757" s="214"/>
      <c r="E757" s="56"/>
      <c r="F757" s="224"/>
      <c r="G757" s="224"/>
      <c r="H757" s="226"/>
      <c r="I757" s="224"/>
      <c r="J757" s="224"/>
      <c r="K757" s="224"/>
      <c r="L757" s="224"/>
      <c r="M757" s="224"/>
      <c r="N757" s="224"/>
      <c r="O757" s="224"/>
      <c r="P757" s="224"/>
      <c r="Q757" s="224"/>
      <c r="R757" s="224"/>
      <c r="S757" s="224"/>
      <c r="T757" s="224"/>
      <c r="U757" s="224"/>
      <c r="V757" s="224"/>
      <c r="W757" s="280"/>
      <c r="X757" s="224"/>
      <c r="Y757" s="224"/>
      <c r="Z757" s="237"/>
      <c r="AA757" s="57"/>
      <c r="AB757" s="56"/>
    </row>
    <row r="758" spans="1:28" ht="12.75" x14ac:dyDescent="0.2">
      <c r="A758" s="56"/>
      <c r="B758" s="215"/>
      <c r="C758" s="215"/>
      <c r="D758" s="212"/>
      <c r="E758" s="56"/>
      <c r="F758" s="230"/>
      <c r="G758" s="230"/>
      <c r="H758" s="232"/>
      <c r="I758" s="230"/>
      <c r="J758" s="230"/>
      <c r="K758" s="230"/>
      <c r="L758" s="230"/>
      <c r="M758" s="230"/>
      <c r="N758" s="230"/>
      <c r="O758" s="230"/>
      <c r="P758" s="230"/>
      <c r="Q758" s="230"/>
      <c r="R758" s="230"/>
      <c r="S758" s="230"/>
      <c r="T758" s="230"/>
      <c r="U758" s="230"/>
      <c r="V758" s="230"/>
      <c r="W758" s="281"/>
      <c r="X758" s="230"/>
      <c r="Y758" s="230"/>
      <c r="Z758" s="236"/>
      <c r="AA758" s="57"/>
      <c r="AB758" s="56"/>
    </row>
    <row r="759" spans="1:28" ht="12.75" x14ac:dyDescent="0.2">
      <c r="A759" s="56"/>
      <c r="B759" s="213"/>
      <c r="C759" s="213"/>
      <c r="D759" s="214"/>
      <c r="E759" s="56"/>
      <c r="F759" s="224"/>
      <c r="G759" s="224"/>
      <c r="H759" s="226"/>
      <c r="I759" s="224"/>
      <c r="J759" s="224"/>
      <c r="K759" s="224"/>
      <c r="L759" s="224"/>
      <c r="M759" s="224"/>
      <c r="N759" s="224"/>
      <c r="O759" s="224"/>
      <c r="P759" s="224"/>
      <c r="Q759" s="224"/>
      <c r="R759" s="224"/>
      <c r="S759" s="224"/>
      <c r="T759" s="224"/>
      <c r="U759" s="224"/>
      <c r="V759" s="224"/>
      <c r="W759" s="280"/>
      <c r="X759" s="224"/>
      <c r="Y759" s="224"/>
      <c r="Z759" s="237"/>
      <c r="AA759" s="57"/>
      <c r="AB759" s="56"/>
    </row>
    <row r="760" spans="1:28" ht="12.75" x14ac:dyDescent="0.2">
      <c r="A760" s="56"/>
      <c r="B760" s="215"/>
      <c r="C760" s="215"/>
      <c r="D760" s="212"/>
      <c r="E760" s="56"/>
      <c r="F760" s="230"/>
      <c r="G760" s="230"/>
      <c r="H760" s="232"/>
      <c r="I760" s="230"/>
      <c r="J760" s="230"/>
      <c r="K760" s="230"/>
      <c r="L760" s="230"/>
      <c r="M760" s="230"/>
      <c r="N760" s="230"/>
      <c r="O760" s="230"/>
      <c r="P760" s="230"/>
      <c r="Q760" s="230"/>
      <c r="R760" s="230"/>
      <c r="S760" s="230"/>
      <c r="T760" s="230"/>
      <c r="U760" s="230"/>
      <c r="V760" s="230"/>
      <c r="W760" s="281"/>
      <c r="X760" s="230"/>
      <c r="Y760" s="230"/>
      <c r="Z760" s="236"/>
      <c r="AA760" s="57"/>
      <c r="AB760" s="56"/>
    </row>
    <row r="761" spans="1:28" ht="12.75" x14ac:dyDescent="0.2">
      <c r="A761" s="56"/>
      <c r="B761" s="213"/>
      <c r="C761" s="213"/>
      <c r="D761" s="214"/>
      <c r="E761" s="56"/>
      <c r="F761" s="224"/>
      <c r="G761" s="224"/>
      <c r="H761" s="226"/>
      <c r="I761" s="224"/>
      <c r="J761" s="224"/>
      <c r="K761" s="224"/>
      <c r="L761" s="224"/>
      <c r="M761" s="224"/>
      <c r="N761" s="224"/>
      <c r="O761" s="224"/>
      <c r="P761" s="224"/>
      <c r="Q761" s="224"/>
      <c r="R761" s="224"/>
      <c r="S761" s="224"/>
      <c r="T761" s="224"/>
      <c r="U761" s="224"/>
      <c r="V761" s="224"/>
      <c r="W761" s="280"/>
      <c r="X761" s="224"/>
      <c r="Y761" s="224"/>
      <c r="Z761" s="237"/>
      <c r="AA761" s="57"/>
      <c r="AB761" s="56"/>
    </row>
    <row r="762" spans="1:28" ht="12.75" x14ac:dyDescent="0.2">
      <c r="A762" s="56"/>
      <c r="B762" s="215"/>
      <c r="C762" s="215"/>
      <c r="D762" s="212"/>
      <c r="E762" s="56"/>
      <c r="F762" s="230"/>
      <c r="G762" s="230"/>
      <c r="H762" s="232"/>
      <c r="I762" s="230"/>
      <c r="J762" s="230"/>
      <c r="K762" s="230"/>
      <c r="L762" s="230"/>
      <c r="M762" s="230"/>
      <c r="N762" s="230"/>
      <c r="O762" s="230"/>
      <c r="P762" s="230"/>
      <c r="Q762" s="230"/>
      <c r="R762" s="230"/>
      <c r="S762" s="230"/>
      <c r="T762" s="230"/>
      <c r="U762" s="230"/>
      <c r="V762" s="230"/>
      <c r="W762" s="281"/>
      <c r="X762" s="230"/>
      <c r="Y762" s="230"/>
      <c r="Z762" s="236"/>
      <c r="AA762" s="57"/>
      <c r="AB762" s="56"/>
    </row>
    <row r="763" spans="1:28" ht="12.75" x14ac:dyDescent="0.2">
      <c r="A763" s="56"/>
      <c r="B763" s="213"/>
      <c r="C763" s="213"/>
      <c r="D763" s="214"/>
      <c r="E763" s="56"/>
      <c r="F763" s="224"/>
      <c r="G763" s="224"/>
      <c r="H763" s="226"/>
      <c r="I763" s="224"/>
      <c r="J763" s="224"/>
      <c r="K763" s="224"/>
      <c r="L763" s="224"/>
      <c r="M763" s="224"/>
      <c r="N763" s="224"/>
      <c r="O763" s="224"/>
      <c r="P763" s="224"/>
      <c r="Q763" s="224"/>
      <c r="R763" s="224"/>
      <c r="S763" s="224"/>
      <c r="T763" s="224"/>
      <c r="U763" s="224"/>
      <c r="V763" s="224"/>
      <c r="W763" s="280"/>
      <c r="X763" s="224"/>
      <c r="Y763" s="224"/>
      <c r="Z763" s="237"/>
      <c r="AA763" s="57"/>
      <c r="AB763" s="56"/>
    </row>
    <row r="764" spans="1:28" ht="12.75" x14ac:dyDescent="0.2">
      <c r="A764" s="56"/>
      <c r="B764" s="215"/>
      <c r="C764" s="215"/>
      <c r="D764" s="212"/>
      <c r="E764" s="56"/>
      <c r="F764" s="230"/>
      <c r="G764" s="230"/>
      <c r="H764" s="232"/>
      <c r="I764" s="230"/>
      <c r="J764" s="230"/>
      <c r="K764" s="230"/>
      <c r="L764" s="230"/>
      <c r="M764" s="230"/>
      <c r="N764" s="230"/>
      <c r="O764" s="230"/>
      <c r="P764" s="230"/>
      <c r="Q764" s="230"/>
      <c r="R764" s="230"/>
      <c r="S764" s="230"/>
      <c r="T764" s="230"/>
      <c r="U764" s="230"/>
      <c r="V764" s="230"/>
      <c r="W764" s="281"/>
      <c r="X764" s="230"/>
      <c r="Y764" s="230"/>
      <c r="Z764" s="236"/>
      <c r="AA764" s="57"/>
      <c r="AB764" s="56"/>
    </row>
    <row r="765" spans="1:28" ht="12.75" x14ac:dyDescent="0.2">
      <c r="A765" s="56"/>
      <c r="B765" s="213"/>
      <c r="C765" s="213"/>
      <c r="D765" s="214"/>
      <c r="E765" s="56"/>
      <c r="F765" s="224"/>
      <c r="G765" s="224"/>
      <c r="H765" s="226"/>
      <c r="I765" s="224"/>
      <c r="J765" s="224"/>
      <c r="K765" s="224"/>
      <c r="L765" s="224"/>
      <c r="M765" s="224"/>
      <c r="N765" s="224"/>
      <c r="O765" s="224"/>
      <c r="P765" s="224"/>
      <c r="Q765" s="224"/>
      <c r="R765" s="224"/>
      <c r="S765" s="224"/>
      <c r="T765" s="224"/>
      <c r="U765" s="224"/>
      <c r="V765" s="224"/>
      <c r="W765" s="280"/>
      <c r="X765" s="224"/>
      <c r="Y765" s="224"/>
      <c r="Z765" s="237"/>
      <c r="AA765" s="57"/>
      <c r="AB765" s="56"/>
    </row>
    <row r="766" spans="1:28" ht="12.75" x14ac:dyDescent="0.2">
      <c r="A766" s="56"/>
      <c r="B766" s="215"/>
      <c r="C766" s="215"/>
      <c r="D766" s="212"/>
      <c r="E766" s="56"/>
      <c r="F766" s="230"/>
      <c r="G766" s="230"/>
      <c r="H766" s="232"/>
      <c r="I766" s="230"/>
      <c r="J766" s="230"/>
      <c r="K766" s="230"/>
      <c r="L766" s="230"/>
      <c r="M766" s="230"/>
      <c r="N766" s="230"/>
      <c r="O766" s="230"/>
      <c r="P766" s="230"/>
      <c r="Q766" s="230"/>
      <c r="R766" s="230"/>
      <c r="S766" s="230"/>
      <c r="T766" s="230"/>
      <c r="U766" s="230"/>
      <c r="V766" s="230"/>
      <c r="W766" s="281"/>
      <c r="X766" s="230"/>
      <c r="Y766" s="230"/>
      <c r="Z766" s="236"/>
      <c r="AA766" s="57"/>
      <c r="AB766" s="56"/>
    </row>
    <row r="767" spans="1:28" ht="12.75" x14ac:dyDescent="0.2">
      <c r="A767" s="56"/>
      <c r="B767" s="213"/>
      <c r="C767" s="213"/>
      <c r="D767" s="214"/>
      <c r="E767" s="56"/>
      <c r="F767" s="224"/>
      <c r="G767" s="224"/>
      <c r="H767" s="226"/>
      <c r="I767" s="224"/>
      <c r="J767" s="224"/>
      <c r="K767" s="224"/>
      <c r="L767" s="224"/>
      <c r="M767" s="224"/>
      <c r="N767" s="224"/>
      <c r="O767" s="224"/>
      <c r="P767" s="224"/>
      <c r="Q767" s="224"/>
      <c r="R767" s="224"/>
      <c r="S767" s="224"/>
      <c r="T767" s="224"/>
      <c r="U767" s="224"/>
      <c r="V767" s="224"/>
      <c r="W767" s="280"/>
      <c r="X767" s="224"/>
      <c r="Y767" s="224"/>
      <c r="Z767" s="237"/>
      <c r="AA767" s="57"/>
      <c r="AB767" s="56"/>
    </row>
    <row r="768" spans="1:28" ht="12.75" x14ac:dyDescent="0.2">
      <c r="A768" s="56"/>
      <c r="B768" s="215"/>
      <c r="C768" s="215"/>
      <c r="D768" s="212"/>
      <c r="E768" s="56"/>
      <c r="F768" s="230"/>
      <c r="G768" s="230"/>
      <c r="H768" s="232"/>
      <c r="I768" s="230"/>
      <c r="J768" s="230"/>
      <c r="K768" s="230"/>
      <c r="L768" s="230"/>
      <c r="M768" s="230"/>
      <c r="N768" s="230"/>
      <c r="O768" s="230"/>
      <c r="P768" s="230"/>
      <c r="Q768" s="230"/>
      <c r="R768" s="230"/>
      <c r="S768" s="230"/>
      <c r="T768" s="230"/>
      <c r="U768" s="230"/>
      <c r="V768" s="230"/>
      <c r="W768" s="281"/>
      <c r="X768" s="230"/>
      <c r="Y768" s="230"/>
      <c r="Z768" s="236"/>
      <c r="AA768" s="57"/>
      <c r="AB768" s="56"/>
    </row>
    <row r="769" spans="1:28" ht="12.75" x14ac:dyDescent="0.2">
      <c r="A769" s="56"/>
      <c r="B769" s="213"/>
      <c r="C769" s="213"/>
      <c r="D769" s="214"/>
      <c r="E769" s="56"/>
      <c r="F769" s="224"/>
      <c r="G769" s="224"/>
      <c r="H769" s="226"/>
      <c r="I769" s="224"/>
      <c r="J769" s="224"/>
      <c r="K769" s="224"/>
      <c r="L769" s="224"/>
      <c r="M769" s="224"/>
      <c r="N769" s="224"/>
      <c r="O769" s="224"/>
      <c r="P769" s="224"/>
      <c r="Q769" s="224"/>
      <c r="R769" s="224"/>
      <c r="S769" s="224"/>
      <c r="T769" s="224"/>
      <c r="U769" s="224"/>
      <c r="V769" s="224"/>
      <c r="W769" s="280"/>
      <c r="X769" s="224"/>
      <c r="Y769" s="224"/>
      <c r="Z769" s="237"/>
      <c r="AA769" s="57"/>
      <c r="AB769" s="56"/>
    </row>
    <row r="770" spans="1:28" ht="12.75" x14ac:dyDescent="0.2">
      <c r="A770" s="56"/>
      <c r="B770" s="215"/>
      <c r="C770" s="215"/>
      <c r="D770" s="212"/>
      <c r="E770" s="56"/>
      <c r="F770" s="230"/>
      <c r="G770" s="230"/>
      <c r="H770" s="232"/>
      <c r="I770" s="230"/>
      <c r="J770" s="230"/>
      <c r="K770" s="230"/>
      <c r="L770" s="230"/>
      <c r="M770" s="230"/>
      <c r="N770" s="230"/>
      <c r="O770" s="230"/>
      <c r="P770" s="230"/>
      <c r="Q770" s="230"/>
      <c r="R770" s="230"/>
      <c r="S770" s="230"/>
      <c r="T770" s="230"/>
      <c r="U770" s="230"/>
      <c r="V770" s="230"/>
      <c r="W770" s="281"/>
      <c r="X770" s="230"/>
      <c r="Y770" s="230"/>
      <c r="Z770" s="236"/>
      <c r="AA770" s="57"/>
      <c r="AB770" s="56"/>
    </row>
    <row r="771" spans="1:28" ht="12.75" x14ac:dyDescent="0.2">
      <c r="A771" s="56"/>
      <c r="B771" s="213"/>
      <c r="C771" s="213"/>
      <c r="D771" s="214"/>
      <c r="E771" s="56"/>
      <c r="F771" s="224"/>
      <c r="G771" s="224"/>
      <c r="H771" s="226"/>
      <c r="I771" s="224"/>
      <c r="J771" s="224"/>
      <c r="K771" s="224"/>
      <c r="L771" s="224"/>
      <c r="M771" s="224"/>
      <c r="N771" s="224"/>
      <c r="O771" s="224"/>
      <c r="P771" s="224"/>
      <c r="Q771" s="224"/>
      <c r="R771" s="224"/>
      <c r="S771" s="224"/>
      <c r="T771" s="224"/>
      <c r="U771" s="224"/>
      <c r="V771" s="224"/>
      <c r="W771" s="280"/>
      <c r="X771" s="224"/>
      <c r="Y771" s="224"/>
      <c r="Z771" s="237"/>
      <c r="AA771" s="57"/>
      <c r="AB771" s="56"/>
    </row>
    <row r="772" spans="1:28" ht="12.75" x14ac:dyDescent="0.2">
      <c r="A772" s="56"/>
      <c r="B772" s="215"/>
      <c r="C772" s="215"/>
      <c r="D772" s="212"/>
      <c r="E772" s="56"/>
      <c r="F772" s="230"/>
      <c r="G772" s="230"/>
      <c r="H772" s="232"/>
      <c r="I772" s="230"/>
      <c r="J772" s="230"/>
      <c r="K772" s="230"/>
      <c r="L772" s="230"/>
      <c r="M772" s="230"/>
      <c r="N772" s="230"/>
      <c r="O772" s="230"/>
      <c r="P772" s="230"/>
      <c r="Q772" s="230"/>
      <c r="R772" s="230"/>
      <c r="S772" s="230"/>
      <c r="T772" s="230"/>
      <c r="U772" s="230"/>
      <c r="V772" s="230"/>
      <c r="W772" s="281"/>
      <c r="X772" s="230"/>
      <c r="Y772" s="230"/>
      <c r="Z772" s="236"/>
      <c r="AA772" s="57"/>
      <c r="AB772" s="56"/>
    </row>
    <row r="773" spans="1:28" ht="12.75" x14ac:dyDescent="0.2">
      <c r="A773" s="56"/>
      <c r="B773" s="213"/>
      <c r="C773" s="213"/>
      <c r="D773" s="214"/>
      <c r="E773" s="56"/>
      <c r="F773" s="224"/>
      <c r="G773" s="224"/>
      <c r="H773" s="226"/>
      <c r="I773" s="224"/>
      <c r="J773" s="224"/>
      <c r="K773" s="224"/>
      <c r="L773" s="224"/>
      <c r="M773" s="224"/>
      <c r="N773" s="224"/>
      <c r="O773" s="224"/>
      <c r="P773" s="224"/>
      <c r="Q773" s="224"/>
      <c r="R773" s="224"/>
      <c r="S773" s="224"/>
      <c r="T773" s="224"/>
      <c r="U773" s="224"/>
      <c r="V773" s="224"/>
      <c r="W773" s="280"/>
      <c r="X773" s="224"/>
      <c r="Y773" s="224"/>
      <c r="Z773" s="237"/>
      <c r="AA773" s="57"/>
      <c r="AB773" s="56"/>
    </row>
    <row r="774" spans="1:28" ht="12.75" x14ac:dyDescent="0.2">
      <c r="A774" s="56"/>
      <c r="B774" s="215"/>
      <c r="C774" s="215"/>
      <c r="D774" s="212"/>
      <c r="E774" s="56"/>
      <c r="F774" s="230"/>
      <c r="G774" s="230"/>
      <c r="H774" s="232"/>
      <c r="I774" s="230"/>
      <c r="J774" s="230"/>
      <c r="K774" s="230"/>
      <c r="L774" s="230"/>
      <c r="M774" s="230"/>
      <c r="N774" s="230"/>
      <c r="O774" s="230"/>
      <c r="P774" s="230"/>
      <c r="Q774" s="230"/>
      <c r="R774" s="230"/>
      <c r="S774" s="230"/>
      <c r="T774" s="230"/>
      <c r="U774" s="230"/>
      <c r="V774" s="230"/>
      <c r="W774" s="281"/>
      <c r="X774" s="230"/>
      <c r="Y774" s="230"/>
      <c r="Z774" s="236"/>
      <c r="AA774" s="57"/>
      <c r="AB774" s="56"/>
    </row>
    <row r="775" spans="1:28" ht="12.75" x14ac:dyDescent="0.2">
      <c r="A775" s="56"/>
      <c r="B775" s="213"/>
      <c r="C775" s="213"/>
      <c r="D775" s="214"/>
      <c r="E775" s="56"/>
      <c r="F775" s="224"/>
      <c r="G775" s="224"/>
      <c r="H775" s="226"/>
      <c r="I775" s="224"/>
      <c r="J775" s="224"/>
      <c r="K775" s="224"/>
      <c r="L775" s="224"/>
      <c r="M775" s="224"/>
      <c r="N775" s="224"/>
      <c r="O775" s="224"/>
      <c r="P775" s="224"/>
      <c r="Q775" s="224"/>
      <c r="R775" s="224"/>
      <c r="S775" s="224"/>
      <c r="T775" s="224"/>
      <c r="U775" s="224"/>
      <c r="V775" s="224"/>
      <c r="W775" s="280"/>
      <c r="X775" s="224"/>
      <c r="Y775" s="224"/>
      <c r="Z775" s="237"/>
      <c r="AA775" s="57"/>
      <c r="AB775" s="56"/>
    </row>
    <row r="776" spans="1:28" ht="12.75" x14ac:dyDescent="0.2">
      <c r="A776" s="56"/>
      <c r="B776" s="215"/>
      <c r="C776" s="215"/>
      <c r="D776" s="212"/>
      <c r="E776" s="56"/>
      <c r="F776" s="230"/>
      <c r="G776" s="230"/>
      <c r="H776" s="232"/>
      <c r="I776" s="230"/>
      <c r="J776" s="230"/>
      <c r="K776" s="230"/>
      <c r="L776" s="230"/>
      <c r="M776" s="230"/>
      <c r="N776" s="230"/>
      <c r="O776" s="230"/>
      <c r="P776" s="230"/>
      <c r="Q776" s="230"/>
      <c r="R776" s="230"/>
      <c r="S776" s="230"/>
      <c r="T776" s="230"/>
      <c r="U776" s="230"/>
      <c r="V776" s="230"/>
      <c r="W776" s="281"/>
      <c r="X776" s="230"/>
      <c r="Y776" s="230"/>
      <c r="Z776" s="236"/>
      <c r="AA776" s="57"/>
      <c r="AB776" s="56"/>
    </row>
    <row r="777" spans="1:28" ht="12.75" x14ac:dyDescent="0.2">
      <c r="A777" s="56"/>
      <c r="B777" s="213"/>
      <c r="C777" s="213"/>
      <c r="D777" s="214"/>
      <c r="E777" s="56"/>
      <c r="F777" s="224"/>
      <c r="G777" s="224"/>
      <c r="H777" s="226"/>
      <c r="I777" s="224"/>
      <c r="J777" s="224"/>
      <c r="K777" s="224"/>
      <c r="L777" s="224"/>
      <c r="M777" s="224"/>
      <c r="N777" s="224"/>
      <c r="O777" s="224"/>
      <c r="P777" s="224"/>
      <c r="Q777" s="224"/>
      <c r="R777" s="224"/>
      <c r="S777" s="224"/>
      <c r="T777" s="224"/>
      <c r="U777" s="224"/>
      <c r="V777" s="224"/>
      <c r="W777" s="280"/>
      <c r="X777" s="224"/>
      <c r="Y777" s="224"/>
      <c r="Z777" s="237"/>
      <c r="AA777" s="57"/>
      <c r="AB777" s="56"/>
    </row>
    <row r="778" spans="1:28" ht="12.75" x14ac:dyDescent="0.2">
      <c r="A778" s="56"/>
      <c r="B778" s="215"/>
      <c r="C778" s="215"/>
      <c r="D778" s="212"/>
      <c r="E778" s="56"/>
      <c r="F778" s="230"/>
      <c r="G778" s="230"/>
      <c r="H778" s="232"/>
      <c r="I778" s="230"/>
      <c r="J778" s="230"/>
      <c r="K778" s="230"/>
      <c r="L778" s="230"/>
      <c r="M778" s="230"/>
      <c r="N778" s="230"/>
      <c r="O778" s="230"/>
      <c r="P778" s="230"/>
      <c r="Q778" s="230"/>
      <c r="R778" s="230"/>
      <c r="S778" s="230"/>
      <c r="T778" s="230"/>
      <c r="U778" s="230"/>
      <c r="V778" s="230"/>
      <c r="W778" s="281"/>
      <c r="X778" s="230"/>
      <c r="Y778" s="230"/>
      <c r="Z778" s="236"/>
      <c r="AA778" s="57"/>
      <c r="AB778" s="56"/>
    </row>
    <row r="779" spans="1:28" ht="12.75" x14ac:dyDescent="0.2">
      <c r="A779" s="56"/>
      <c r="B779" s="213"/>
      <c r="C779" s="213"/>
      <c r="D779" s="214"/>
      <c r="E779" s="56"/>
      <c r="F779" s="224"/>
      <c r="G779" s="224"/>
      <c r="H779" s="226"/>
      <c r="I779" s="224"/>
      <c r="J779" s="224"/>
      <c r="K779" s="224"/>
      <c r="L779" s="224"/>
      <c r="M779" s="224"/>
      <c r="N779" s="224"/>
      <c r="O779" s="224"/>
      <c r="P779" s="224"/>
      <c r="Q779" s="224"/>
      <c r="R779" s="224"/>
      <c r="S779" s="224"/>
      <c r="T779" s="224"/>
      <c r="U779" s="224"/>
      <c r="V779" s="224"/>
      <c r="W779" s="280"/>
      <c r="X779" s="224"/>
      <c r="Y779" s="224"/>
      <c r="Z779" s="237"/>
      <c r="AA779" s="57"/>
      <c r="AB779" s="56"/>
    </row>
    <row r="780" spans="1:28" ht="12.75" x14ac:dyDescent="0.2">
      <c r="A780" s="56"/>
      <c r="B780" s="215"/>
      <c r="C780" s="215"/>
      <c r="D780" s="212"/>
      <c r="E780" s="56"/>
      <c r="F780" s="230"/>
      <c r="G780" s="230"/>
      <c r="H780" s="232"/>
      <c r="I780" s="230"/>
      <c r="J780" s="230"/>
      <c r="K780" s="230"/>
      <c r="L780" s="230"/>
      <c r="M780" s="230"/>
      <c r="N780" s="230"/>
      <c r="O780" s="230"/>
      <c r="P780" s="230"/>
      <c r="Q780" s="230"/>
      <c r="R780" s="230"/>
      <c r="S780" s="230"/>
      <c r="T780" s="230"/>
      <c r="U780" s="230"/>
      <c r="V780" s="230"/>
      <c r="W780" s="281"/>
      <c r="X780" s="230"/>
      <c r="Y780" s="230"/>
      <c r="Z780" s="236"/>
      <c r="AA780" s="57"/>
      <c r="AB780" s="56"/>
    </row>
    <row r="781" spans="1:28" ht="12.75" x14ac:dyDescent="0.2">
      <c r="A781" s="56"/>
      <c r="B781" s="213"/>
      <c r="C781" s="213"/>
      <c r="D781" s="214"/>
      <c r="E781" s="56"/>
      <c r="F781" s="224"/>
      <c r="G781" s="224"/>
      <c r="H781" s="226"/>
      <c r="I781" s="224"/>
      <c r="J781" s="224"/>
      <c r="K781" s="224"/>
      <c r="L781" s="224"/>
      <c r="M781" s="224"/>
      <c r="N781" s="224"/>
      <c r="O781" s="224"/>
      <c r="P781" s="224"/>
      <c r="Q781" s="224"/>
      <c r="R781" s="224"/>
      <c r="S781" s="224"/>
      <c r="T781" s="224"/>
      <c r="U781" s="224"/>
      <c r="V781" s="224"/>
      <c r="W781" s="280"/>
      <c r="X781" s="224"/>
      <c r="Y781" s="224"/>
      <c r="Z781" s="237"/>
      <c r="AA781" s="57"/>
      <c r="AB781" s="56"/>
    </row>
    <row r="782" spans="1:28" ht="12.75" x14ac:dyDescent="0.2">
      <c r="A782" s="56"/>
      <c r="B782" s="215"/>
      <c r="C782" s="215"/>
      <c r="D782" s="212"/>
      <c r="E782" s="56"/>
      <c r="F782" s="230"/>
      <c r="G782" s="230"/>
      <c r="H782" s="232"/>
      <c r="I782" s="230"/>
      <c r="J782" s="230"/>
      <c r="K782" s="230"/>
      <c r="L782" s="230"/>
      <c r="M782" s="230"/>
      <c r="N782" s="230"/>
      <c r="O782" s="230"/>
      <c r="P782" s="230"/>
      <c r="Q782" s="230"/>
      <c r="R782" s="230"/>
      <c r="S782" s="230"/>
      <c r="T782" s="230"/>
      <c r="U782" s="230"/>
      <c r="V782" s="230"/>
      <c r="W782" s="281"/>
      <c r="X782" s="230"/>
      <c r="Y782" s="230"/>
      <c r="Z782" s="236"/>
      <c r="AA782" s="57"/>
      <c r="AB782" s="56"/>
    </row>
    <row r="783" spans="1:28" ht="12.75" x14ac:dyDescent="0.2">
      <c r="A783" s="56"/>
      <c r="B783" s="213"/>
      <c r="C783" s="213"/>
      <c r="D783" s="214"/>
      <c r="E783" s="56"/>
      <c r="F783" s="224"/>
      <c r="G783" s="224"/>
      <c r="H783" s="226"/>
      <c r="I783" s="224"/>
      <c r="J783" s="224"/>
      <c r="K783" s="224"/>
      <c r="L783" s="224"/>
      <c r="M783" s="224"/>
      <c r="N783" s="224"/>
      <c r="O783" s="224"/>
      <c r="P783" s="224"/>
      <c r="Q783" s="224"/>
      <c r="R783" s="224"/>
      <c r="S783" s="224"/>
      <c r="T783" s="224"/>
      <c r="U783" s="224"/>
      <c r="V783" s="224"/>
      <c r="W783" s="280"/>
      <c r="X783" s="224"/>
      <c r="Y783" s="224"/>
      <c r="Z783" s="237"/>
      <c r="AA783" s="57"/>
      <c r="AB783" s="56"/>
    </row>
    <row r="784" spans="1:28" ht="12.75" x14ac:dyDescent="0.2">
      <c r="A784" s="56"/>
      <c r="B784" s="215"/>
      <c r="C784" s="215"/>
      <c r="D784" s="212"/>
      <c r="E784" s="56"/>
      <c r="F784" s="230"/>
      <c r="G784" s="230"/>
      <c r="H784" s="232"/>
      <c r="I784" s="230"/>
      <c r="J784" s="230"/>
      <c r="K784" s="230"/>
      <c r="L784" s="230"/>
      <c r="M784" s="230"/>
      <c r="N784" s="230"/>
      <c r="O784" s="230"/>
      <c r="P784" s="230"/>
      <c r="Q784" s="230"/>
      <c r="R784" s="230"/>
      <c r="S784" s="230"/>
      <c r="T784" s="230"/>
      <c r="U784" s="230"/>
      <c r="V784" s="230"/>
      <c r="W784" s="281"/>
      <c r="X784" s="230"/>
      <c r="Y784" s="230"/>
      <c r="Z784" s="236"/>
      <c r="AA784" s="57"/>
      <c r="AB784" s="56"/>
    </row>
    <row r="785" spans="1:28" ht="12.75" x14ac:dyDescent="0.2">
      <c r="A785" s="56"/>
      <c r="B785" s="213"/>
      <c r="C785" s="213"/>
      <c r="D785" s="214"/>
      <c r="E785" s="56"/>
      <c r="F785" s="224"/>
      <c r="G785" s="224"/>
      <c r="H785" s="226"/>
      <c r="I785" s="224"/>
      <c r="J785" s="224"/>
      <c r="K785" s="224"/>
      <c r="L785" s="224"/>
      <c r="M785" s="224"/>
      <c r="N785" s="224"/>
      <c r="O785" s="224"/>
      <c r="P785" s="224"/>
      <c r="Q785" s="224"/>
      <c r="R785" s="224"/>
      <c r="S785" s="224"/>
      <c r="T785" s="224"/>
      <c r="U785" s="224"/>
      <c r="V785" s="224"/>
      <c r="W785" s="280"/>
      <c r="X785" s="224"/>
      <c r="Y785" s="224"/>
      <c r="Z785" s="237"/>
      <c r="AA785" s="57"/>
      <c r="AB785" s="56"/>
    </row>
    <row r="786" spans="1:28" ht="12.75" x14ac:dyDescent="0.2">
      <c r="A786" s="56"/>
      <c r="B786" s="215"/>
      <c r="C786" s="215"/>
      <c r="D786" s="212"/>
      <c r="E786" s="56"/>
      <c r="F786" s="230"/>
      <c r="G786" s="230"/>
      <c r="H786" s="232"/>
      <c r="I786" s="230"/>
      <c r="J786" s="230"/>
      <c r="K786" s="230"/>
      <c r="L786" s="230"/>
      <c r="M786" s="230"/>
      <c r="N786" s="230"/>
      <c r="O786" s="230"/>
      <c r="P786" s="230"/>
      <c r="Q786" s="230"/>
      <c r="R786" s="230"/>
      <c r="S786" s="230"/>
      <c r="T786" s="230"/>
      <c r="U786" s="230"/>
      <c r="V786" s="230"/>
      <c r="W786" s="281"/>
      <c r="X786" s="230"/>
      <c r="Y786" s="230"/>
      <c r="Z786" s="236"/>
      <c r="AA786" s="57"/>
      <c r="AB786" s="56"/>
    </row>
    <row r="787" spans="1:28" ht="12.75" x14ac:dyDescent="0.2">
      <c r="A787" s="56"/>
      <c r="B787" s="213"/>
      <c r="C787" s="213"/>
      <c r="D787" s="214"/>
      <c r="E787" s="56"/>
      <c r="F787" s="224"/>
      <c r="G787" s="224"/>
      <c r="H787" s="226"/>
      <c r="I787" s="224"/>
      <c r="J787" s="224"/>
      <c r="K787" s="224"/>
      <c r="L787" s="224"/>
      <c r="M787" s="224"/>
      <c r="N787" s="224"/>
      <c r="O787" s="224"/>
      <c r="P787" s="224"/>
      <c r="Q787" s="224"/>
      <c r="R787" s="224"/>
      <c r="S787" s="224"/>
      <c r="T787" s="224"/>
      <c r="U787" s="224"/>
      <c r="V787" s="224"/>
      <c r="W787" s="280"/>
      <c r="X787" s="224"/>
      <c r="Y787" s="224"/>
      <c r="Z787" s="237"/>
      <c r="AA787" s="57"/>
      <c r="AB787" s="56"/>
    </row>
    <row r="788" spans="1:28" ht="12.75" x14ac:dyDescent="0.2">
      <c r="A788" s="56"/>
      <c r="B788" s="215"/>
      <c r="C788" s="215"/>
      <c r="D788" s="212"/>
      <c r="E788" s="56"/>
      <c r="F788" s="230"/>
      <c r="G788" s="230"/>
      <c r="H788" s="232"/>
      <c r="I788" s="230"/>
      <c r="J788" s="230"/>
      <c r="K788" s="230"/>
      <c r="L788" s="230"/>
      <c r="M788" s="230"/>
      <c r="N788" s="230"/>
      <c r="O788" s="230"/>
      <c r="P788" s="230"/>
      <c r="Q788" s="230"/>
      <c r="R788" s="230"/>
      <c r="S788" s="230"/>
      <c r="T788" s="230"/>
      <c r="U788" s="230"/>
      <c r="V788" s="230"/>
      <c r="W788" s="281"/>
      <c r="X788" s="230"/>
      <c r="Y788" s="230"/>
      <c r="Z788" s="236"/>
      <c r="AA788" s="57"/>
      <c r="AB788" s="56"/>
    </row>
    <row r="789" spans="1:28" ht="12.75" x14ac:dyDescent="0.2">
      <c r="A789" s="56"/>
      <c r="B789" s="213"/>
      <c r="C789" s="213"/>
      <c r="D789" s="214"/>
      <c r="E789" s="56"/>
      <c r="F789" s="224"/>
      <c r="G789" s="224"/>
      <c r="H789" s="226"/>
      <c r="I789" s="224"/>
      <c r="J789" s="224"/>
      <c r="K789" s="224"/>
      <c r="L789" s="224"/>
      <c r="M789" s="224"/>
      <c r="N789" s="224"/>
      <c r="O789" s="224"/>
      <c r="P789" s="224"/>
      <c r="Q789" s="224"/>
      <c r="R789" s="224"/>
      <c r="S789" s="224"/>
      <c r="T789" s="224"/>
      <c r="U789" s="224"/>
      <c r="V789" s="224"/>
      <c r="W789" s="280"/>
      <c r="X789" s="224"/>
      <c r="Y789" s="224"/>
      <c r="Z789" s="237"/>
      <c r="AA789" s="57"/>
      <c r="AB789" s="56"/>
    </row>
    <row r="790" spans="1:28" ht="12.75" x14ac:dyDescent="0.2">
      <c r="A790" s="56"/>
      <c r="B790" s="215"/>
      <c r="C790" s="215"/>
      <c r="D790" s="212"/>
      <c r="E790" s="56"/>
      <c r="F790" s="230"/>
      <c r="G790" s="230"/>
      <c r="H790" s="232"/>
      <c r="I790" s="230"/>
      <c r="J790" s="230"/>
      <c r="K790" s="230"/>
      <c r="L790" s="230"/>
      <c r="M790" s="230"/>
      <c r="N790" s="230"/>
      <c r="O790" s="230"/>
      <c r="P790" s="230"/>
      <c r="Q790" s="230"/>
      <c r="R790" s="230"/>
      <c r="S790" s="230"/>
      <c r="T790" s="230"/>
      <c r="U790" s="230"/>
      <c r="V790" s="230"/>
      <c r="W790" s="281"/>
      <c r="X790" s="230"/>
      <c r="Y790" s="230"/>
      <c r="Z790" s="236"/>
      <c r="AA790" s="57"/>
      <c r="AB790" s="56"/>
    </row>
    <row r="791" spans="1:28" ht="12.75" x14ac:dyDescent="0.2">
      <c r="A791" s="56"/>
      <c r="B791" s="213"/>
      <c r="C791" s="213"/>
      <c r="D791" s="214"/>
      <c r="E791" s="56"/>
      <c r="F791" s="224"/>
      <c r="G791" s="224"/>
      <c r="H791" s="226"/>
      <c r="I791" s="224"/>
      <c r="J791" s="224"/>
      <c r="K791" s="224"/>
      <c r="L791" s="224"/>
      <c r="M791" s="224"/>
      <c r="N791" s="224"/>
      <c r="O791" s="224"/>
      <c r="P791" s="224"/>
      <c r="Q791" s="224"/>
      <c r="R791" s="224"/>
      <c r="S791" s="224"/>
      <c r="T791" s="224"/>
      <c r="U791" s="224"/>
      <c r="V791" s="224"/>
      <c r="W791" s="280"/>
      <c r="X791" s="224"/>
      <c r="Y791" s="224"/>
      <c r="Z791" s="237"/>
      <c r="AA791" s="57"/>
      <c r="AB791" s="56"/>
    </row>
    <row r="792" spans="1:28" ht="12.75" x14ac:dyDescent="0.2">
      <c r="A792" s="56"/>
      <c r="B792" s="215"/>
      <c r="C792" s="215"/>
      <c r="D792" s="212"/>
      <c r="E792" s="56"/>
      <c r="F792" s="230"/>
      <c r="G792" s="230"/>
      <c r="H792" s="232"/>
      <c r="I792" s="230"/>
      <c r="J792" s="230"/>
      <c r="K792" s="230"/>
      <c r="L792" s="230"/>
      <c r="M792" s="230"/>
      <c r="N792" s="230"/>
      <c r="O792" s="230"/>
      <c r="P792" s="230"/>
      <c r="Q792" s="230"/>
      <c r="R792" s="230"/>
      <c r="S792" s="230"/>
      <c r="T792" s="230"/>
      <c r="U792" s="230"/>
      <c r="V792" s="230"/>
      <c r="W792" s="281"/>
      <c r="X792" s="230"/>
      <c r="Y792" s="230"/>
      <c r="Z792" s="236"/>
      <c r="AA792" s="57"/>
      <c r="AB792" s="56"/>
    </row>
    <row r="793" spans="1:28" ht="12.75" x14ac:dyDescent="0.2">
      <c r="A793" s="56"/>
      <c r="B793" s="213"/>
      <c r="C793" s="213"/>
      <c r="D793" s="214"/>
      <c r="E793" s="56"/>
      <c r="F793" s="224"/>
      <c r="G793" s="224"/>
      <c r="H793" s="226"/>
      <c r="I793" s="224"/>
      <c r="J793" s="224"/>
      <c r="K793" s="224"/>
      <c r="L793" s="224"/>
      <c r="M793" s="224"/>
      <c r="N793" s="224"/>
      <c r="O793" s="224"/>
      <c r="P793" s="224"/>
      <c r="Q793" s="224"/>
      <c r="R793" s="224"/>
      <c r="S793" s="224"/>
      <c r="T793" s="224"/>
      <c r="U793" s="224"/>
      <c r="V793" s="224"/>
      <c r="W793" s="280"/>
      <c r="X793" s="224"/>
      <c r="Y793" s="224"/>
      <c r="Z793" s="237"/>
      <c r="AA793" s="57"/>
      <c r="AB793" s="56"/>
    </row>
    <row r="794" spans="1:28" ht="12.75" x14ac:dyDescent="0.2">
      <c r="A794" s="56"/>
      <c r="B794" s="215"/>
      <c r="C794" s="215"/>
      <c r="D794" s="212"/>
      <c r="E794" s="56"/>
      <c r="F794" s="230"/>
      <c r="G794" s="230"/>
      <c r="H794" s="232"/>
      <c r="I794" s="230"/>
      <c r="J794" s="230"/>
      <c r="K794" s="230"/>
      <c r="L794" s="230"/>
      <c r="M794" s="230"/>
      <c r="N794" s="230"/>
      <c r="O794" s="230"/>
      <c r="P794" s="230"/>
      <c r="Q794" s="230"/>
      <c r="R794" s="230"/>
      <c r="S794" s="230"/>
      <c r="T794" s="230"/>
      <c r="U794" s="230"/>
      <c r="V794" s="230"/>
      <c r="W794" s="281"/>
      <c r="X794" s="230"/>
      <c r="Y794" s="230"/>
      <c r="Z794" s="236"/>
      <c r="AA794" s="57"/>
      <c r="AB794" s="56"/>
    </row>
    <row r="795" spans="1:28" ht="12.75" x14ac:dyDescent="0.2">
      <c r="A795" s="56"/>
      <c r="B795" s="213"/>
      <c r="C795" s="213"/>
      <c r="D795" s="214"/>
      <c r="E795" s="56"/>
      <c r="F795" s="224"/>
      <c r="G795" s="224"/>
      <c r="H795" s="226"/>
      <c r="I795" s="224"/>
      <c r="J795" s="224"/>
      <c r="K795" s="224"/>
      <c r="L795" s="224"/>
      <c r="M795" s="224"/>
      <c r="N795" s="224"/>
      <c r="O795" s="224"/>
      <c r="P795" s="224"/>
      <c r="Q795" s="224"/>
      <c r="R795" s="224"/>
      <c r="S795" s="224"/>
      <c r="T795" s="224"/>
      <c r="U795" s="224"/>
      <c r="V795" s="224"/>
      <c r="W795" s="280"/>
      <c r="X795" s="224"/>
      <c r="Y795" s="224"/>
      <c r="Z795" s="237"/>
      <c r="AA795" s="57"/>
      <c r="AB795" s="56"/>
    </row>
    <row r="796" spans="1:28" ht="12.75" x14ac:dyDescent="0.2">
      <c r="A796" s="56"/>
      <c r="B796" s="215"/>
      <c r="C796" s="215"/>
      <c r="D796" s="212"/>
      <c r="E796" s="56"/>
      <c r="F796" s="230"/>
      <c r="G796" s="230"/>
      <c r="H796" s="232"/>
      <c r="I796" s="230"/>
      <c r="J796" s="230"/>
      <c r="K796" s="230"/>
      <c r="L796" s="230"/>
      <c r="M796" s="230"/>
      <c r="N796" s="230"/>
      <c r="O796" s="230"/>
      <c r="P796" s="230"/>
      <c r="Q796" s="230"/>
      <c r="R796" s="230"/>
      <c r="S796" s="230"/>
      <c r="T796" s="230"/>
      <c r="U796" s="230"/>
      <c r="V796" s="230"/>
      <c r="W796" s="281"/>
      <c r="X796" s="230"/>
      <c r="Y796" s="230"/>
      <c r="Z796" s="236"/>
      <c r="AA796" s="57"/>
      <c r="AB796" s="56"/>
    </row>
    <row r="797" spans="1:28" ht="12.75" x14ac:dyDescent="0.2">
      <c r="A797" s="56"/>
      <c r="B797" s="213"/>
      <c r="C797" s="213"/>
      <c r="D797" s="214"/>
      <c r="E797" s="56"/>
      <c r="F797" s="224"/>
      <c r="G797" s="224"/>
      <c r="H797" s="226"/>
      <c r="I797" s="224"/>
      <c r="J797" s="224"/>
      <c r="K797" s="224"/>
      <c r="L797" s="224"/>
      <c r="M797" s="224"/>
      <c r="N797" s="224"/>
      <c r="O797" s="224"/>
      <c r="P797" s="224"/>
      <c r="Q797" s="224"/>
      <c r="R797" s="224"/>
      <c r="S797" s="224"/>
      <c r="T797" s="224"/>
      <c r="U797" s="224"/>
      <c r="V797" s="224"/>
      <c r="W797" s="280"/>
      <c r="X797" s="224"/>
      <c r="Y797" s="224"/>
      <c r="Z797" s="237"/>
      <c r="AA797" s="57"/>
      <c r="AB797" s="56"/>
    </row>
    <row r="798" spans="1:28" ht="12.75" x14ac:dyDescent="0.2">
      <c r="A798" s="56"/>
      <c r="B798" s="215"/>
      <c r="C798" s="215"/>
      <c r="D798" s="212"/>
      <c r="E798" s="56"/>
      <c r="F798" s="230"/>
      <c r="G798" s="230"/>
      <c r="H798" s="232"/>
      <c r="I798" s="230"/>
      <c r="J798" s="230"/>
      <c r="K798" s="230"/>
      <c r="L798" s="230"/>
      <c r="M798" s="230"/>
      <c r="N798" s="230"/>
      <c r="O798" s="230"/>
      <c r="P798" s="230"/>
      <c r="Q798" s="230"/>
      <c r="R798" s="230"/>
      <c r="S798" s="230"/>
      <c r="T798" s="230"/>
      <c r="U798" s="230"/>
      <c r="V798" s="230"/>
      <c r="W798" s="281"/>
      <c r="X798" s="230"/>
      <c r="Y798" s="230"/>
      <c r="Z798" s="236"/>
      <c r="AA798" s="57"/>
      <c r="AB798" s="56"/>
    </row>
    <row r="799" spans="1:28" ht="12.75" x14ac:dyDescent="0.2">
      <c r="A799" s="56"/>
      <c r="B799" s="213"/>
      <c r="C799" s="213"/>
      <c r="D799" s="214"/>
      <c r="E799" s="56"/>
      <c r="F799" s="224"/>
      <c r="G799" s="224"/>
      <c r="H799" s="226"/>
      <c r="I799" s="224"/>
      <c r="J799" s="224"/>
      <c r="K799" s="224"/>
      <c r="L799" s="224"/>
      <c r="M799" s="224"/>
      <c r="N799" s="224"/>
      <c r="O799" s="224"/>
      <c r="P799" s="224"/>
      <c r="Q799" s="224"/>
      <c r="R799" s="224"/>
      <c r="S799" s="224"/>
      <c r="T799" s="224"/>
      <c r="U799" s="224"/>
      <c r="V799" s="224"/>
      <c r="W799" s="280"/>
      <c r="X799" s="224"/>
      <c r="Y799" s="224"/>
      <c r="Z799" s="237"/>
      <c r="AA799" s="57"/>
      <c r="AB799" s="56"/>
    </row>
    <row r="800" spans="1:28" ht="12.75" x14ac:dyDescent="0.2">
      <c r="A800" s="56"/>
      <c r="B800" s="215"/>
      <c r="C800" s="215"/>
      <c r="D800" s="212"/>
      <c r="E800" s="56"/>
      <c r="F800" s="230"/>
      <c r="G800" s="230"/>
      <c r="H800" s="232"/>
      <c r="I800" s="230"/>
      <c r="J800" s="230"/>
      <c r="K800" s="230"/>
      <c r="L800" s="230"/>
      <c r="M800" s="230"/>
      <c r="N800" s="230"/>
      <c r="O800" s="230"/>
      <c r="P800" s="230"/>
      <c r="Q800" s="230"/>
      <c r="R800" s="230"/>
      <c r="S800" s="230"/>
      <c r="T800" s="230"/>
      <c r="U800" s="230"/>
      <c r="V800" s="230"/>
      <c r="W800" s="281"/>
      <c r="X800" s="230"/>
      <c r="Y800" s="230"/>
      <c r="Z800" s="236"/>
      <c r="AA800" s="57"/>
      <c r="AB800" s="56"/>
    </row>
    <row r="801" spans="1:28" ht="12.75" x14ac:dyDescent="0.2">
      <c r="A801" s="56"/>
      <c r="B801" s="213"/>
      <c r="C801" s="213"/>
      <c r="D801" s="214"/>
      <c r="E801" s="56"/>
      <c r="F801" s="224"/>
      <c r="G801" s="224"/>
      <c r="H801" s="226"/>
      <c r="I801" s="224"/>
      <c r="J801" s="224"/>
      <c r="K801" s="224"/>
      <c r="L801" s="224"/>
      <c r="M801" s="224"/>
      <c r="N801" s="224"/>
      <c r="O801" s="224"/>
      <c r="P801" s="224"/>
      <c r="Q801" s="224"/>
      <c r="R801" s="224"/>
      <c r="S801" s="224"/>
      <c r="T801" s="224"/>
      <c r="U801" s="224"/>
      <c r="V801" s="224"/>
      <c r="W801" s="280"/>
      <c r="X801" s="224"/>
      <c r="Y801" s="224"/>
      <c r="Z801" s="237"/>
      <c r="AA801" s="57"/>
      <c r="AB801" s="56"/>
    </row>
    <row r="802" spans="1:28" ht="12.75" x14ac:dyDescent="0.2">
      <c r="A802" s="56"/>
      <c r="B802" s="215"/>
      <c r="C802" s="215"/>
      <c r="D802" s="212"/>
      <c r="E802" s="56"/>
      <c r="F802" s="230"/>
      <c r="G802" s="230"/>
      <c r="H802" s="232"/>
      <c r="I802" s="230"/>
      <c r="J802" s="230"/>
      <c r="K802" s="230"/>
      <c r="L802" s="230"/>
      <c r="M802" s="230"/>
      <c r="N802" s="230"/>
      <c r="O802" s="230"/>
      <c r="P802" s="230"/>
      <c r="Q802" s="230"/>
      <c r="R802" s="230"/>
      <c r="S802" s="230"/>
      <c r="T802" s="230"/>
      <c r="U802" s="230"/>
      <c r="V802" s="230"/>
      <c r="W802" s="281"/>
      <c r="X802" s="230"/>
      <c r="Y802" s="230"/>
      <c r="Z802" s="236"/>
      <c r="AA802" s="57"/>
      <c r="AB802" s="56"/>
    </row>
    <row r="803" spans="1:28" ht="12.75" x14ac:dyDescent="0.2">
      <c r="A803" s="56"/>
      <c r="B803" s="213"/>
      <c r="C803" s="213"/>
      <c r="D803" s="214"/>
      <c r="E803" s="56"/>
      <c r="F803" s="224"/>
      <c r="G803" s="224"/>
      <c r="H803" s="226"/>
      <c r="I803" s="224"/>
      <c r="J803" s="224"/>
      <c r="K803" s="224"/>
      <c r="L803" s="224"/>
      <c r="M803" s="224"/>
      <c r="N803" s="224"/>
      <c r="O803" s="224"/>
      <c r="P803" s="224"/>
      <c r="Q803" s="224"/>
      <c r="R803" s="224"/>
      <c r="S803" s="224"/>
      <c r="T803" s="224"/>
      <c r="U803" s="224"/>
      <c r="V803" s="224"/>
      <c r="W803" s="280"/>
      <c r="X803" s="224"/>
      <c r="Y803" s="224"/>
      <c r="Z803" s="237"/>
      <c r="AA803" s="57"/>
      <c r="AB803" s="56"/>
    </row>
    <row r="804" spans="1:28" ht="12.75" x14ac:dyDescent="0.2">
      <c r="A804" s="56"/>
      <c r="B804" s="215"/>
      <c r="C804" s="215"/>
      <c r="D804" s="212"/>
      <c r="E804" s="56"/>
      <c r="F804" s="230"/>
      <c r="G804" s="230"/>
      <c r="H804" s="232"/>
      <c r="I804" s="230"/>
      <c r="J804" s="230"/>
      <c r="K804" s="230"/>
      <c r="L804" s="230"/>
      <c r="M804" s="230"/>
      <c r="N804" s="230"/>
      <c r="O804" s="230"/>
      <c r="P804" s="230"/>
      <c r="Q804" s="230"/>
      <c r="R804" s="230"/>
      <c r="S804" s="230"/>
      <c r="T804" s="230"/>
      <c r="U804" s="230"/>
      <c r="V804" s="230"/>
      <c r="W804" s="281"/>
      <c r="X804" s="230"/>
      <c r="Y804" s="230"/>
      <c r="Z804" s="236"/>
      <c r="AA804" s="57"/>
      <c r="AB804" s="56"/>
    </row>
    <row r="805" spans="1:28" ht="12.75" x14ac:dyDescent="0.2">
      <c r="A805" s="56"/>
      <c r="B805" s="213"/>
      <c r="C805" s="213"/>
      <c r="D805" s="214"/>
      <c r="E805" s="56"/>
      <c r="F805" s="224"/>
      <c r="G805" s="224"/>
      <c r="H805" s="226"/>
      <c r="I805" s="224"/>
      <c r="J805" s="224"/>
      <c r="K805" s="224"/>
      <c r="L805" s="224"/>
      <c r="M805" s="224"/>
      <c r="N805" s="224"/>
      <c r="O805" s="224"/>
      <c r="P805" s="224"/>
      <c r="Q805" s="224"/>
      <c r="R805" s="224"/>
      <c r="S805" s="224"/>
      <c r="T805" s="224"/>
      <c r="U805" s="224"/>
      <c r="V805" s="224"/>
      <c r="W805" s="280"/>
      <c r="X805" s="224"/>
      <c r="Y805" s="224"/>
      <c r="Z805" s="237"/>
      <c r="AA805" s="57"/>
      <c r="AB805" s="56"/>
    </row>
    <row r="806" spans="1:28" ht="12.75" x14ac:dyDescent="0.2">
      <c r="A806" s="56"/>
      <c r="B806" s="215"/>
      <c r="C806" s="215"/>
      <c r="D806" s="212"/>
      <c r="E806" s="56"/>
      <c r="F806" s="230"/>
      <c r="G806" s="230"/>
      <c r="H806" s="232"/>
      <c r="I806" s="230"/>
      <c r="J806" s="230"/>
      <c r="K806" s="230"/>
      <c r="L806" s="230"/>
      <c r="M806" s="230"/>
      <c r="N806" s="230"/>
      <c r="O806" s="230"/>
      <c r="P806" s="230"/>
      <c r="Q806" s="230"/>
      <c r="R806" s="230"/>
      <c r="S806" s="230"/>
      <c r="T806" s="230"/>
      <c r="U806" s="230"/>
      <c r="V806" s="230"/>
      <c r="W806" s="281"/>
      <c r="X806" s="230"/>
      <c r="Y806" s="230"/>
      <c r="Z806" s="236"/>
      <c r="AA806" s="57"/>
      <c r="AB806" s="56"/>
    </row>
    <row r="807" spans="1:28" ht="12.75" x14ac:dyDescent="0.2">
      <c r="A807" s="56"/>
      <c r="B807" s="213"/>
      <c r="C807" s="213"/>
      <c r="D807" s="214"/>
      <c r="E807" s="56"/>
      <c r="F807" s="224"/>
      <c r="G807" s="224"/>
      <c r="H807" s="226"/>
      <c r="I807" s="224"/>
      <c r="J807" s="224"/>
      <c r="K807" s="224"/>
      <c r="L807" s="224"/>
      <c r="M807" s="224"/>
      <c r="N807" s="224"/>
      <c r="O807" s="224"/>
      <c r="P807" s="224"/>
      <c r="Q807" s="224"/>
      <c r="R807" s="224"/>
      <c r="S807" s="224"/>
      <c r="T807" s="224"/>
      <c r="U807" s="224"/>
      <c r="V807" s="224"/>
      <c r="W807" s="280"/>
      <c r="X807" s="224"/>
      <c r="Y807" s="224"/>
      <c r="Z807" s="237"/>
      <c r="AA807" s="57"/>
      <c r="AB807" s="56"/>
    </row>
    <row r="808" spans="1:28" ht="12.75" x14ac:dyDescent="0.2">
      <c r="A808" s="56"/>
      <c r="B808" s="215"/>
      <c r="C808" s="215"/>
      <c r="D808" s="212"/>
      <c r="E808" s="56"/>
      <c r="F808" s="230"/>
      <c r="G808" s="230"/>
      <c r="H808" s="232"/>
      <c r="I808" s="230"/>
      <c r="J808" s="230"/>
      <c r="K808" s="230"/>
      <c r="L808" s="230"/>
      <c r="M808" s="230"/>
      <c r="N808" s="230"/>
      <c r="O808" s="230"/>
      <c r="P808" s="230"/>
      <c r="Q808" s="230"/>
      <c r="R808" s="230"/>
      <c r="S808" s="230"/>
      <c r="T808" s="230"/>
      <c r="U808" s="230"/>
      <c r="V808" s="230"/>
      <c r="W808" s="281"/>
      <c r="X808" s="230"/>
      <c r="Y808" s="230"/>
      <c r="Z808" s="236"/>
      <c r="AA808" s="57"/>
      <c r="AB808" s="56"/>
    </row>
    <row r="809" spans="1:28" ht="12.75" x14ac:dyDescent="0.2">
      <c r="A809" s="56"/>
      <c r="B809" s="213"/>
      <c r="C809" s="213"/>
      <c r="D809" s="214"/>
      <c r="E809" s="56"/>
      <c r="F809" s="224"/>
      <c r="G809" s="224"/>
      <c r="H809" s="226"/>
      <c r="I809" s="224"/>
      <c r="J809" s="224"/>
      <c r="K809" s="224"/>
      <c r="L809" s="224"/>
      <c r="M809" s="224"/>
      <c r="N809" s="224"/>
      <c r="O809" s="224"/>
      <c r="P809" s="224"/>
      <c r="Q809" s="224"/>
      <c r="R809" s="224"/>
      <c r="S809" s="224"/>
      <c r="T809" s="224"/>
      <c r="U809" s="224"/>
      <c r="V809" s="224"/>
      <c r="W809" s="280"/>
      <c r="X809" s="224"/>
      <c r="Y809" s="224"/>
      <c r="Z809" s="237"/>
      <c r="AA809" s="57"/>
      <c r="AB809" s="56"/>
    </row>
    <row r="810" spans="1:28" ht="12.75" x14ac:dyDescent="0.2">
      <c r="A810" s="56"/>
      <c r="B810" s="215"/>
      <c r="C810" s="215"/>
      <c r="D810" s="212"/>
      <c r="E810" s="56"/>
      <c r="F810" s="230"/>
      <c r="G810" s="230"/>
      <c r="H810" s="232"/>
      <c r="I810" s="230"/>
      <c r="J810" s="230"/>
      <c r="K810" s="230"/>
      <c r="L810" s="230"/>
      <c r="M810" s="230"/>
      <c r="N810" s="230"/>
      <c r="O810" s="230"/>
      <c r="P810" s="230"/>
      <c r="Q810" s="230"/>
      <c r="R810" s="230"/>
      <c r="S810" s="230"/>
      <c r="T810" s="230"/>
      <c r="U810" s="230"/>
      <c r="V810" s="230"/>
      <c r="W810" s="281"/>
      <c r="X810" s="230"/>
      <c r="Y810" s="230"/>
      <c r="Z810" s="236"/>
      <c r="AA810" s="57"/>
      <c r="AB810" s="56"/>
    </row>
    <row r="811" spans="1:28" ht="12.75" x14ac:dyDescent="0.2">
      <c r="A811" s="56"/>
      <c r="B811" s="213"/>
      <c r="C811" s="213"/>
      <c r="D811" s="214"/>
      <c r="E811" s="56"/>
      <c r="F811" s="224"/>
      <c r="G811" s="224"/>
      <c r="H811" s="226"/>
      <c r="I811" s="224"/>
      <c r="J811" s="224"/>
      <c r="K811" s="224"/>
      <c r="L811" s="224"/>
      <c r="M811" s="224"/>
      <c r="N811" s="224"/>
      <c r="O811" s="224"/>
      <c r="P811" s="224"/>
      <c r="Q811" s="224"/>
      <c r="R811" s="224"/>
      <c r="S811" s="224"/>
      <c r="T811" s="224"/>
      <c r="U811" s="224"/>
      <c r="V811" s="224"/>
      <c r="W811" s="280"/>
      <c r="X811" s="224"/>
      <c r="Y811" s="224"/>
      <c r="Z811" s="237"/>
      <c r="AA811" s="57"/>
      <c r="AB811" s="56"/>
    </row>
    <row r="812" spans="1:28" ht="12.75" x14ac:dyDescent="0.2">
      <c r="A812" s="56"/>
      <c r="B812" s="215"/>
      <c r="C812" s="215"/>
      <c r="D812" s="212"/>
      <c r="E812" s="56"/>
      <c r="F812" s="230"/>
      <c r="G812" s="230"/>
      <c r="H812" s="232"/>
      <c r="I812" s="230"/>
      <c r="J812" s="230"/>
      <c r="K812" s="230"/>
      <c r="L812" s="230"/>
      <c r="M812" s="230"/>
      <c r="N812" s="230"/>
      <c r="O812" s="230"/>
      <c r="P812" s="230"/>
      <c r="Q812" s="230"/>
      <c r="R812" s="230"/>
      <c r="S812" s="230"/>
      <c r="T812" s="230"/>
      <c r="U812" s="230"/>
      <c r="V812" s="230"/>
      <c r="W812" s="281"/>
      <c r="X812" s="230"/>
      <c r="Y812" s="230"/>
      <c r="Z812" s="236"/>
      <c r="AA812" s="57"/>
      <c r="AB812" s="56"/>
    </row>
    <row r="813" spans="1:28" ht="12.75" x14ac:dyDescent="0.2">
      <c r="A813" s="56"/>
      <c r="B813" s="213"/>
      <c r="C813" s="213"/>
      <c r="D813" s="214"/>
      <c r="E813" s="56"/>
      <c r="F813" s="224"/>
      <c r="G813" s="224"/>
      <c r="H813" s="226"/>
      <c r="I813" s="224"/>
      <c r="J813" s="224"/>
      <c r="K813" s="224"/>
      <c r="L813" s="224"/>
      <c r="M813" s="224"/>
      <c r="N813" s="224"/>
      <c r="O813" s="224"/>
      <c r="P813" s="224"/>
      <c r="Q813" s="224"/>
      <c r="R813" s="224"/>
      <c r="S813" s="224"/>
      <c r="T813" s="224"/>
      <c r="U813" s="224"/>
      <c r="V813" s="224"/>
      <c r="W813" s="280"/>
      <c r="X813" s="224"/>
      <c r="Y813" s="224"/>
      <c r="Z813" s="237"/>
      <c r="AA813" s="57"/>
      <c r="AB813" s="56"/>
    </row>
    <row r="814" spans="1:28" ht="12.75" x14ac:dyDescent="0.2">
      <c r="A814" s="56"/>
      <c r="B814" s="215"/>
      <c r="C814" s="215"/>
      <c r="D814" s="212"/>
      <c r="E814" s="56"/>
      <c r="F814" s="230"/>
      <c r="G814" s="230"/>
      <c r="H814" s="232"/>
      <c r="I814" s="230"/>
      <c r="J814" s="230"/>
      <c r="K814" s="230"/>
      <c r="L814" s="230"/>
      <c r="M814" s="230"/>
      <c r="N814" s="230"/>
      <c r="O814" s="230"/>
      <c r="P814" s="230"/>
      <c r="Q814" s="230"/>
      <c r="R814" s="230"/>
      <c r="S814" s="230"/>
      <c r="T814" s="230"/>
      <c r="U814" s="230"/>
      <c r="V814" s="230"/>
      <c r="W814" s="281"/>
      <c r="X814" s="230"/>
      <c r="Y814" s="230"/>
      <c r="Z814" s="236"/>
      <c r="AA814" s="57"/>
      <c r="AB814" s="56"/>
    </row>
    <row r="815" spans="1:28" ht="12.75" x14ac:dyDescent="0.2">
      <c r="A815" s="56"/>
      <c r="B815" s="213"/>
      <c r="C815" s="213"/>
      <c r="D815" s="214"/>
      <c r="E815" s="56"/>
      <c r="F815" s="224"/>
      <c r="G815" s="224"/>
      <c r="H815" s="226"/>
      <c r="I815" s="224"/>
      <c r="J815" s="224"/>
      <c r="K815" s="224"/>
      <c r="L815" s="224"/>
      <c r="M815" s="224"/>
      <c r="N815" s="224"/>
      <c r="O815" s="224"/>
      <c r="P815" s="224"/>
      <c r="Q815" s="224"/>
      <c r="R815" s="224"/>
      <c r="S815" s="224"/>
      <c r="T815" s="224"/>
      <c r="U815" s="224"/>
      <c r="V815" s="224"/>
      <c r="W815" s="280"/>
      <c r="X815" s="224"/>
      <c r="Y815" s="224"/>
      <c r="Z815" s="237"/>
      <c r="AA815" s="57"/>
      <c r="AB815" s="56"/>
    </row>
    <row r="816" spans="1:28" ht="12.75" x14ac:dyDescent="0.2">
      <c r="A816" s="56"/>
      <c r="B816" s="215"/>
      <c r="C816" s="215"/>
      <c r="D816" s="212"/>
      <c r="E816" s="56"/>
      <c r="F816" s="230"/>
      <c r="G816" s="230"/>
      <c r="H816" s="232"/>
      <c r="I816" s="230"/>
      <c r="J816" s="230"/>
      <c r="K816" s="230"/>
      <c r="L816" s="230"/>
      <c r="M816" s="230"/>
      <c r="N816" s="230"/>
      <c r="O816" s="230"/>
      <c r="P816" s="230"/>
      <c r="Q816" s="230"/>
      <c r="R816" s="230"/>
      <c r="S816" s="230"/>
      <c r="T816" s="230"/>
      <c r="U816" s="230"/>
      <c r="V816" s="230"/>
      <c r="W816" s="281"/>
      <c r="X816" s="230"/>
      <c r="Y816" s="230"/>
      <c r="Z816" s="236"/>
      <c r="AA816" s="57"/>
      <c r="AB816" s="56"/>
    </row>
    <row r="817" spans="1:28" ht="12.75" x14ac:dyDescent="0.2">
      <c r="A817" s="56"/>
      <c r="B817" s="213"/>
      <c r="C817" s="213"/>
      <c r="D817" s="214"/>
      <c r="E817" s="56"/>
      <c r="F817" s="224"/>
      <c r="G817" s="224"/>
      <c r="H817" s="226"/>
      <c r="I817" s="224"/>
      <c r="J817" s="224"/>
      <c r="K817" s="224"/>
      <c r="L817" s="224"/>
      <c r="M817" s="224"/>
      <c r="N817" s="224"/>
      <c r="O817" s="224"/>
      <c r="P817" s="224"/>
      <c r="Q817" s="224"/>
      <c r="R817" s="224"/>
      <c r="S817" s="224"/>
      <c r="T817" s="224"/>
      <c r="U817" s="224"/>
      <c r="V817" s="224"/>
      <c r="W817" s="280"/>
      <c r="X817" s="224"/>
      <c r="Y817" s="224"/>
      <c r="Z817" s="237"/>
      <c r="AA817" s="57"/>
      <c r="AB817" s="56"/>
    </row>
    <row r="818" spans="1:28" ht="12.75" x14ac:dyDescent="0.2">
      <c r="A818" s="56"/>
      <c r="B818" s="215"/>
      <c r="C818" s="215"/>
      <c r="D818" s="212"/>
      <c r="E818" s="56"/>
      <c r="F818" s="230"/>
      <c r="G818" s="230"/>
      <c r="H818" s="232"/>
      <c r="I818" s="230"/>
      <c r="J818" s="230"/>
      <c r="K818" s="230"/>
      <c r="L818" s="230"/>
      <c r="M818" s="230"/>
      <c r="N818" s="230"/>
      <c r="O818" s="230"/>
      <c r="P818" s="230"/>
      <c r="Q818" s="230"/>
      <c r="R818" s="230"/>
      <c r="S818" s="230"/>
      <c r="T818" s="230"/>
      <c r="U818" s="230"/>
      <c r="V818" s="230"/>
      <c r="W818" s="281"/>
      <c r="X818" s="230"/>
      <c r="Y818" s="230"/>
      <c r="Z818" s="236"/>
      <c r="AA818" s="57"/>
      <c r="AB818" s="56"/>
    </row>
    <row r="819" spans="1:28" ht="12.75" x14ac:dyDescent="0.2">
      <c r="A819" s="56"/>
      <c r="B819" s="213"/>
      <c r="C819" s="213"/>
      <c r="D819" s="214"/>
      <c r="E819" s="56"/>
      <c r="F819" s="224"/>
      <c r="G819" s="224"/>
      <c r="H819" s="226"/>
      <c r="I819" s="224"/>
      <c r="J819" s="224"/>
      <c r="K819" s="224"/>
      <c r="L819" s="224"/>
      <c r="M819" s="224"/>
      <c r="N819" s="224"/>
      <c r="O819" s="224"/>
      <c r="P819" s="224"/>
      <c r="Q819" s="224"/>
      <c r="R819" s="224"/>
      <c r="S819" s="224"/>
      <c r="T819" s="224"/>
      <c r="U819" s="224"/>
      <c r="V819" s="224"/>
      <c r="W819" s="280"/>
      <c r="X819" s="224"/>
      <c r="Y819" s="224"/>
      <c r="Z819" s="237"/>
      <c r="AA819" s="57"/>
      <c r="AB819" s="56"/>
    </row>
    <row r="820" spans="1:28" ht="12.75" x14ac:dyDescent="0.2">
      <c r="A820" s="56"/>
      <c r="B820" s="215"/>
      <c r="C820" s="215"/>
      <c r="D820" s="212"/>
      <c r="E820" s="56"/>
      <c r="F820" s="230"/>
      <c r="G820" s="230"/>
      <c r="H820" s="232"/>
      <c r="I820" s="230"/>
      <c r="J820" s="230"/>
      <c r="K820" s="230"/>
      <c r="L820" s="230"/>
      <c r="M820" s="230"/>
      <c r="N820" s="230"/>
      <c r="O820" s="230"/>
      <c r="P820" s="230"/>
      <c r="Q820" s="230"/>
      <c r="R820" s="230"/>
      <c r="S820" s="230"/>
      <c r="T820" s="230"/>
      <c r="U820" s="230"/>
      <c r="V820" s="230"/>
      <c r="W820" s="281"/>
      <c r="X820" s="230"/>
      <c r="Y820" s="230"/>
      <c r="Z820" s="236"/>
      <c r="AA820" s="57"/>
      <c r="AB820" s="56"/>
    </row>
    <row r="821" spans="1:28" ht="12.75" x14ac:dyDescent="0.2">
      <c r="A821" s="56"/>
      <c r="B821" s="213"/>
      <c r="C821" s="213"/>
      <c r="D821" s="214"/>
      <c r="E821" s="56"/>
      <c r="F821" s="224"/>
      <c r="G821" s="224"/>
      <c r="H821" s="226"/>
      <c r="I821" s="224"/>
      <c r="J821" s="224"/>
      <c r="K821" s="224"/>
      <c r="L821" s="224"/>
      <c r="M821" s="224"/>
      <c r="N821" s="224"/>
      <c r="O821" s="224"/>
      <c r="P821" s="224"/>
      <c r="Q821" s="224"/>
      <c r="R821" s="224"/>
      <c r="S821" s="224"/>
      <c r="T821" s="224"/>
      <c r="U821" s="224"/>
      <c r="V821" s="224"/>
      <c r="W821" s="280"/>
      <c r="X821" s="224"/>
      <c r="Y821" s="224"/>
      <c r="Z821" s="237"/>
      <c r="AA821" s="57"/>
      <c r="AB821" s="56"/>
    </row>
    <row r="822" spans="1:28" ht="12.75" x14ac:dyDescent="0.2">
      <c r="A822" s="56"/>
      <c r="B822" s="215"/>
      <c r="C822" s="215"/>
      <c r="D822" s="212"/>
      <c r="E822" s="56"/>
      <c r="F822" s="230"/>
      <c r="G822" s="230"/>
      <c r="H822" s="232"/>
      <c r="I822" s="230"/>
      <c r="J822" s="230"/>
      <c r="K822" s="230"/>
      <c r="L822" s="230"/>
      <c r="M822" s="230"/>
      <c r="N822" s="230"/>
      <c r="O822" s="230"/>
      <c r="P822" s="230"/>
      <c r="Q822" s="230"/>
      <c r="R822" s="230"/>
      <c r="S822" s="230"/>
      <c r="T822" s="230"/>
      <c r="U822" s="230"/>
      <c r="V822" s="230"/>
      <c r="W822" s="281"/>
      <c r="X822" s="230"/>
      <c r="Y822" s="230"/>
      <c r="Z822" s="236"/>
      <c r="AA822" s="57"/>
      <c r="AB822" s="56"/>
    </row>
    <row r="823" spans="1:28" ht="12.75" x14ac:dyDescent="0.2">
      <c r="A823" s="56"/>
      <c r="B823" s="213"/>
      <c r="C823" s="213"/>
      <c r="D823" s="214"/>
      <c r="E823" s="56"/>
      <c r="F823" s="224"/>
      <c r="G823" s="224"/>
      <c r="H823" s="226"/>
      <c r="I823" s="224"/>
      <c r="J823" s="224"/>
      <c r="K823" s="224"/>
      <c r="L823" s="224"/>
      <c r="M823" s="224"/>
      <c r="N823" s="224"/>
      <c r="O823" s="224"/>
      <c r="P823" s="224"/>
      <c r="Q823" s="224"/>
      <c r="R823" s="224"/>
      <c r="S823" s="224"/>
      <c r="T823" s="224"/>
      <c r="U823" s="224"/>
      <c r="V823" s="224"/>
      <c r="W823" s="280"/>
      <c r="X823" s="224"/>
      <c r="Y823" s="224"/>
      <c r="Z823" s="237"/>
      <c r="AA823" s="57"/>
      <c r="AB823" s="56"/>
    </row>
    <row r="824" spans="1:28" ht="12.75" x14ac:dyDescent="0.2">
      <c r="A824" s="56"/>
      <c r="B824" s="215"/>
      <c r="C824" s="215"/>
      <c r="D824" s="212"/>
      <c r="E824" s="56"/>
      <c r="F824" s="230"/>
      <c r="G824" s="230"/>
      <c r="H824" s="232"/>
      <c r="I824" s="230"/>
      <c r="J824" s="230"/>
      <c r="K824" s="230"/>
      <c r="L824" s="230"/>
      <c r="M824" s="230"/>
      <c r="N824" s="230"/>
      <c r="O824" s="230"/>
      <c r="P824" s="230"/>
      <c r="Q824" s="230"/>
      <c r="R824" s="230"/>
      <c r="S824" s="230"/>
      <c r="T824" s="230"/>
      <c r="U824" s="230"/>
      <c r="V824" s="230"/>
      <c r="W824" s="281"/>
      <c r="X824" s="230"/>
      <c r="Y824" s="230"/>
      <c r="Z824" s="236"/>
      <c r="AA824" s="57"/>
      <c r="AB824" s="56"/>
    </row>
    <row r="825" spans="1:28" ht="12.75" x14ac:dyDescent="0.2">
      <c r="A825" s="56"/>
      <c r="B825" s="213"/>
      <c r="C825" s="213"/>
      <c r="D825" s="214"/>
      <c r="E825" s="56"/>
      <c r="F825" s="224"/>
      <c r="G825" s="224"/>
      <c r="H825" s="226"/>
      <c r="I825" s="224"/>
      <c r="J825" s="224"/>
      <c r="K825" s="224"/>
      <c r="L825" s="224"/>
      <c r="M825" s="224"/>
      <c r="N825" s="224"/>
      <c r="O825" s="224"/>
      <c r="P825" s="224"/>
      <c r="Q825" s="224"/>
      <c r="R825" s="224"/>
      <c r="S825" s="224"/>
      <c r="T825" s="224"/>
      <c r="U825" s="224"/>
      <c r="V825" s="224"/>
      <c r="W825" s="280"/>
      <c r="X825" s="224"/>
      <c r="Y825" s="224"/>
      <c r="Z825" s="237"/>
      <c r="AA825" s="57"/>
      <c r="AB825" s="56"/>
    </row>
    <row r="826" spans="1:28" ht="12.75" x14ac:dyDescent="0.2">
      <c r="A826" s="56"/>
      <c r="B826" s="215"/>
      <c r="C826" s="215"/>
      <c r="D826" s="212"/>
      <c r="E826" s="56"/>
      <c r="F826" s="230"/>
      <c r="G826" s="230"/>
      <c r="H826" s="232"/>
      <c r="I826" s="230"/>
      <c r="J826" s="230"/>
      <c r="K826" s="230"/>
      <c r="L826" s="230"/>
      <c r="M826" s="230"/>
      <c r="N826" s="230"/>
      <c r="O826" s="230"/>
      <c r="P826" s="230"/>
      <c r="Q826" s="230"/>
      <c r="R826" s="230"/>
      <c r="S826" s="230"/>
      <c r="T826" s="230"/>
      <c r="U826" s="230"/>
      <c r="V826" s="230"/>
      <c r="W826" s="281"/>
      <c r="X826" s="230"/>
      <c r="Y826" s="230"/>
      <c r="Z826" s="236"/>
      <c r="AA826" s="57"/>
      <c r="AB826" s="56"/>
    </row>
    <row r="827" spans="1:28" ht="12.75" x14ac:dyDescent="0.2">
      <c r="A827" s="56"/>
      <c r="B827" s="213"/>
      <c r="C827" s="213"/>
      <c r="D827" s="214"/>
      <c r="E827" s="56"/>
      <c r="F827" s="224"/>
      <c r="G827" s="224"/>
      <c r="H827" s="226"/>
      <c r="I827" s="224"/>
      <c r="J827" s="224"/>
      <c r="K827" s="224"/>
      <c r="L827" s="224"/>
      <c r="M827" s="224"/>
      <c r="N827" s="224"/>
      <c r="O827" s="224"/>
      <c r="P827" s="224"/>
      <c r="Q827" s="224"/>
      <c r="R827" s="224"/>
      <c r="S827" s="224"/>
      <c r="T827" s="224"/>
      <c r="U827" s="224"/>
      <c r="V827" s="224"/>
      <c r="W827" s="280"/>
      <c r="X827" s="224"/>
      <c r="Y827" s="224"/>
      <c r="Z827" s="237"/>
      <c r="AA827" s="57"/>
      <c r="AB827" s="56"/>
    </row>
    <row r="828" spans="1:28" ht="12.75" x14ac:dyDescent="0.2">
      <c r="A828" s="56"/>
      <c r="B828" s="215"/>
      <c r="C828" s="215"/>
      <c r="D828" s="212"/>
      <c r="E828" s="56"/>
      <c r="F828" s="230"/>
      <c r="G828" s="230"/>
      <c r="H828" s="232"/>
      <c r="I828" s="230"/>
      <c r="J828" s="230"/>
      <c r="K828" s="230"/>
      <c r="L828" s="230"/>
      <c r="M828" s="230"/>
      <c r="N828" s="230"/>
      <c r="O828" s="230"/>
      <c r="P828" s="230"/>
      <c r="Q828" s="230"/>
      <c r="R828" s="230"/>
      <c r="S828" s="230"/>
      <c r="T828" s="230"/>
      <c r="U828" s="230"/>
      <c r="V828" s="230"/>
      <c r="W828" s="281"/>
      <c r="X828" s="230"/>
      <c r="Y828" s="230"/>
      <c r="Z828" s="236"/>
      <c r="AA828" s="57"/>
      <c r="AB828" s="56"/>
    </row>
    <row r="829" spans="1:28" ht="12.75" x14ac:dyDescent="0.2">
      <c r="A829" s="56"/>
      <c r="B829" s="213"/>
      <c r="C829" s="213"/>
      <c r="D829" s="214"/>
      <c r="E829" s="56"/>
      <c r="F829" s="224"/>
      <c r="G829" s="224"/>
      <c r="H829" s="226"/>
      <c r="I829" s="224"/>
      <c r="J829" s="224"/>
      <c r="K829" s="224"/>
      <c r="L829" s="224"/>
      <c r="M829" s="224"/>
      <c r="N829" s="224"/>
      <c r="O829" s="224"/>
      <c r="P829" s="224"/>
      <c r="Q829" s="224"/>
      <c r="R829" s="224"/>
      <c r="S829" s="224"/>
      <c r="T829" s="224"/>
      <c r="U829" s="224"/>
      <c r="V829" s="224"/>
      <c r="W829" s="280"/>
      <c r="X829" s="224"/>
      <c r="Y829" s="224"/>
      <c r="Z829" s="237"/>
      <c r="AA829" s="57"/>
      <c r="AB829" s="56"/>
    </row>
    <row r="830" spans="1:28" ht="12.75" x14ac:dyDescent="0.2">
      <c r="A830" s="56"/>
      <c r="B830" s="215"/>
      <c r="C830" s="215"/>
      <c r="D830" s="212"/>
      <c r="E830" s="56"/>
      <c r="F830" s="230"/>
      <c r="G830" s="230"/>
      <c r="H830" s="232"/>
      <c r="I830" s="230"/>
      <c r="J830" s="230"/>
      <c r="K830" s="230"/>
      <c r="L830" s="230"/>
      <c r="M830" s="230"/>
      <c r="N830" s="230"/>
      <c r="O830" s="230"/>
      <c r="P830" s="230"/>
      <c r="Q830" s="230"/>
      <c r="R830" s="230"/>
      <c r="S830" s="230"/>
      <c r="T830" s="230"/>
      <c r="U830" s="230"/>
      <c r="V830" s="230"/>
      <c r="W830" s="281"/>
      <c r="X830" s="230"/>
      <c r="Y830" s="230"/>
      <c r="Z830" s="236"/>
      <c r="AA830" s="57"/>
      <c r="AB830" s="56"/>
    </row>
    <row r="831" spans="1:28" ht="12.75" x14ac:dyDescent="0.2">
      <c r="A831" s="56"/>
      <c r="B831" s="213"/>
      <c r="C831" s="213"/>
      <c r="D831" s="214"/>
      <c r="E831" s="56"/>
      <c r="F831" s="224"/>
      <c r="G831" s="224"/>
      <c r="H831" s="226"/>
      <c r="I831" s="224"/>
      <c r="J831" s="224"/>
      <c r="K831" s="224"/>
      <c r="L831" s="224"/>
      <c r="M831" s="224"/>
      <c r="N831" s="224"/>
      <c r="O831" s="224"/>
      <c r="P831" s="224"/>
      <c r="Q831" s="224"/>
      <c r="R831" s="224"/>
      <c r="S831" s="224"/>
      <c r="T831" s="224"/>
      <c r="U831" s="224"/>
      <c r="V831" s="224"/>
      <c r="W831" s="280"/>
      <c r="X831" s="224"/>
      <c r="Y831" s="224"/>
      <c r="Z831" s="237"/>
      <c r="AA831" s="57"/>
      <c r="AB831" s="56"/>
    </row>
    <row r="832" spans="1:28" ht="12.75" x14ac:dyDescent="0.2">
      <c r="A832" s="56"/>
      <c r="B832" s="215"/>
      <c r="C832" s="215"/>
      <c r="D832" s="212"/>
      <c r="E832" s="56"/>
      <c r="F832" s="230"/>
      <c r="G832" s="230"/>
      <c r="H832" s="232"/>
      <c r="I832" s="230"/>
      <c r="J832" s="230"/>
      <c r="K832" s="230"/>
      <c r="L832" s="230"/>
      <c r="M832" s="230"/>
      <c r="N832" s="230"/>
      <c r="O832" s="230"/>
      <c r="P832" s="230"/>
      <c r="Q832" s="230"/>
      <c r="R832" s="230"/>
      <c r="S832" s="230"/>
      <c r="T832" s="230"/>
      <c r="U832" s="230"/>
      <c r="V832" s="230"/>
      <c r="W832" s="281"/>
      <c r="X832" s="230"/>
      <c r="Y832" s="230"/>
      <c r="Z832" s="236"/>
      <c r="AA832" s="57"/>
      <c r="AB832" s="56"/>
    </row>
    <row r="833" spans="1:28" ht="12.75" x14ac:dyDescent="0.2">
      <c r="A833" s="56"/>
      <c r="B833" s="213"/>
      <c r="C833" s="213"/>
      <c r="D833" s="214"/>
      <c r="E833" s="56"/>
      <c r="F833" s="224"/>
      <c r="G833" s="224"/>
      <c r="H833" s="226"/>
      <c r="I833" s="224"/>
      <c r="J833" s="224"/>
      <c r="K833" s="224"/>
      <c r="L833" s="224"/>
      <c r="M833" s="224"/>
      <c r="N833" s="224"/>
      <c r="O833" s="224"/>
      <c r="P833" s="224"/>
      <c r="Q833" s="224"/>
      <c r="R833" s="224"/>
      <c r="S833" s="224"/>
      <c r="T833" s="224"/>
      <c r="U833" s="224"/>
      <c r="V833" s="224"/>
      <c r="W833" s="280"/>
      <c r="X833" s="224"/>
      <c r="Y833" s="224"/>
      <c r="Z833" s="237"/>
      <c r="AA833" s="57"/>
      <c r="AB833" s="56"/>
    </row>
    <row r="834" spans="1:28" ht="12.75" x14ac:dyDescent="0.2">
      <c r="A834" s="56"/>
      <c r="B834" s="215"/>
      <c r="C834" s="215"/>
      <c r="D834" s="212"/>
      <c r="E834" s="56"/>
      <c r="F834" s="230"/>
      <c r="G834" s="230"/>
      <c r="H834" s="232"/>
      <c r="I834" s="230"/>
      <c r="J834" s="230"/>
      <c r="K834" s="230"/>
      <c r="L834" s="230"/>
      <c r="M834" s="230"/>
      <c r="N834" s="230"/>
      <c r="O834" s="230"/>
      <c r="P834" s="230"/>
      <c r="Q834" s="230"/>
      <c r="R834" s="230"/>
      <c r="S834" s="230"/>
      <c r="T834" s="230"/>
      <c r="U834" s="230"/>
      <c r="V834" s="230"/>
      <c r="W834" s="281"/>
      <c r="X834" s="230"/>
      <c r="Y834" s="230"/>
      <c r="Z834" s="236"/>
      <c r="AA834" s="57"/>
      <c r="AB834" s="56"/>
    </row>
    <row r="835" spans="1:28" ht="12.75" x14ac:dyDescent="0.2">
      <c r="A835" s="56"/>
      <c r="B835" s="213"/>
      <c r="C835" s="213"/>
      <c r="D835" s="214"/>
      <c r="E835" s="56"/>
      <c r="F835" s="224"/>
      <c r="G835" s="224"/>
      <c r="H835" s="226"/>
      <c r="I835" s="224"/>
      <c r="J835" s="224"/>
      <c r="K835" s="224"/>
      <c r="L835" s="224"/>
      <c r="M835" s="224"/>
      <c r="N835" s="224"/>
      <c r="O835" s="224"/>
      <c r="P835" s="224"/>
      <c r="Q835" s="224"/>
      <c r="R835" s="224"/>
      <c r="S835" s="224"/>
      <c r="T835" s="224"/>
      <c r="U835" s="224"/>
      <c r="V835" s="224"/>
      <c r="W835" s="280"/>
      <c r="X835" s="224"/>
      <c r="Y835" s="224"/>
      <c r="Z835" s="237"/>
      <c r="AA835" s="57"/>
      <c r="AB835" s="56"/>
    </row>
    <row r="836" spans="1:28" ht="12.75" x14ac:dyDescent="0.2">
      <c r="A836" s="56"/>
      <c r="B836" s="215"/>
      <c r="C836" s="215"/>
      <c r="D836" s="212"/>
      <c r="E836" s="56"/>
      <c r="F836" s="230"/>
      <c r="G836" s="230"/>
      <c r="H836" s="232"/>
      <c r="I836" s="230"/>
      <c r="J836" s="230"/>
      <c r="K836" s="230"/>
      <c r="L836" s="230"/>
      <c r="M836" s="230"/>
      <c r="N836" s="230"/>
      <c r="O836" s="230"/>
      <c r="P836" s="230"/>
      <c r="Q836" s="230"/>
      <c r="R836" s="230"/>
      <c r="S836" s="230"/>
      <c r="T836" s="230"/>
      <c r="U836" s="230"/>
      <c r="V836" s="230"/>
      <c r="W836" s="281"/>
      <c r="X836" s="230"/>
      <c r="Y836" s="230"/>
      <c r="Z836" s="236"/>
      <c r="AA836" s="57"/>
      <c r="AB836" s="56"/>
    </row>
    <row r="837" spans="1:28" ht="12.75" x14ac:dyDescent="0.2">
      <c r="A837" s="56"/>
      <c r="B837" s="213"/>
      <c r="C837" s="213"/>
      <c r="D837" s="214"/>
      <c r="E837" s="56"/>
      <c r="F837" s="224"/>
      <c r="G837" s="224"/>
      <c r="H837" s="226"/>
      <c r="I837" s="224"/>
      <c r="J837" s="224"/>
      <c r="K837" s="224"/>
      <c r="L837" s="224"/>
      <c r="M837" s="224"/>
      <c r="N837" s="224"/>
      <c r="O837" s="224"/>
      <c r="P837" s="224"/>
      <c r="Q837" s="224"/>
      <c r="R837" s="224"/>
      <c r="S837" s="224"/>
      <c r="T837" s="224"/>
      <c r="U837" s="224"/>
      <c r="V837" s="224"/>
      <c r="W837" s="280"/>
      <c r="X837" s="224"/>
      <c r="Y837" s="224"/>
      <c r="Z837" s="237"/>
      <c r="AA837" s="57"/>
      <c r="AB837" s="56"/>
    </row>
    <row r="838" spans="1:28" ht="12.75" x14ac:dyDescent="0.2">
      <c r="A838" s="56"/>
      <c r="B838" s="215"/>
      <c r="C838" s="215"/>
      <c r="D838" s="212"/>
      <c r="E838" s="56"/>
      <c r="F838" s="230"/>
      <c r="G838" s="230"/>
      <c r="H838" s="232"/>
      <c r="I838" s="230"/>
      <c r="J838" s="230"/>
      <c r="K838" s="230"/>
      <c r="L838" s="230"/>
      <c r="M838" s="230"/>
      <c r="N838" s="230"/>
      <c r="O838" s="230"/>
      <c r="P838" s="230"/>
      <c r="Q838" s="230"/>
      <c r="R838" s="230"/>
      <c r="S838" s="230"/>
      <c r="T838" s="230"/>
      <c r="U838" s="230"/>
      <c r="V838" s="230"/>
      <c r="W838" s="281"/>
      <c r="X838" s="230"/>
      <c r="Y838" s="230"/>
      <c r="Z838" s="236"/>
      <c r="AA838" s="57"/>
      <c r="AB838" s="56"/>
    </row>
    <row r="839" spans="1:28" ht="12.75" x14ac:dyDescent="0.2">
      <c r="A839" s="56"/>
      <c r="B839" s="213"/>
      <c r="C839" s="213"/>
      <c r="D839" s="214"/>
      <c r="E839" s="56"/>
      <c r="F839" s="224"/>
      <c r="G839" s="224"/>
      <c r="H839" s="226"/>
      <c r="I839" s="224"/>
      <c r="J839" s="224"/>
      <c r="K839" s="224"/>
      <c r="L839" s="224"/>
      <c r="M839" s="224"/>
      <c r="N839" s="224"/>
      <c r="O839" s="224"/>
      <c r="P839" s="224"/>
      <c r="Q839" s="224"/>
      <c r="R839" s="224"/>
      <c r="S839" s="224"/>
      <c r="T839" s="224"/>
      <c r="U839" s="224"/>
      <c r="V839" s="224"/>
      <c r="W839" s="280"/>
      <c r="X839" s="224"/>
      <c r="Y839" s="224"/>
      <c r="Z839" s="237"/>
      <c r="AA839" s="57"/>
      <c r="AB839" s="56"/>
    </row>
    <row r="840" spans="1:28" ht="12.75" x14ac:dyDescent="0.2">
      <c r="A840" s="56"/>
      <c r="B840" s="215"/>
      <c r="C840" s="215"/>
      <c r="D840" s="212"/>
      <c r="E840" s="56"/>
      <c r="F840" s="230"/>
      <c r="G840" s="230"/>
      <c r="H840" s="232"/>
      <c r="I840" s="230"/>
      <c r="J840" s="230"/>
      <c r="K840" s="230"/>
      <c r="L840" s="230"/>
      <c r="M840" s="230"/>
      <c r="N840" s="230"/>
      <c r="O840" s="230"/>
      <c r="P840" s="230"/>
      <c r="Q840" s="230"/>
      <c r="R840" s="230"/>
      <c r="S840" s="230"/>
      <c r="T840" s="230"/>
      <c r="U840" s="230"/>
      <c r="V840" s="230"/>
      <c r="W840" s="281"/>
      <c r="X840" s="230"/>
      <c r="Y840" s="230"/>
      <c r="Z840" s="236"/>
      <c r="AA840" s="57"/>
      <c r="AB840" s="56"/>
    </row>
    <row r="841" spans="1:28" ht="12.75" x14ac:dyDescent="0.2">
      <c r="A841" s="56"/>
      <c r="B841" s="213"/>
      <c r="C841" s="213"/>
      <c r="D841" s="214"/>
      <c r="E841" s="56"/>
      <c r="F841" s="224"/>
      <c r="G841" s="224"/>
      <c r="H841" s="226"/>
      <c r="I841" s="224"/>
      <c r="J841" s="224"/>
      <c r="K841" s="224"/>
      <c r="L841" s="224"/>
      <c r="M841" s="224"/>
      <c r="N841" s="224"/>
      <c r="O841" s="224"/>
      <c r="P841" s="224"/>
      <c r="Q841" s="224"/>
      <c r="R841" s="224"/>
      <c r="S841" s="224"/>
      <c r="T841" s="224"/>
      <c r="U841" s="224"/>
      <c r="V841" s="224"/>
      <c r="W841" s="280"/>
      <c r="X841" s="224"/>
      <c r="Y841" s="224"/>
      <c r="Z841" s="237"/>
      <c r="AA841" s="57"/>
      <c r="AB841" s="56"/>
    </row>
    <row r="842" spans="1:28" ht="12.75" x14ac:dyDescent="0.2">
      <c r="A842" s="56"/>
      <c r="B842" s="215"/>
      <c r="C842" s="215"/>
      <c r="D842" s="212"/>
      <c r="E842" s="56"/>
      <c r="F842" s="230"/>
      <c r="G842" s="230"/>
      <c r="H842" s="232"/>
      <c r="I842" s="230"/>
      <c r="J842" s="230"/>
      <c r="K842" s="230"/>
      <c r="L842" s="230"/>
      <c r="M842" s="230"/>
      <c r="N842" s="230"/>
      <c r="O842" s="230"/>
      <c r="P842" s="230"/>
      <c r="Q842" s="230"/>
      <c r="R842" s="230"/>
      <c r="S842" s="230"/>
      <c r="T842" s="230"/>
      <c r="U842" s="230"/>
      <c r="V842" s="230"/>
      <c r="W842" s="281"/>
      <c r="X842" s="230"/>
      <c r="Y842" s="230"/>
      <c r="Z842" s="236"/>
      <c r="AA842" s="57"/>
      <c r="AB842" s="56"/>
    </row>
    <row r="843" spans="1:28" ht="12.75" x14ac:dyDescent="0.2">
      <c r="A843" s="56"/>
      <c r="B843" s="213"/>
      <c r="C843" s="213"/>
      <c r="D843" s="214"/>
      <c r="E843" s="56"/>
      <c r="F843" s="224"/>
      <c r="G843" s="224"/>
      <c r="H843" s="226"/>
      <c r="I843" s="224"/>
      <c r="J843" s="224"/>
      <c r="K843" s="224"/>
      <c r="L843" s="224"/>
      <c r="M843" s="224"/>
      <c r="N843" s="224"/>
      <c r="O843" s="224"/>
      <c r="P843" s="224"/>
      <c r="Q843" s="224"/>
      <c r="R843" s="224"/>
      <c r="S843" s="224"/>
      <c r="T843" s="224"/>
      <c r="U843" s="224"/>
      <c r="V843" s="224"/>
      <c r="W843" s="280"/>
      <c r="X843" s="224"/>
      <c r="Y843" s="224"/>
      <c r="Z843" s="237"/>
      <c r="AA843" s="57"/>
      <c r="AB843" s="56"/>
    </row>
    <row r="844" spans="1:28" ht="12.75" x14ac:dyDescent="0.2">
      <c r="A844" s="56"/>
      <c r="B844" s="215"/>
      <c r="C844" s="215"/>
      <c r="D844" s="212"/>
      <c r="E844" s="56"/>
      <c r="F844" s="230"/>
      <c r="G844" s="230"/>
      <c r="H844" s="232"/>
      <c r="I844" s="230"/>
      <c r="J844" s="230"/>
      <c r="K844" s="230"/>
      <c r="L844" s="230"/>
      <c r="M844" s="230"/>
      <c r="N844" s="230"/>
      <c r="O844" s="230"/>
      <c r="P844" s="230"/>
      <c r="Q844" s="230"/>
      <c r="R844" s="230"/>
      <c r="S844" s="230"/>
      <c r="T844" s="230"/>
      <c r="U844" s="230"/>
      <c r="V844" s="230"/>
      <c r="W844" s="281"/>
      <c r="X844" s="230"/>
      <c r="Y844" s="230"/>
      <c r="Z844" s="236"/>
      <c r="AA844" s="57"/>
      <c r="AB844" s="56"/>
    </row>
    <row r="845" spans="1:28" ht="12.75" x14ac:dyDescent="0.2">
      <c r="A845" s="56"/>
      <c r="B845" s="213"/>
      <c r="C845" s="213"/>
      <c r="D845" s="214"/>
      <c r="E845" s="56"/>
      <c r="F845" s="224"/>
      <c r="G845" s="224"/>
      <c r="H845" s="226"/>
      <c r="I845" s="224"/>
      <c r="J845" s="224"/>
      <c r="K845" s="224"/>
      <c r="L845" s="224"/>
      <c r="M845" s="224"/>
      <c r="N845" s="224"/>
      <c r="O845" s="224"/>
      <c r="P845" s="224"/>
      <c r="Q845" s="224"/>
      <c r="R845" s="224"/>
      <c r="S845" s="224"/>
      <c r="T845" s="224"/>
      <c r="U845" s="224"/>
      <c r="V845" s="224"/>
      <c r="W845" s="280"/>
      <c r="X845" s="224"/>
      <c r="Y845" s="224"/>
      <c r="Z845" s="237"/>
      <c r="AA845" s="57"/>
      <c r="AB845" s="56"/>
    </row>
    <row r="846" spans="1:28" ht="12.75" x14ac:dyDescent="0.2">
      <c r="A846" s="56"/>
      <c r="B846" s="215"/>
      <c r="C846" s="215"/>
      <c r="D846" s="212"/>
      <c r="E846" s="56"/>
      <c r="F846" s="230"/>
      <c r="G846" s="230"/>
      <c r="H846" s="232"/>
      <c r="I846" s="230"/>
      <c r="J846" s="230"/>
      <c r="K846" s="230"/>
      <c r="L846" s="230"/>
      <c r="M846" s="230"/>
      <c r="N846" s="230"/>
      <c r="O846" s="230"/>
      <c r="P846" s="230"/>
      <c r="Q846" s="230"/>
      <c r="R846" s="230"/>
      <c r="S846" s="230"/>
      <c r="T846" s="230"/>
      <c r="U846" s="230"/>
      <c r="V846" s="230"/>
      <c r="W846" s="281"/>
      <c r="X846" s="230"/>
      <c r="Y846" s="230"/>
      <c r="Z846" s="236"/>
      <c r="AA846" s="57"/>
      <c r="AB846" s="56"/>
    </row>
    <row r="847" spans="1:28" ht="12.75" x14ac:dyDescent="0.2">
      <c r="A847" s="56"/>
      <c r="B847" s="213"/>
      <c r="C847" s="213"/>
      <c r="D847" s="214"/>
      <c r="E847" s="56"/>
      <c r="F847" s="224"/>
      <c r="G847" s="224"/>
      <c r="H847" s="226"/>
      <c r="I847" s="224"/>
      <c r="J847" s="224"/>
      <c r="K847" s="224"/>
      <c r="L847" s="224"/>
      <c r="M847" s="224"/>
      <c r="N847" s="224"/>
      <c r="O847" s="224"/>
      <c r="P847" s="224"/>
      <c r="Q847" s="224"/>
      <c r="R847" s="224"/>
      <c r="S847" s="224"/>
      <c r="T847" s="224"/>
      <c r="U847" s="224"/>
      <c r="V847" s="224"/>
      <c r="W847" s="280"/>
      <c r="X847" s="224"/>
      <c r="Y847" s="224"/>
      <c r="Z847" s="237"/>
      <c r="AA847" s="57"/>
      <c r="AB847" s="56"/>
    </row>
    <row r="848" spans="1:28" ht="12.75" x14ac:dyDescent="0.2">
      <c r="A848" s="56"/>
      <c r="B848" s="215"/>
      <c r="C848" s="215"/>
      <c r="D848" s="212"/>
      <c r="E848" s="56"/>
      <c r="F848" s="230"/>
      <c r="G848" s="230"/>
      <c r="H848" s="232"/>
      <c r="I848" s="230"/>
      <c r="J848" s="230"/>
      <c r="K848" s="230"/>
      <c r="L848" s="230"/>
      <c r="M848" s="230"/>
      <c r="N848" s="230"/>
      <c r="O848" s="230"/>
      <c r="P848" s="230"/>
      <c r="Q848" s="230"/>
      <c r="R848" s="230"/>
      <c r="S848" s="230"/>
      <c r="T848" s="230"/>
      <c r="U848" s="230"/>
      <c r="V848" s="230"/>
      <c r="W848" s="281"/>
      <c r="X848" s="230"/>
      <c r="Y848" s="230"/>
      <c r="Z848" s="236"/>
      <c r="AA848" s="57"/>
      <c r="AB848" s="56"/>
    </row>
    <row r="849" spans="1:28" ht="12.75" x14ac:dyDescent="0.2">
      <c r="A849" s="56"/>
      <c r="B849" s="213"/>
      <c r="C849" s="213"/>
      <c r="D849" s="214"/>
      <c r="E849" s="56"/>
      <c r="F849" s="224"/>
      <c r="G849" s="224"/>
      <c r="H849" s="226"/>
      <c r="I849" s="224"/>
      <c r="J849" s="224"/>
      <c r="K849" s="224"/>
      <c r="L849" s="224"/>
      <c r="M849" s="224"/>
      <c r="N849" s="224"/>
      <c r="O849" s="224"/>
      <c r="P849" s="224"/>
      <c r="Q849" s="224"/>
      <c r="R849" s="224"/>
      <c r="S849" s="224"/>
      <c r="T849" s="224"/>
      <c r="U849" s="224"/>
      <c r="V849" s="224"/>
      <c r="W849" s="280"/>
      <c r="X849" s="224"/>
      <c r="Y849" s="224"/>
      <c r="Z849" s="237"/>
      <c r="AA849" s="57"/>
      <c r="AB849" s="56"/>
    </row>
    <row r="850" spans="1:28" ht="12.75" x14ac:dyDescent="0.2">
      <c r="A850" s="56"/>
      <c r="B850" s="215"/>
      <c r="C850" s="215"/>
      <c r="D850" s="212"/>
      <c r="E850" s="56"/>
      <c r="F850" s="230"/>
      <c r="G850" s="230"/>
      <c r="H850" s="232"/>
      <c r="I850" s="230"/>
      <c r="J850" s="230"/>
      <c r="K850" s="230"/>
      <c r="L850" s="230"/>
      <c r="M850" s="230"/>
      <c r="N850" s="230"/>
      <c r="O850" s="230"/>
      <c r="P850" s="230"/>
      <c r="Q850" s="230"/>
      <c r="R850" s="230"/>
      <c r="S850" s="230"/>
      <c r="T850" s="230"/>
      <c r="U850" s="230"/>
      <c r="V850" s="230"/>
      <c r="W850" s="281"/>
      <c r="X850" s="230"/>
      <c r="Y850" s="230"/>
      <c r="Z850" s="236"/>
      <c r="AA850" s="57"/>
      <c r="AB850" s="56"/>
    </row>
    <row r="851" spans="1:28" ht="12.75" x14ac:dyDescent="0.2">
      <c r="A851" s="56"/>
      <c r="B851" s="213"/>
      <c r="C851" s="213"/>
      <c r="D851" s="214"/>
      <c r="E851" s="56"/>
      <c r="F851" s="224"/>
      <c r="G851" s="224"/>
      <c r="H851" s="226"/>
      <c r="I851" s="224"/>
      <c r="J851" s="224"/>
      <c r="K851" s="224"/>
      <c r="L851" s="224"/>
      <c r="M851" s="224"/>
      <c r="N851" s="224"/>
      <c r="O851" s="224"/>
      <c r="P851" s="224"/>
      <c r="Q851" s="224"/>
      <c r="R851" s="224"/>
      <c r="S851" s="224"/>
      <c r="T851" s="224"/>
      <c r="U851" s="224"/>
      <c r="V851" s="224"/>
      <c r="W851" s="280"/>
      <c r="X851" s="224"/>
      <c r="Y851" s="224"/>
      <c r="Z851" s="237"/>
      <c r="AA851" s="57"/>
      <c r="AB851" s="56"/>
    </row>
    <row r="852" spans="1:28" ht="12.75" x14ac:dyDescent="0.2">
      <c r="A852" s="56"/>
      <c r="B852" s="215"/>
      <c r="C852" s="215"/>
      <c r="D852" s="212"/>
      <c r="E852" s="56"/>
      <c r="F852" s="230"/>
      <c r="G852" s="230"/>
      <c r="H852" s="232"/>
      <c r="I852" s="230"/>
      <c r="J852" s="230"/>
      <c r="K852" s="230"/>
      <c r="L852" s="230"/>
      <c r="M852" s="230"/>
      <c r="N852" s="230"/>
      <c r="O852" s="230"/>
      <c r="P852" s="230"/>
      <c r="Q852" s="230"/>
      <c r="R852" s="230"/>
      <c r="S852" s="230"/>
      <c r="T852" s="230"/>
      <c r="U852" s="230"/>
      <c r="V852" s="230"/>
      <c r="W852" s="281"/>
      <c r="X852" s="230"/>
      <c r="Y852" s="230"/>
      <c r="Z852" s="236"/>
      <c r="AA852" s="57"/>
      <c r="AB852" s="56"/>
    </row>
    <row r="853" spans="1:28" ht="12.75" x14ac:dyDescent="0.2">
      <c r="A853" s="56"/>
      <c r="B853" s="213"/>
      <c r="C853" s="213"/>
      <c r="D853" s="214"/>
      <c r="E853" s="56"/>
      <c r="F853" s="224"/>
      <c r="G853" s="224"/>
      <c r="H853" s="226"/>
      <c r="I853" s="224"/>
      <c r="J853" s="224"/>
      <c r="K853" s="224"/>
      <c r="L853" s="224"/>
      <c r="M853" s="224"/>
      <c r="N853" s="224"/>
      <c r="O853" s="224"/>
      <c r="P853" s="224"/>
      <c r="Q853" s="224"/>
      <c r="R853" s="224"/>
      <c r="S853" s="224"/>
      <c r="T853" s="224"/>
      <c r="U853" s="224"/>
      <c r="V853" s="224"/>
      <c r="W853" s="280"/>
      <c r="X853" s="224"/>
      <c r="Y853" s="224"/>
      <c r="Z853" s="237"/>
      <c r="AA853" s="57"/>
      <c r="AB853" s="56"/>
    </row>
    <row r="854" spans="1:28" ht="12.75" x14ac:dyDescent="0.2">
      <c r="A854" s="56"/>
      <c r="B854" s="215"/>
      <c r="C854" s="215"/>
      <c r="D854" s="212"/>
      <c r="E854" s="56"/>
      <c r="F854" s="230"/>
      <c r="G854" s="230"/>
      <c r="H854" s="232"/>
      <c r="I854" s="230"/>
      <c r="J854" s="230"/>
      <c r="K854" s="230"/>
      <c r="L854" s="230"/>
      <c r="M854" s="230"/>
      <c r="N854" s="230"/>
      <c r="O854" s="230"/>
      <c r="P854" s="230"/>
      <c r="Q854" s="230"/>
      <c r="R854" s="230"/>
      <c r="S854" s="230"/>
      <c r="T854" s="230"/>
      <c r="U854" s="230"/>
      <c r="V854" s="230"/>
      <c r="W854" s="281"/>
      <c r="X854" s="230"/>
      <c r="Y854" s="230"/>
      <c r="Z854" s="236"/>
      <c r="AA854" s="57"/>
      <c r="AB854" s="56"/>
    </row>
    <row r="855" spans="1:28" ht="12.75" x14ac:dyDescent="0.2">
      <c r="A855" s="56"/>
      <c r="B855" s="213"/>
      <c r="C855" s="213"/>
      <c r="D855" s="214"/>
      <c r="E855" s="56"/>
      <c r="F855" s="224"/>
      <c r="G855" s="224"/>
      <c r="H855" s="226"/>
      <c r="I855" s="224"/>
      <c r="J855" s="224"/>
      <c r="K855" s="224"/>
      <c r="L855" s="224"/>
      <c r="M855" s="224"/>
      <c r="N855" s="224"/>
      <c r="O855" s="224"/>
      <c r="P855" s="224"/>
      <c r="Q855" s="224"/>
      <c r="R855" s="224"/>
      <c r="S855" s="224"/>
      <c r="T855" s="224"/>
      <c r="U855" s="224"/>
      <c r="V855" s="224"/>
      <c r="W855" s="280"/>
      <c r="X855" s="224"/>
      <c r="Y855" s="224"/>
      <c r="Z855" s="237"/>
      <c r="AA855" s="57"/>
      <c r="AB855" s="56"/>
    </row>
    <row r="856" spans="1:28" ht="12.75" x14ac:dyDescent="0.2">
      <c r="A856" s="56"/>
      <c r="B856" s="215"/>
      <c r="C856" s="215"/>
      <c r="D856" s="212"/>
      <c r="E856" s="56"/>
      <c r="F856" s="230"/>
      <c r="G856" s="230"/>
      <c r="H856" s="232"/>
      <c r="I856" s="230"/>
      <c r="J856" s="230"/>
      <c r="K856" s="230"/>
      <c r="L856" s="230"/>
      <c r="M856" s="230"/>
      <c r="N856" s="230"/>
      <c r="O856" s="230"/>
      <c r="P856" s="230"/>
      <c r="Q856" s="230"/>
      <c r="R856" s="230"/>
      <c r="S856" s="230"/>
      <c r="T856" s="230"/>
      <c r="U856" s="230"/>
      <c r="V856" s="230"/>
      <c r="W856" s="281"/>
      <c r="X856" s="230"/>
      <c r="Y856" s="230"/>
      <c r="Z856" s="236"/>
      <c r="AA856" s="57"/>
      <c r="AB856" s="56"/>
    </row>
    <row r="857" spans="1:28" ht="12.75" x14ac:dyDescent="0.2">
      <c r="A857" s="56"/>
      <c r="B857" s="213"/>
      <c r="C857" s="213"/>
      <c r="D857" s="214"/>
      <c r="E857" s="56"/>
      <c r="F857" s="224"/>
      <c r="G857" s="224"/>
      <c r="H857" s="226"/>
      <c r="I857" s="224"/>
      <c r="J857" s="224"/>
      <c r="K857" s="224"/>
      <c r="L857" s="224"/>
      <c r="M857" s="224"/>
      <c r="N857" s="224"/>
      <c r="O857" s="224"/>
      <c r="P857" s="224"/>
      <c r="Q857" s="224"/>
      <c r="R857" s="224"/>
      <c r="S857" s="224"/>
      <c r="T857" s="224"/>
      <c r="U857" s="224"/>
      <c r="V857" s="224"/>
      <c r="W857" s="280"/>
      <c r="X857" s="224"/>
      <c r="Y857" s="224"/>
      <c r="Z857" s="237"/>
      <c r="AA857" s="57"/>
      <c r="AB857" s="56"/>
    </row>
    <row r="858" spans="1:28" ht="12.75" x14ac:dyDescent="0.2">
      <c r="A858" s="56"/>
      <c r="B858" s="215"/>
      <c r="C858" s="215"/>
      <c r="D858" s="212"/>
      <c r="E858" s="56"/>
      <c r="F858" s="230"/>
      <c r="G858" s="230"/>
      <c r="H858" s="232"/>
      <c r="I858" s="230"/>
      <c r="J858" s="230"/>
      <c r="K858" s="230"/>
      <c r="L858" s="230"/>
      <c r="M858" s="230"/>
      <c r="N858" s="230"/>
      <c r="O858" s="230"/>
      <c r="P858" s="230"/>
      <c r="Q858" s="230"/>
      <c r="R858" s="230"/>
      <c r="S858" s="230"/>
      <c r="T858" s="230"/>
      <c r="U858" s="230"/>
      <c r="V858" s="230"/>
      <c r="W858" s="281"/>
      <c r="X858" s="230"/>
      <c r="Y858" s="230"/>
      <c r="Z858" s="236"/>
      <c r="AA858" s="57"/>
      <c r="AB858" s="56"/>
    </row>
    <row r="859" spans="1:28" ht="12.75" x14ac:dyDescent="0.2">
      <c r="A859" s="56"/>
      <c r="B859" s="213"/>
      <c r="C859" s="213"/>
      <c r="D859" s="214"/>
      <c r="E859" s="56"/>
      <c r="F859" s="224"/>
      <c r="G859" s="224"/>
      <c r="H859" s="226"/>
      <c r="I859" s="224"/>
      <c r="J859" s="224"/>
      <c r="K859" s="224"/>
      <c r="L859" s="224"/>
      <c r="M859" s="224"/>
      <c r="N859" s="224"/>
      <c r="O859" s="224"/>
      <c r="P859" s="224"/>
      <c r="Q859" s="224"/>
      <c r="R859" s="224"/>
      <c r="S859" s="224"/>
      <c r="T859" s="224"/>
      <c r="U859" s="224"/>
      <c r="V859" s="224"/>
      <c r="W859" s="280"/>
      <c r="X859" s="224"/>
      <c r="Y859" s="224"/>
      <c r="Z859" s="237"/>
      <c r="AA859" s="57"/>
      <c r="AB859" s="56"/>
    </row>
    <row r="860" spans="1:28" ht="12.75" x14ac:dyDescent="0.2">
      <c r="A860" s="56"/>
      <c r="B860" s="215"/>
      <c r="C860" s="215"/>
      <c r="D860" s="212"/>
      <c r="E860" s="56"/>
      <c r="F860" s="230"/>
      <c r="G860" s="230"/>
      <c r="H860" s="232"/>
      <c r="I860" s="230"/>
      <c r="J860" s="230"/>
      <c r="K860" s="230"/>
      <c r="L860" s="230"/>
      <c r="M860" s="230"/>
      <c r="N860" s="230"/>
      <c r="O860" s="230"/>
      <c r="P860" s="230"/>
      <c r="Q860" s="230"/>
      <c r="R860" s="230"/>
      <c r="S860" s="230"/>
      <c r="T860" s="230"/>
      <c r="U860" s="230"/>
      <c r="V860" s="230"/>
      <c r="W860" s="281"/>
      <c r="X860" s="230"/>
      <c r="Y860" s="230"/>
      <c r="Z860" s="236"/>
      <c r="AA860" s="57"/>
      <c r="AB860" s="56"/>
    </row>
    <row r="861" spans="1:28" ht="12.75" x14ac:dyDescent="0.2">
      <c r="A861" s="56"/>
      <c r="B861" s="213"/>
      <c r="C861" s="213"/>
      <c r="D861" s="214"/>
      <c r="E861" s="56"/>
      <c r="F861" s="224"/>
      <c r="G861" s="224"/>
      <c r="H861" s="226"/>
      <c r="I861" s="224"/>
      <c r="J861" s="224"/>
      <c r="K861" s="224"/>
      <c r="L861" s="224"/>
      <c r="M861" s="224"/>
      <c r="N861" s="224"/>
      <c r="O861" s="224"/>
      <c r="P861" s="224"/>
      <c r="Q861" s="224"/>
      <c r="R861" s="224"/>
      <c r="S861" s="224"/>
      <c r="T861" s="224"/>
      <c r="U861" s="224"/>
      <c r="V861" s="224"/>
      <c r="W861" s="280"/>
      <c r="X861" s="224"/>
      <c r="Y861" s="224"/>
      <c r="Z861" s="237"/>
      <c r="AA861" s="57"/>
      <c r="AB861" s="56"/>
    </row>
    <row r="862" spans="1:28" ht="12.75" x14ac:dyDescent="0.2">
      <c r="A862" s="56"/>
      <c r="B862" s="215"/>
      <c r="C862" s="215"/>
      <c r="D862" s="212"/>
      <c r="E862" s="56"/>
      <c r="F862" s="230"/>
      <c r="G862" s="230"/>
      <c r="H862" s="232"/>
      <c r="I862" s="230"/>
      <c r="J862" s="230"/>
      <c r="K862" s="230"/>
      <c r="L862" s="230"/>
      <c r="M862" s="230"/>
      <c r="N862" s="230"/>
      <c r="O862" s="230"/>
      <c r="P862" s="230"/>
      <c r="Q862" s="230"/>
      <c r="R862" s="230"/>
      <c r="S862" s="230"/>
      <c r="T862" s="230"/>
      <c r="U862" s="230"/>
      <c r="V862" s="230"/>
      <c r="W862" s="281"/>
      <c r="X862" s="230"/>
      <c r="Y862" s="230"/>
      <c r="Z862" s="236"/>
      <c r="AA862" s="57"/>
      <c r="AB862" s="56"/>
    </row>
    <row r="863" spans="1:28" ht="12.75" x14ac:dyDescent="0.2">
      <c r="A863" s="56"/>
      <c r="B863" s="213"/>
      <c r="C863" s="213"/>
      <c r="D863" s="214"/>
      <c r="E863" s="56"/>
      <c r="F863" s="224"/>
      <c r="G863" s="224"/>
      <c r="H863" s="226"/>
      <c r="I863" s="224"/>
      <c r="J863" s="224"/>
      <c r="K863" s="224"/>
      <c r="L863" s="224"/>
      <c r="M863" s="224"/>
      <c r="N863" s="224"/>
      <c r="O863" s="224"/>
      <c r="P863" s="224"/>
      <c r="Q863" s="224"/>
      <c r="R863" s="224"/>
      <c r="S863" s="224"/>
      <c r="T863" s="224"/>
      <c r="U863" s="224"/>
      <c r="V863" s="224"/>
      <c r="W863" s="280"/>
      <c r="X863" s="224"/>
      <c r="Y863" s="224"/>
      <c r="Z863" s="237"/>
      <c r="AA863" s="57"/>
      <c r="AB863" s="56"/>
    </row>
    <row r="864" spans="1:28" ht="12.75" x14ac:dyDescent="0.2">
      <c r="A864" s="56"/>
      <c r="B864" s="215"/>
      <c r="C864" s="215"/>
      <c r="D864" s="212"/>
      <c r="E864" s="56"/>
      <c r="F864" s="230"/>
      <c r="G864" s="230"/>
      <c r="H864" s="232"/>
      <c r="I864" s="230"/>
      <c r="J864" s="230"/>
      <c r="K864" s="230"/>
      <c r="L864" s="230"/>
      <c r="M864" s="230"/>
      <c r="N864" s="230"/>
      <c r="O864" s="230"/>
      <c r="P864" s="230"/>
      <c r="Q864" s="230"/>
      <c r="R864" s="230"/>
      <c r="S864" s="230"/>
      <c r="T864" s="230"/>
      <c r="U864" s="230"/>
      <c r="V864" s="230"/>
      <c r="W864" s="281"/>
      <c r="X864" s="230"/>
      <c r="Y864" s="230"/>
      <c r="Z864" s="236"/>
      <c r="AA864" s="57"/>
      <c r="AB864" s="56"/>
    </row>
    <row r="865" spans="1:28" ht="12.75" x14ac:dyDescent="0.2">
      <c r="A865" s="56"/>
      <c r="B865" s="213"/>
      <c r="C865" s="213"/>
      <c r="D865" s="214"/>
      <c r="E865" s="56"/>
      <c r="F865" s="224"/>
      <c r="G865" s="224"/>
      <c r="H865" s="226"/>
      <c r="I865" s="224"/>
      <c r="J865" s="224"/>
      <c r="K865" s="224"/>
      <c r="L865" s="224"/>
      <c r="M865" s="224"/>
      <c r="N865" s="224"/>
      <c r="O865" s="224"/>
      <c r="P865" s="224"/>
      <c r="Q865" s="224"/>
      <c r="R865" s="224"/>
      <c r="S865" s="224"/>
      <c r="T865" s="224"/>
      <c r="U865" s="224"/>
      <c r="V865" s="224"/>
      <c r="W865" s="280"/>
      <c r="X865" s="224"/>
      <c r="Y865" s="224"/>
      <c r="Z865" s="237"/>
      <c r="AA865" s="57"/>
      <c r="AB865" s="56"/>
    </row>
    <row r="866" spans="1:28" ht="12.75" x14ac:dyDescent="0.2">
      <c r="A866" s="56"/>
      <c r="B866" s="215"/>
      <c r="C866" s="215"/>
      <c r="D866" s="212"/>
      <c r="E866" s="56"/>
      <c r="F866" s="230"/>
      <c r="G866" s="230"/>
      <c r="H866" s="232"/>
      <c r="I866" s="230"/>
      <c r="J866" s="230"/>
      <c r="K866" s="230"/>
      <c r="L866" s="230"/>
      <c r="M866" s="230"/>
      <c r="N866" s="230"/>
      <c r="O866" s="230"/>
      <c r="P866" s="230"/>
      <c r="Q866" s="230"/>
      <c r="R866" s="230"/>
      <c r="S866" s="230"/>
      <c r="T866" s="230"/>
      <c r="U866" s="230"/>
      <c r="V866" s="230"/>
      <c r="W866" s="281"/>
      <c r="X866" s="230"/>
      <c r="Y866" s="230"/>
      <c r="Z866" s="236"/>
      <c r="AA866" s="57"/>
      <c r="AB866" s="56"/>
    </row>
    <row r="867" spans="1:28" ht="12.75" x14ac:dyDescent="0.2">
      <c r="A867" s="56"/>
      <c r="B867" s="213"/>
      <c r="C867" s="213"/>
      <c r="D867" s="214"/>
      <c r="E867" s="56"/>
      <c r="F867" s="224"/>
      <c r="G867" s="224"/>
      <c r="H867" s="226"/>
      <c r="I867" s="224"/>
      <c r="J867" s="224"/>
      <c r="K867" s="224"/>
      <c r="L867" s="224"/>
      <c r="M867" s="224"/>
      <c r="N867" s="224"/>
      <c r="O867" s="224"/>
      <c r="P867" s="224"/>
      <c r="Q867" s="224"/>
      <c r="R867" s="224"/>
      <c r="S867" s="224"/>
      <c r="T867" s="224"/>
      <c r="U867" s="224"/>
      <c r="V867" s="224"/>
      <c r="W867" s="280"/>
      <c r="X867" s="224"/>
      <c r="Y867" s="224"/>
      <c r="Z867" s="237"/>
      <c r="AA867" s="57"/>
      <c r="AB867" s="56"/>
    </row>
    <row r="868" spans="1:28" ht="12.75" x14ac:dyDescent="0.2">
      <c r="A868" s="56"/>
      <c r="B868" s="215"/>
      <c r="C868" s="215"/>
      <c r="D868" s="212"/>
      <c r="E868" s="56"/>
      <c r="F868" s="230"/>
      <c r="G868" s="230"/>
      <c r="H868" s="232"/>
      <c r="I868" s="230"/>
      <c r="J868" s="230"/>
      <c r="K868" s="230"/>
      <c r="L868" s="230"/>
      <c r="M868" s="230"/>
      <c r="N868" s="230"/>
      <c r="O868" s="230"/>
      <c r="P868" s="230"/>
      <c r="Q868" s="230"/>
      <c r="R868" s="230"/>
      <c r="S868" s="230"/>
      <c r="T868" s="230"/>
      <c r="U868" s="230"/>
      <c r="V868" s="230"/>
      <c r="W868" s="281"/>
      <c r="X868" s="230"/>
      <c r="Y868" s="230"/>
      <c r="Z868" s="236"/>
      <c r="AA868" s="57"/>
      <c r="AB868" s="56"/>
    </row>
    <row r="869" spans="1:28" ht="12.75" x14ac:dyDescent="0.2">
      <c r="A869" s="56"/>
      <c r="B869" s="213"/>
      <c r="C869" s="213"/>
      <c r="D869" s="214"/>
      <c r="E869" s="56"/>
      <c r="F869" s="224"/>
      <c r="G869" s="224"/>
      <c r="H869" s="226"/>
      <c r="I869" s="224"/>
      <c r="J869" s="224"/>
      <c r="K869" s="224"/>
      <c r="L869" s="224"/>
      <c r="M869" s="224"/>
      <c r="N869" s="224"/>
      <c r="O869" s="224"/>
      <c r="P869" s="224"/>
      <c r="Q869" s="224"/>
      <c r="R869" s="224"/>
      <c r="S869" s="224"/>
      <c r="T869" s="224"/>
      <c r="U869" s="224"/>
      <c r="V869" s="224"/>
      <c r="W869" s="280"/>
      <c r="X869" s="224"/>
      <c r="Y869" s="224"/>
      <c r="Z869" s="237"/>
      <c r="AA869" s="57"/>
      <c r="AB869" s="56"/>
    </row>
    <row r="870" spans="1:28" ht="12.75" x14ac:dyDescent="0.2">
      <c r="A870" s="56"/>
      <c r="B870" s="215"/>
      <c r="C870" s="215"/>
      <c r="D870" s="212"/>
      <c r="E870" s="56"/>
      <c r="F870" s="230"/>
      <c r="G870" s="230"/>
      <c r="H870" s="232"/>
      <c r="I870" s="230"/>
      <c r="J870" s="230"/>
      <c r="K870" s="230"/>
      <c r="L870" s="230"/>
      <c r="M870" s="230"/>
      <c r="N870" s="230"/>
      <c r="O870" s="230"/>
      <c r="P870" s="230"/>
      <c r="Q870" s="230"/>
      <c r="R870" s="230"/>
      <c r="S870" s="230"/>
      <c r="T870" s="230"/>
      <c r="U870" s="230"/>
      <c r="V870" s="230"/>
      <c r="W870" s="281"/>
      <c r="X870" s="230"/>
      <c r="Y870" s="230"/>
      <c r="Z870" s="236"/>
      <c r="AA870" s="57"/>
      <c r="AB870" s="56"/>
    </row>
    <row r="871" spans="1:28" ht="12.75" x14ac:dyDescent="0.2">
      <c r="A871" s="56"/>
      <c r="B871" s="213"/>
      <c r="C871" s="213"/>
      <c r="D871" s="214"/>
      <c r="E871" s="56"/>
      <c r="F871" s="224"/>
      <c r="G871" s="224"/>
      <c r="H871" s="226"/>
      <c r="I871" s="224"/>
      <c r="J871" s="224"/>
      <c r="K871" s="224"/>
      <c r="L871" s="224"/>
      <c r="M871" s="224"/>
      <c r="N871" s="224"/>
      <c r="O871" s="224"/>
      <c r="P871" s="224"/>
      <c r="Q871" s="224"/>
      <c r="R871" s="224"/>
      <c r="S871" s="224"/>
      <c r="T871" s="224"/>
      <c r="U871" s="224"/>
      <c r="V871" s="224"/>
      <c r="W871" s="280"/>
      <c r="X871" s="224"/>
      <c r="Y871" s="224"/>
      <c r="Z871" s="237"/>
      <c r="AA871" s="57"/>
      <c r="AB871" s="56"/>
    </row>
    <row r="872" spans="1:28" ht="12.75" x14ac:dyDescent="0.2">
      <c r="A872" s="56"/>
      <c r="B872" s="215"/>
      <c r="C872" s="215"/>
      <c r="D872" s="212"/>
      <c r="E872" s="56"/>
      <c r="F872" s="230"/>
      <c r="G872" s="230"/>
      <c r="H872" s="232"/>
      <c r="I872" s="230"/>
      <c r="J872" s="230"/>
      <c r="K872" s="230"/>
      <c r="L872" s="230"/>
      <c r="M872" s="230"/>
      <c r="N872" s="230"/>
      <c r="O872" s="230"/>
      <c r="P872" s="230"/>
      <c r="Q872" s="230"/>
      <c r="R872" s="230"/>
      <c r="S872" s="230"/>
      <c r="T872" s="230"/>
      <c r="U872" s="230"/>
      <c r="V872" s="230"/>
      <c r="W872" s="281"/>
      <c r="X872" s="230"/>
      <c r="Y872" s="230"/>
      <c r="Z872" s="236"/>
      <c r="AA872" s="57"/>
      <c r="AB872" s="56"/>
    </row>
    <row r="873" spans="1:28" ht="12.75" x14ac:dyDescent="0.2">
      <c r="A873" s="56"/>
      <c r="B873" s="213"/>
      <c r="C873" s="213"/>
      <c r="D873" s="214"/>
      <c r="E873" s="56"/>
      <c r="F873" s="224"/>
      <c r="G873" s="224"/>
      <c r="H873" s="226"/>
      <c r="I873" s="224"/>
      <c r="J873" s="224"/>
      <c r="K873" s="224"/>
      <c r="L873" s="224"/>
      <c r="M873" s="224"/>
      <c r="N873" s="224"/>
      <c r="O873" s="224"/>
      <c r="P873" s="224"/>
      <c r="Q873" s="224"/>
      <c r="R873" s="224"/>
      <c r="S873" s="224"/>
      <c r="T873" s="224"/>
      <c r="U873" s="224"/>
      <c r="V873" s="224"/>
      <c r="W873" s="280"/>
      <c r="X873" s="224"/>
      <c r="Y873" s="224"/>
      <c r="Z873" s="237"/>
      <c r="AA873" s="57"/>
      <c r="AB873" s="56"/>
    </row>
    <row r="874" spans="1:28" ht="12.75" x14ac:dyDescent="0.2">
      <c r="A874" s="56"/>
      <c r="B874" s="215"/>
      <c r="C874" s="215"/>
      <c r="D874" s="212"/>
      <c r="E874" s="56"/>
      <c r="F874" s="230"/>
      <c r="G874" s="230"/>
      <c r="H874" s="232"/>
      <c r="I874" s="230"/>
      <c r="J874" s="230"/>
      <c r="K874" s="230"/>
      <c r="L874" s="230"/>
      <c r="M874" s="230"/>
      <c r="N874" s="230"/>
      <c r="O874" s="230"/>
      <c r="P874" s="230"/>
      <c r="Q874" s="230"/>
      <c r="R874" s="230"/>
      <c r="S874" s="230"/>
      <c r="T874" s="230"/>
      <c r="U874" s="230"/>
      <c r="V874" s="230"/>
      <c r="W874" s="281"/>
      <c r="X874" s="230"/>
      <c r="Y874" s="230"/>
      <c r="Z874" s="236"/>
      <c r="AA874" s="57"/>
      <c r="AB874" s="56"/>
    </row>
    <row r="875" spans="1:28" ht="12.75" x14ac:dyDescent="0.2">
      <c r="A875" s="56"/>
      <c r="B875" s="213"/>
      <c r="C875" s="213"/>
      <c r="D875" s="214"/>
      <c r="E875" s="56"/>
      <c r="F875" s="224"/>
      <c r="G875" s="224"/>
      <c r="H875" s="226"/>
      <c r="I875" s="224"/>
      <c r="J875" s="224"/>
      <c r="K875" s="224"/>
      <c r="L875" s="224"/>
      <c r="M875" s="224"/>
      <c r="N875" s="224"/>
      <c r="O875" s="224"/>
      <c r="P875" s="224"/>
      <c r="Q875" s="224"/>
      <c r="R875" s="224"/>
      <c r="S875" s="224"/>
      <c r="T875" s="224"/>
      <c r="U875" s="224"/>
      <c r="V875" s="224"/>
      <c r="W875" s="280"/>
      <c r="X875" s="224"/>
      <c r="Y875" s="224"/>
      <c r="Z875" s="237"/>
      <c r="AA875" s="57"/>
      <c r="AB875" s="56"/>
    </row>
    <row r="876" spans="1:28" ht="12.75" x14ac:dyDescent="0.2">
      <c r="A876" s="56"/>
      <c r="B876" s="215"/>
      <c r="C876" s="215"/>
      <c r="D876" s="212"/>
      <c r="E876" s="56"/>
      <c r="F876" s="230"/>
      <c r="G876" s="230"/>
      <c r="H876" s="232"/>
      <c r="I876" s="230"/>
      <c r="J876" s="230"/>
      <c r="K876" s="230"/>
      <c r="L876" s="230"/>
      <c r="M876" s="230"/>
      <c r="N876" s="230"/>
      <c r="O876" s="230"/>
      <c r="P876" s="230"/>
      <c r="Q876" s="230"/>
      <c r="R876" s="230"/>
      <c r="S876" s="230"/>
      <c r="T876" s="230"/>
      <c r="U876" s="230"/>
      <c r="V876" s="230"/>
      <c r="W876" s="281"/>
      <c r="X876" s="230"/>
      <c r="Y876" s="230"/>
      <c r="Z876" s="236"/>
      <c r="AA876" s="57"/>
      <c r="AB876" s="56"/>
    </row>
    <row r="877" spans="1:28" ht="12.75" x14ac:dyDescent="0.2">
      <c r="A877" s="56"/>
      <c r="B877" s="213"/>
      <c r="C877" s="213"/>
      <c r="D877" s="214"/>
      <c r="E877" s="56"/>
      <c r="F877" s="224"/>
      <c r="G877" s="224"/>
      <c r="H877" s="226"/>
      <c r="I877" s="224"/>
      <c r="J877" s="224"/>
      <c r="K877" s="224"/>
      <c r="L877" s="224"/>
      <c r="M877" s="224"/>
      <c r="N877" s="224"/>
      <c r="O877" s="224"/>
      <c r="P877" s="224"/>
      <c r="Q877" s="224"/>
      <c r="R877" s="224"/>
      <c r="S877" s="224"/>
      <c r="T877" s="224"/>
      <c r="U877" s="224"/>
      <c r="V877" s="224"/>
      <c r="W877" s="280"/>
      <c r="X877" s="224"/>
      <c r="Y877" s="224"/>
      <c r="Z877" s="237"/>
      <c r="AA877" s="57"/>
      <c r="AB877" s="56"/>
    </row>
    <row r="878" spans="1:28" ht="12.75" x14ac:dyDescent="0.2">
      <c r="A878" s="56"/>
      <c r="B878" s="215"/>
      <c r="C878" s="215"/>
      <c r="D878" s="212"/>
      <c r="E878" s="56"/>
      <c r="F878" s="230"/>
      <c r="G878" s="230"/>
      <c r="H878" s="232"/>
      <c r="I878" s="230"/>
      <c r="J878" s="230"/>
      <c r="K878" s="230"/>
      <c r="L878" s="230"/>
      <c r="M878" s="230"/>
      <c r="N878" s="230"/>
      <c r="O878" s="230"/>
      <c r="P878" s="230"/>
      <c r="Q878" s="230"/>
      <c r="R878" s="230"/>
      <c r="S878" s="230"/>
      <c r="T878" s="230"/>
      <c r="U878" s="230"/>
      <c r="V878" s="230"/>
      <c r="W878" s="281"/>
      <c r="X878" s="230"/>
      <c r="Y878" s="230"/>
      <c r="Z878" s="236"/>
      <c r="AA878" s="57"/>
      <c r="AB878" s="56"/>
    </row>
    <row r="879" spans="1:28" ht="12.75" x14ac:dyDescent="0.2">
      <c r="A879" s="56"/>
      <c r="B879" s="213"/>
      <c r="C879" s="213"/>
      <c r="D879" s="214"/>
      <c r="E879" s="56"/>
      <c r="F879" s="224"/>
      <c r="G879" s="224"/>
      <c r="H879" s="226"/>
      <c r="I879" s="224"/>
      <c r="J879" s="224"/>
      <c r="K879" s="224"/>
      <c r="L879" s="224"/>
      <c r="M879" s="224"/>
      <c r="N879" s="224"/>
      <c r="O879" s="224"/>
      <c r="P879" s="224"/>
      <c r="Q879" s="224"/>
      <c r="R879" s="224"/>
      <c r="S879" s="224"/>
      <c r="T879" s="224"/>
      <c r="U879" s="224"/>
      <c r="V879" s="224"/>
      <c r="W879" s="280"/>
      <c r="X879" s="224"/>
      <c r="Y879" s="224"/>
      <c r="Z879" s="237"/>
      <c r="AA879" s="57"/>
      <c r="AB879" s="56"/>
    </row>
    <row r="880" spans="1:28" ht="12.75" x14ac:dyDescent="0.2">
      <c r="A880" s="56"/>
      <c r="B880" s="215"/>
      <c r="C880" s="215"/>
      <c r="D880" s="212"/>
      <c r="E880" s="56"/>
      <c r="F880" s="230"/>
      <c r="G880" s="230"/>
      <c r="H880" s="232"/>
      <c r="I880" s="230"/>
      <c r="J880" s="230"/>
      <c r="K880" s="230"/>
      <c r="L880" s="230"/>
      <c r="M880" s="230"/>
      <c r="N880" s="230"/>
      <c r="O880" s="230"/>
      <c r="P880" s="230"/>
      <c r="Q880" s="230"/>
      <c r="R880" s="230"/>
      <c r="S880" s="230"/>
      <c r="T880" s="230"/>
      <c r="U880" s="230"/>
      <c r="V880" s="230"/>
      <c r="W880" s="281"/>
      <c r="X880" s="230"/>
      <c r="Y880" s="230"/>
      <c r="Z880" s="236"/>
      <c r="AA880" s="57"/>
      <c r="AB880" s="56"/>
    </row>
    <row r="881" spans="1:28" ht="12.75" x14ac:dyDescent="0.2">
      <c r="A881" s="56"/>
      <c r="B881" s="213"/>
      <c r="C881" s="213"/>
      <c r="D881" s="214"/>
      <c r="E881" s="56"/>
      <c r="F881" s="224"/>
      <c r="G881" s="224"/>
      <c r="H881" s="226"/>
      <c r="I881" s="224"/>
      <c r="J881" s="224"/>
      <c r="K881" s="224"/>
      <c r="L881" s="224"/>
      <c r="M881" s="224"/>
      <c r="N881" s="224"/>
      <c r="O881" s="224"/>
      <c r="P881" s="224"/>
      <c r="Q881" s="224"/>
      <c r="R881" s="224"/>
      <c r="S881" s="224"/>
      <c r="T881" s="224"/>
      <c r="U881" s="224"/>
      <c r="V881" s="224"/>
      <c r="W881" s="280"/>
      <c r="X881" s="224"/>
      <c r="Y881" s="224"/>
      <c r="Z881" s="237"/>
      <c r="AA881" s="57"/>
      <c r="AB881" s="56"/>
    </row>
    <row r="882" spans="1:28" ht="12.75" x14ac:dyDescent="0.2">
      <c r="A882" s="56"/>
      <c r="B882" s="215"/>
      <c r="C882" s="215"/>
      <c r="D882" s="212"/>
      <c r="E882" s="56"/>
      <c r="F882" s="230"/>
      <c r="G882" s="230"/>
      <c r="H882" s="232"/>
      <c r="I882" s="230"/>
      <c r="J882" s="230"/>
      <c r="K882" s="230"/>
      <c r="L882" s="230"/>
      <c r="M882" s="230"/>
      <c r="N882" s="230"/>
      <c r="O882" s="230"/>
      <c r="P882" s="230"/>
      <c r="Q882" s="230"/>
      <c r="R882" s="230"/>
      <c r="S882" s="230"/>
      <c r="T882" s="230"/>
      <c r="U882" s="230"/>
      <c r="V882" s="230"/>
      <c r="W882" s="281"/>
      <c r="X882" s="230"/>
      <c r="Y882" s="230"/>
      <c r="Z882" s="236"/>
      <c r="AA882" s="57"/>
      <c r="AB882" s="56"/>
    </row>
    <row r="883" spans="1:28" ht="12.75" x14ac:dyDescent="0.2">
      <c r="A883" s="56"/>
      <c r="B883" s="213"/>
      <c r="C883" s="213"/>
      <c r="D883" s="214"/>
      <c r="E883" s="56"/>
      <c r="F883" s="224"/>
      <c r="G883" s="224"/>
      <c r="H883" s="226"/>
      <c r="I883" s="224"/>
      <c r="J883" s="224"/>
      <c r="K883" s="224"/>
      <c r="L883" s="224"/>
      <c r="M883" s="224"/>
      <c r="N883" s="224"/>
      <c r="O883" s="224"/>
      <c r="P883" s="224"/>
      <c r="Q883" s="224"/>
      <c r="R883" s="224"/>
      <c r="S883" s="224"/>
      <c r="T883" s="224"/>
      <c r="U883" s="224"/>
      <c r="V883" s="224"/>
      <c r="W883" s="280"/>
      <c r="X883" s="224"/>
      <c r="Y883" s="224"/>
      <c r="Z883" s="237"/>
      <c r="AA883" s="57"/>
      <c r="AB883" s="56"/>
    </row>
    <row r="884" spans="1:28" ht="12.75" x14ac:dyDescent="0.2">
      <c r="A884" s="56"/>
      <c r="B884" s="215"/>
      <c r="C884" s="215"/>
      <c r="D884" s="212"/>
      <c r="E884" s="56"/>
      <c r="F884" s="230"/>
      <c r="G884" s="230"/>
      <c r="H884" s="232"/>
      <c r="I884" s="230"/>
      <c r="J884" s="230"/>
      <c r="K884" s="230"/>
      <c r="L884" s="230"/>
      <c r="M884" s="230"/>
      <c r="N884" s="230"/>
      <c r="O884" s="230"/>
      <c r="P884" s="230"/>
      <c r="Q884" s="230"/>
      <c r="R884" s="230"/>
      <c r="S884" s="230"/>
      <c r="T884" s="230"/>
      <c r="U884" s="230"/>
      <c r="V884" s="230"/>
      <c r="W884" s="281"/>
      <c r="X884" s="230"/>
      <c r="Y884" s="230"/>
      <c r="Z884" s="236"/>
      <c r="AA884" s="57"/>
      <c r="AB884" s="56"/>
    </row>
    <row r="885" spans="1:28" ht="12.75" x14ac:dyDescent="0.2">
      <c r="A885" s="56"/>
      <c r="B885" s="213"/>
      <c r="C885" s="213"/>
      <c r="D885" s="214"/>
      <c r="E885" s="56"/>
      <c r="F885" s="224"/>
      <c r="G885" s="224"/>
      <c r="H885" s="226"/>
      <c r="I885" s="224"/>
      <c r="J885" s="224"/>
      <c r="K885" s="224"/>
      <c r="L885" s="224"/>
      <c r="M885" s="224"/>
      <c r="N885" s="224"/>
      <c r="O885" s="224"/>
      <c r="P885" s="224"/>
      <c r="Q885" s="224"/>
      <c r="R885" s="224"/>
      <c r="S885" s="224"/>
      <c r="T885" s="224"/>
      <c r="U885" s="224"/>
      <c r="V885" s="224"/>
      <c r="W885" s="280"/>
      <c r="X885" s="224"/>
      <c r="Y885" s="224"/>
      <c r="Z885" s="237"/>
      <c r="AA885" s="57"/>
      <c r="AB885" s="56"/>
    </row>
    <row r="886" spans="1:28" ht="12.75" x14ac:dyDescent="0.2">
      <c r="A886" s="56"/>
      <c r="B886" s="215"/>
      <c r="C886" s="215"/>
      <c r="D886" s="212"/>
      <c r="E886" s="56"/>
      <c r="F886" s="230"/>
      <c r="G886" s="230"/>
      <c r="H886" s="232"/>
      <c r="I886" s="230"/>
      <c r="J886" s="230"/>
      <c r="K886" s="230"/>
      <c r="L886" s="230"/>
      <c r="M886" s="230"/>
      <c r="N886" s="230"/>
      <c r="O886" s="230"/>
      <c r="P886" s="230"/>
      <c r="Q886" s="230"/>
      <c r="R886" s="230"/>
      <c r="S886" s="230"/>
      <c r="T886" s="230"/>
      <c r="U886" s="230"/>
      <c r="V886" s="230"/>
      <c r="W886" s="281"/>
      <c r="X886" s="230"/>
      <c r="Y886" s="230"/>
      <c r="Z886" s="236"/>
      <c r="AA886" s="57"/>
      <c r="AB886" s="56"/>
    </row>
    <row r="887" spans="1:28" ht="12.75" x14ac:dyDescent="0.2">
      <c r="A887" s="56"/>
      <c r="B887" s="213"/>
      <c r="C887" s="213"/>
      <c r="D887" s="214"/>
      <c r="E887" s="56"/>
      <c r="F887" s="224"/>
      <c r="G887" s="224"/>
      <c r="H887" s="226"/>
      <c r="I887" s="224"/>
      <c r="J887" s="224"/>
      <c r="K887" s="224"/>
      <c r="L887" s="224"/>
      <c r="M887" s="224"/>
      <c r="N887" s="224"/>
      <c r="O887" s="224"/>
      <c r="P887" s="224"/>
      <c r="Q887" s="224"/>
      <c r="R887" s="224"/>
      <c r="S887" s="224"/>
      <c r="T887" s="224"/>
      <c r="U887" s="224"/>
      <c r="V887" s="224"/>
      <c r="W887" s="280"/>
      <c r="X887" s="224"/>
      <c r="Y887" s="224"/>
      <c r="Z887" s="237"/>
      <c r="AA887" s="57"/>
      <c r="AB887" s="56"/>
    </row>
    <row r="888" spans="1:28" ht="12.75" x14ac:dyDescent="0.2">
      <c r="A888" s="56"/>
      <c r="B888" s="215"/>
      <c r="C888" s="215"/>
      <c r="D888" s="212"/>
      <c r="E888" s="56"/>
      <c r="F888" s="230"/>
      <c r="G888" s="230"/>
      <c r="H888" s="232"/>
      <c r="I888" s="230"/>
      <c r="J888" s="230"/>
      <c r="K888" s="230"/>
      <c r="L888" s="230"/>
      <c r="M888" s="230"/>
      <c r="N888" s="230"/>
      <c r="O888" s="230"/>
      <c r="P888" s="230"/>
      <c r="Q888" s="230"/>
      <c r="R888" s="230"/>
      <c r="S888" s="230"/>
      <c r="T888" s="230"/>
      <c r="U888" s="230"/>
      <c r="V888" s="230"/>
      <c r="W888" s="281"/>
      <c r="X888" s="230"/>
      <c r="Y888" s="230"/>
      <c r="Z888" s="236"/>
      <c r="AA888" s="57"/>
      <c r="AB888" s="56"/>
    </row>
    <row r="889" spans="1:28" ht="12.75" x14ac:dyDescent="0.2">
      <c r="A889" s="56"/>
      <c r="B889" s="213"/>
      <c r="C889" s="213"/>
      <c r="D889" s="214"/>
      <c r="E889" s="56"/>
      <c r="F889" s="224"/>
      <c r="G889" s="224"/>
      <c r="H889" s="226"/>
      <c r="I889" s="224"/>
      <c r="J889" s="224"/>
      <c r="K889" s="224"/>
      <c r="L889" s="224"/>
      <c r="M889" s="224"/>
      <c r="N889" s="224"/>
      <c r="O889" s="224"/>
      <c r="P889" s="224"/>
      <c r="Q889" s="224"/>
      <c r="R889" s="224"/>
      <c r="S889" s="224"/>
      <c r="T889" s="224"/>
      <c r="U889" s="224"/>
      <c r="V889" s="224"/>
      <c r="W889" s="280"/>
      <c r="X889" s="224"/>
      <c r="Y889" s="224"/>
      <c r="Z889" s="237"/>
      <c r="AA889" s="57"/>
      <c r="AB889" s="56"/>
    </row>
    <row r="890" spans="1:28" ht="12.75" x14ac:dyDescent="0.2">
      <c r="A890" s="56"/>
      <c r="B890" s="215"/>
      <c r="C890" s="215"/>
      <c r="D890" s="212"/>
      <c r="E890" s="56"/>
      <c r="F890" s="230"/>
      <c r="G890" s="230"/>
      <c r="H890" s="232"/>
      <c r="I890" s="230"/>
      <c r="J890" s="230"/>
      <c r="K890" s="230"/>
      <c r="L890" s="230"/>
      <c r="M890" s="230"/>
      <c r="N890" s="230"/>
      <c r="O890" s="230"/>
      <c r="P890" s="230"/>
      <c r="Q890" s="230"/>
      <c r="R890" s="230"/>
      <c r="S890" s="230"/>
      <c r="T890" s="230"/>
      <c r="U890" s="230"/>
      <c r="V890" s="230"/>
      <c r="W890" s="281"/>
      <c r="X890" s="230"/>
      <c r="Y890" s="230"/>
      <c r="Z890" s="236"/>
      <c r="AA890" s="57"/>
      <c r="AB890" s="56"/>
    </row>
    <row r="891" spans="1:28" ht="12.75" x14ac:dyDescent="0.2">
      <c r="A891" s="56"/>
      <c r="B891" s="213"/>
      <c r="C891" s="213"/>
      <c r="D891" s="214"/>
      <c r="E891" s="56"/>
      <c r="F891" s="224"/>
      <c r="G891" s="224"/>
      <c r="H891" s="226"/>
      <c r="I891" s="224"/>
      <c r="J891" s="224"/>
      <c r="K891" s="224"/>
      <c r="L891" s="224"/>
      <c r="M891" s="224"/>
      <c r="N891" s="224"/>
      <c r="O891" s="224"/>
      <c r="P891" s="224"/>
      <c r="Q891" s="224"/>
      <c r="R891" s="224"/>
      <c r="S891" s="224"/>
      <c r="T891" s="224"/>
      <c r="U891" s="224"/>
      <c r="V891" s="224"/>
      <c r="W891" s="280"/>
      <c r="X891" s="224"/>
      <c r="Y891" s="224"/>
      <c r="Z891" s="237"/>
      <c r="AA891" s="57"/>
      <c r="AB891" s="56"/>
    </row>
    <row r="892" spans="1:28" ht="12.75" x14ac:dyDescent="0.2">
      <c r="A892" s="56"/>
      <c r="B892" s="215"/>
      <c r="C892" s="215"/>
      <c r="D892" s="212"/>
      <c r="E892" s="56"/>
      <c r="F892" s="230"/>
      <c r="G892" s="230"/>
      <c r="H892" s="232"/>
      <c r="I892" s="230"/>
      <c r="J892" s="230"/>
      <c r="K892" s="230"/>
      <c r="L892" s="230"/>
      <c r="M892" s="230"/>
      <c r="N892" s="230"/>
      <c r="O892" s="230"/>
      <c r="P892" s="230"/>
      <c r="Q892" s="230"/>
      <c r="R892" s="230"/>
      <c r="S892" s="230"/>
      <c r="T892" s="230"/>
      <c r="U892" s="230"/>
      <c r="V892" s="230"/>
      <c r="W892" s="281"/>
      <c r="X892" s="230"/>
      <c r="Y892" s="230"/>
      <c r="Z892" s="236"/>
      <c r="AA892" s="57"/>
      <c r="AB892" s="56"/>
    </row>
    <row r="893" spans="1:28" ht="12.75" x14ac:dyDescent="0.2">
      <c r="A893" s="56"/>
      <c r="B893" s="213"/>
      <c r="C893" s="213"/>
      <c r="D893" s="214"/>
      <c r="E893" s="56"/>
      <c r="F893" s="224"/>
      <c r="G893" s="224"/>
      <c r="H893" s="226"/>
      <c r="I893" s="224"/>
      <c r="J893" s="224"/>
      <c r="K893" s="224"/>
      <c r="L893" s="224"/>
      <c r="M893" s="224"/>
      <c r="N893" s="224"/>
      <c r="O893" s="224"/>
      <c r="P893" s="224"/>
      <c r="Q893" s="224"/>
      <c r="R893" s="224"/>
      <c r="S893" s="224"/>
      <c r="T893" s="224"/>
      <c r="U893" s="224"/>
      <c r="V893" s="224"/>
      <c r="W893" s="280"/>
      <c r="X893" s="224"/>
      <c r="Y893" s="224"/>
      <c r="Z893" s="237"/>
      <c r="AA893" s="57"/>
      <c r="AB893" s="56"/>
    </row>
    <row r="894" spans="1:28" ht="12.75" x14ac:dyDescent="0.2">
      <c r="A894" s="56"/>
      <c r="B894" s="215"/>
      <c r="C894" s="215"/>
      <c r="D894" s="212"/>
      <c r="E894" s="56"/>
      <c r="F894" s="230"/>
      <c r="G894" s="230"/>
      <c r="H894" s="232"/>
      <c r="I894" s="230"/>
      <c r="J894" s="230"/>
      <c r="K894" s="230"/>
      <c r="L894" s="230"/>
      <c r="M894" s="230"/>
      <c r="N894" s="230"/>
      <c r="O894" s="230"/>
      <c r="P894" s="230"/>
      <c r="Q894" s="230"/>
      <c r="R894" s="230"/>
      <c r="S894" s="230"/>
      <c r="T894" s="230"/>
      <c r="U894" s="230"/>
      <c r="V894" s="230"/>
      <c r="W894" s="281"/>
      <c r="X894" s="230"/>
      <c r="Y894" s="230"/>
      <c r="Z894" s="236"/>
      <c r="AA894" s="57"/>
      <c r="AB894" s="56"/>
    </row>
    <row r="895" spans="1:28" ht="12.75" x14ac:dyDescent="0.2">
      <c r="A895" s="56"/>
      <c r="B895" s="213"/>
      <c r="C895" s="213"/>
      <c r="D895" s="214"/>
      <c r="E895" s="56"/>
      <c r="F895" s="224"/>
      <c r="G895" s="224"/>
      <c r="H895" s="226"/>
      <c r="I895" s="224"/>
      <c r="J895" s="224"/>
      <c r="K895" s="224"/>
      <c r="L895" s="224"/>
      <c r="M895" s="224"/>
      <c r="N895" s="224"/>
      <c r="O895" s="224"/>
      <c r="P895" s="224"/>
      <c r="Q895" s="224"/>
      <c r="R895" s="224"/>
      <c r="S895" s="224"/>
      <c r="T895" s="224"/>
      <c r="U895" s="224"/>
      <c r="V895" s="224"/>
      <c r="W895" s="280"/>
      <c r="X895" s="224"/>
      <c r="Y895" s="224"/>
      <c r="Z895" s="237"/>
      <c r="AA895" s="57"/>
      <c r="AB895" s="56"/>
    </row>
    <row r="896" spans="1:28" ht="12.75" x14ac:dyDescent="0.2">
      <c r="A896" s="56"/>
      <c r="B896" s="215"/>
      <c r="C896" s="215"/>
      <c r="D896" s="212"/>
      <c r="E896" s="56"/>
      <c r="F896" s="230"/>
      <c r="G896" s="230"/>
      <c r="H896" s="232"/>
      <c r="I896" s="230"/>
      <c r="J896" s="230"/>
      <c r="K896" s="230"/>
      <c r="L896" s="230"/>
      <c r="M896" s="230"/>
      <c r="N896" s="230"/>
      <c r="O896" s="230"/>
      <c r="P896" s="230"/>
      <c r="Q896" s="230"/>
      <c r="R896" s="230"/>
      <c r="S896" s="230"/>
      <c r="T896" s="230"/>
      <c r="U896" s="230"/>
      <c r="V896" s="230"/>
      <c r="W896" s="281"/>
      <c r="X896" s="230"/>
      <c r="Y896" s="230"/>
      <c r="Z896" s="236"/>
      <c r="AA896" s="57"/>
      <c r="AB896" s="56"/>
    </row>
    <row r="897" spans="1:28" ht="12.75" x14ac:dyDescent="0.2">
      <c r="A897" s="56"/>
      <c r="B897" s="213"/>
      <c r="C897" s="213"/>
      <c r="D897" s="214"/>
      <c r="E897" s="56"/>
      <c r="F897" s="224"/>
      <c r="G897" s="224"/>
      <c r="H897" s="226"/>
      <c r="I897" s="224"/>
      <c r="J897" s="224"/>
      <c r="K897" s="224"/>
      <c r="L897" s="224"/>
      <c r="M897" s="224"/>
      <c r="N897" s="224"/>
      <c r="O897" s="224"/>
      <c r="P897" s="224"/>
      <c r="Q897" s="224"/>
      <c r="R897" s="224"/>
      <c r="S897" s="224"/>
      <c r="T897" s="224"/>
      <c r="U897" s="224"/>
      <c r="V897" s="224"/>
      <c r="W897" s="280"/>
      <c r="X897" s="224"/>
      <c r="Y897" s="224"/>
      <c r="Z897" s="237"/>
      <c r="AA897" s="57"/>
      <c r="AB897" s="56"/>
    </row>
    <row r="898" spans="1:28" ht="12.75" x14ac:dyDescent="0.2">
      <c r="A898" s="56"/>
      <c r="B898" s="215"/>
      <c r="C898" s="215"/>
      <c r="D898" s="212"/>
      <c r="E898" s="56"/>
      <c r="F898" s="230"/>
      <c r="G898" s="230"/>
      <c r="H898" s="232"/>
      <c r="I898" s="230"/>
      <c r="J898" s="230"/>
      <c r="K898" s="230"/>
      <c r="L898" s="230"/>
      <c r="M898" s="230"/>
      <c r="N898" s="230"/>
      <c r="O898" s="230"/>
      <c r="P898" s="230"/>
      <c r="Q898" s="230"/>
      <c r="R898" s="230"/>
      <c r="S898" s="230"/>
      <c r="T898" s="230"/>
      <c r="U898" s="230"/>
      <c r="V898" s="230"/>
      <c r="W898" s="281"/>
      <c r="X898" s="230"/>
      <c r="Y898" s="230"/>
      <c r="Z898" s="236"/>
      <c r="AA898" s="57"/>
      <c r="AB898" s="56"/>
    </row>
    <row r="899" spans="1:28" ht="12.75" x14ac:dyDescent="0.2">
      <c r="A899" s="56"/>
      <c r="B899" s="213"/>
      <c r="C899" s="213"/>
      <c r="D899" s="214"/>
      <c r="E899" s="56"/>
      <c r="F899" s="224"/>
      <c r="G899" s="224"/>
      <c r="H899" s="226"/>
      <c r="I899" s="224"/>
      <c r="J899" s="224"/>
      <c r="K899" s="224"/>
      <c r="L899" s="224"/>
      <c r="M899" s="224"/>
      <c r="N899" s="224"/>
      <c r="O899" s="224"/>
      <c r="P899" s="224"/>
      <c r="Q899" s="224"/>
      <c r="R899" s="224"/>
      <c r="S899" s="224"/>
      <c r="T899" s="224"/>
      <c r="U899" s="224"/>
      <c r="V899" s="224"/>
      <c r="W899" s="280"/>
      <c r="X899" s="224"/>
      <c r="Y899" s="224"/>
      <c r="Z899" s="237"/>
      <c r="AA899" s="57"/>
      <c r="AB899" s="56"/>
    </row>
    <row r="900" spans="1:28" ht="12.75" x14ac:dyDescent="0.2">
      <c r="A900" s="56"/>
      <c r="B900" s="215"/>
      <c r="C900" s="215"/>
      <c r="D900" s="212"/>
      <c r="E900" s="56"/>
      <c r="F900" s="230"/>
      <c r="G900" s="230"/>
      <c r="H900" s="232"/>
      <c r="I900" s="230"/>
      <c r="J900" s="230"/>
      <c r="K900" s="230"/>
      <c r="L900" s="230"/>
      <c r="M900" s="230"/>
      <c r="N900" s="230"/>
      <c r="O900" s="230"/>
      <c r="P900" s="230"/>
      <c r="Q900" s="230"/>
      <c r="R900" s="230"/>
      <c r="S900" s="230"/>
      <c r="T900" s="230"/>
      <c r="U900" s="230"/>
      <c r="V900" s="230"/>
      <c r="W900" s="281"/>
      <c r="X900" s="230"/>
      <c r="Y900" s="230"/>
      <c r="Z900" s="236"/>
      <c r="AA900" s="57"/>
      <c r="AB900" s="56"/>
    </row>
    <row r="901" spans="1:28" ht="12.75" x14ac:dyDescent="0.2">
      <c r="A901" s="56"/>
      <c r="B901" s="213"/>
      <c r="C901" s="213"/>
      <c r="D901" s="214"/>
      <c r="E901" s="56"/>
      <c r="F901" s="224"/>
      <c r="G901" s="224"/>
      <c r="H901" s="226"/>
      <c r="I901" s="224"/>
      <c r="J901" s="224"/>
      <c r="K901" s="224"/>
      <c r="L901" s="224"/>
      <c r="M901" s="224"/>
      <c r="N901" s="224"/>
      <c r="O901" s="224"/>
      <c r="P901" s="224"/>
      <c r="Q901" s="224"/>
      <c r="R901" s="224"/>
      <c r="S901" s="224"/>
      <c r="T901" s="224"/>
      <c r="U901" s="224"/>
      <c r="V901" s="224"/>
      <c r="W901" s="280"/>
      <c r="X901" s="224"/>
      <c r="Y901" s="224"/>
      <c r="Z901" s="237"/>
      <c r="AA901" s="57"/>
      <c r="AB901" s="56"/>
    </row>
    <row r="902" spans="1:28" ht="12.75" x14ac:dyDescent="0.2">
      <c r="A902" s="56"/>
      <c r="B902" s="215"/>
      <c r="C902" s="215"/>
      <c r="D902" s="212"/>
      <c r="E902" s="56"/>
      <c r="F902" s="230"/>
      <c r="G902" s="230"/>
      <c r="H902" s="232"/>
      <c r="I902" s="230"/>
      <c r="J902" s="230"/>
      <c r="K902" s="230"/>
      <c r="L902" s="230"/>
      <c r="M902" s="230"/>
      <c r="N902" s="230"/>
      <c r="O902" s="230"/>
      <c r="P902" s="230"/>
      <c r="Q902" s="230"/>
      <c r="R902" s="230"/>
      <c r="S902" s="230"/>
      <c r="T902" s="230"/>
      <c r="U902" s="230"/>
      <c r="V902" s="230"/>
      <c r="W902" s="281"/>
      <c r="X902" s="230"/>
      <c r="Y902" s="230"/>
      <c r="Z902" s="236"/>
      <c r="AA902" s="57"/>
      <c r="AB902" s="56"/>
    </row>
    <row r="903" spans="1:28" ht="12.75" x14ac:dyDescent="0.2">
      <c r="A903" s="56"/>
      <c r="B903" s="213"/>
      <c r="C903" s="213"/>
      <c r="D903" s="214"/>
      <c r="E903" s="56"/>
      <c r="F903" s="224"/>
      <c r="G903" s="224"/>
      <c r="H903" s="226"/>
      <c r="I903" s="224"/>
      <c r="J903" s="224"/>
      <c r="K903" s="224"/>
      <c r="L903" s="224"/>
      <c r="M903" s="224"/>
      <c r="N903" s="224"/>
      <c r="O903" s="224"/>
      <c r="P903" s="224"/>
      <c r="Q903" s="224"/>
      <c r="R903" s="224"/>
      <c r="S903" s="224"/>
      <c r="T903" s="224"/>
      <c r="U903" s="224"/>
      <c r="V903" s="224"/>
      <c r="W903" s="280"/>
      <c r="X903" s="224"/>
      <c r="Y903" s="224"/>
      <c r="Z903" s="237"/>
      <c r="AA903" s="57"/>
      <c r="AB903" s="56"/>
    </row>
    <row r="904" spans="1:28" ht="12.75" x14ac:dyDescent="0.2">
      <c r="A904" s="56"/>
      <c r="B904" s="215"/>
      <c r="C904" s="215"/>
      <c r="D904" s="212"/>
      <c r="E904" s="56"/>
      <c r="F904" s="230"/>
      <c r="G904" s="230"/>
      <c r="H904" s="232"/>
      <c r="I904" s="230"/>
      <c r="J904" s="230"/>
      <c r="K904" s="230"/>
      <c r="L904" s="230"/>
      <c r="M904" s="230"/>
      <c r="N904" s="230"/>
      <c r="O904" s="230"/>
      <c r="P904" s="230"/>
      <c r="Q904" s="230"/>
      <c r="R904" s="230"/>
      <c r="S904" s="230"/>
      <c r="T904" s="230"/>
      <c r="U904" s="230"/>
      <c r="V904" s="230"/>
      <c r="W904" s="281"/>
      <c r="X904" s="230"/>
      <c r="Y904" s="230"/>
      <c r="Z904" s="236"/>
      <c r="AA904" s="57"/>
      <c r="AB904" s="56"/>
    </row>
    <row r="905" spans="1:28" ht="12.75" x14ac:dyDescent="0.2">
      <c r="A905" s="56"/>
      <c r="B905" s="213"/>
      <c r="C905" s="213"/>
      <c r="D905" s="214"/>
      <c r="E905" s="56"/>
      <c r="F905" s="224"/>
      <c r="G905" s="224"/>
      <c r="H905" s="226"/>
      <c r="I905" s="224"/>
      <c r="J905" s="224"/>
      <c r="K905" s="224"/>
      <c r="L905" s="224"/>
      <c r="M905" s="224"/>
      <c r="N905" s="224"/>
      <c r="O905" s="224"/>
      <c r="P905" s="224"/>
      <c r="Q905" s="224"/>
      <c r="R905" s="224"/>
      <c r="S905" s="224"/>
      <c r="T905" s="224"/>
      <c r="U905" s="224"/>
      <c r="V905" s="224"/>
      <c r="W905" s="280"/>
      <c r="X905" s="224"/>
      <c r="Y905" s="224"/>
      <c r="Z905" s="237"/>
      <c r="AA905" s="57"/>
      <c r="AB905" s="56"/>
    </row>
    <row r="906" spans="1:28" ht="12.75" x14ac:dyDescent="0.2">
      <c r="A906" s="56"/>
      <c r="B906" s="215"/>
      <c r="C906" s="215"/>
      <c r="D906" s="212"/>
      <c r="E906" s="56"/>
      <c r="F906" s="230"/>
      <c r="G906" s="230"/>
      <c r="H906" s="232"/>
      <c r="I906" s="230"/>
      <c r="J906" s="230"/>
      <c r="K906" s="230"/>
      <c r="L906" s="230"/>
      <c r="M906" s="230"/>
      <c r="N906" s="230"/>
      <c r="O906" s="230"/>
      <c r="P906" s="230"/>
      <c r="Q906" s="230"/>
      <c r="R906" s="230"/>
      <c r="S906" s="230"/>
      <c r="T906" s="230"/>
      <c r="U906" s="230"/>
      <c r="V906" s="230"/>
      <c r="W906" s="281"/>
      <c r="X906" s="230"/>
      <c r="Y906" s="230"/>
      <c r="Z906" s="236"/>
      <c r="AA906" s="57"/>
      <c r="AB906" s="56"/>
    </row>
    <row r="907" spans="1:28" ht="12.75" x14ac:dyDescent="0.2">
      <c r="A907" s="56"/>
      <c r="B907" s="213"/>
      <c r="C907" s="213"/>
      <c r="D907" s="214"/>
      <c r="E907" s="56"/>
      <c r="F907" s="224"/>
      <c r="G907" s="224"/>
      <c r="H907" s="226"/>
      <c r="I907" s="224"/>
      <c r="J907" s="224"/>
      <c r="K907" s="224"/>
      <c r="L907" s="224"/>
      <c r="M907" s="224"/>
      <c r="N907" s="224"/>
      <c r="O907" s="224"/>
      <c r="P907" s="224"/>
      <c r="Q907" s="224"/>
      <c r="R907" s="224"/>
      <c r="S907" s="224"/>
      <c r="T907" s="224"/>
      <c r="U907" s="224"/>
      <c r="V907" s="224"/>
      <c r="W907" s="280"/>
      <c r="X907" s="224"/>
      <c r="Y907" s="224"/>
      <c r="Z907" s="237"/>
      <c r="AA907" s="57"/>
      <c r="AB907" s="56"/>
    </row>
    <row r="908" spans="1:28" ht="12.75" x14ac:dyDescent="0.2">
      <c r="A908" s="56"/>
      <c r="B908" s="215"/>
      <c r="C908" s="215"/>
      <c r="D908" s="212"/>
      <c r="E908" s="56"/>
      <c r="F908" s="230"/>
      <c r="G908" s="230"/>
      <c r="H908" s="232"/>
      <c r="I908" s="230"/>
      <c r="J908" s="230"/>
      <c r="K908" s="230"/>
      <c r="L908" s="230"/>
      <c r="M908" s="230"/>
      <c r="N908" s="230"/>
      <c r="O908" s="230"/>
      <c r="P908" s="230"/>
      <c r="Q908" s="230"/>
      <c r="R908" s="230"/>
      <c r="S908" s="230"/>
      <c r="T908" s="230"/>
      <c r="U908" s="230"/>
      <c r="V908" s="230"/>
      <c r="W908" s="281"/>
      <c r="X908" s="230"/>
      <c r="Y908" s="230"/>
      <c r="Z908" s="236"/>
      <c r="AA908" s="57"/>
      <c r="AB908" s="56"/>
    </row>
    <row r="909" spans="1:28" ht="12.75" x14ac:dyDescent="0.2">
      <c r="A909" s="56"/>
      <c r="B909" s="213"/>
      <c r="C909" s="213"/>
      <c r="D909" s="214"/>
      <c r="E909" s="56"/>
      <c r="F909" s="224"/>
      <c r="G909" s="224"/>
      <c r="H909" s="226"/>
      <c r="I909" s="224"/>
      <c r="J909" s="224"/>
      <c r="K909" s="224"/>
      <c r="L909" s="224"/>
      <c r="M909" s="224"/>
      <c r="N909" s="224"/>
      <c r="O909" s="224"/>
      <c r="P909" s="224"/>
      <c r="Q909" s="224"/>
      <c r="R909" s="224"/>
      <c r="S909" s="224"/>
      <c r="T909" s="224"/>
      <c r="U909" s="224"/>
      <c r="V909" s="224"/>
      <c r="W909" s="280"/>
      <c r="X909" s="224"/>
      <c r="Y909" s="224"/>
      <c r="Z909" s="237"/>
      <c r="AA909" s="57"/>
      <c r="AB909" s="56"/>
    </row>
    <row r="910" spans="1:28" ht="12.75" x14ac:dyDescent="0.2">
      <c r="A910" s="56"/>
      <c r="B910" s="215"/>
      <c r="C910" s="215"/>
      <c r="D910" s="212"/>
      <c r="E910" s="56"/>
      <c r="F910" s="230"/>
      <c r="G910" s="230"/>
      <c r="H910" s="232"/>
      <c r="I910" s="230"/>
      <c r="J910" s="230"/>
      <c r="K910" s="230"/>
      <c r="L910" s="230"/>
      <c r="M910" s="230"/>
      <c r="N910" s="230"/>
      <c r="O910" s="230"/>
      <c r="P910" s="230"/>
      <c r="Q910" s="230"/>
      <c r="R910" s="230"/>
      <c r="S910" s="230"/>
      <c r="T910" s="230"/>
      <c r="U910" s="230"/>
      <c r="V910" s="230"/>
      <c r="W910" s="281"/>
      <c r="X910" s="230"/>
      <c r="Y910" s="230"/>
      <c r="Z910" s="236"/>
      <c r="AA910" s="57"/>
      <c r="AB910" s="56"/>
    </row>
    <row r="911" spans="1:28" ht="12.75" x14ac:dyDescent="0.2">
      <c r="A911" s="56"/>
      <c r="B911" s="213"/>
      <c r="C911" s="213"/>
      <c r="D911" s="214"/>
      <c r="E911" s="56"/>
      <c r="F911" s="224"/>
      <c r="G911" s="224"/>
      <c r="H911" s="226"/>
      <c r="I911" s="224"/>
      <c r="J911" s="224"/>
      <c r="K911" s="224"/>
      <c r="L911" s="224"/>
      <c r="M911" s="224"/>
      <c r="N911" s="224"/>
      <c r="O911" s="224"/>
      <c r="P911" s="224"/>
      <c r="Q911" s="224"/>
      <c r="R911" s="224"/>
      <c r="S911" s="224"/>
      <c r="T911" s="224"/>
      <c r="U911" s="224"/>
      <c r="V911" s="224"/>
      <c r="W911" s="280"/>
      <c r="X911" s="224"/>
      <c r="Y911" s="224"/>
      <c r="Z911" s="237"/>
      <c r="AA911" s="57"/>
      <c r="AB911" s="56"/>
    </row>
    <row r="912" spans="1:28" ht="12.75" x14ac:dyDescent="0.2">
      <c r="A912" s="56"/>
      <c r="B912" s="215"/>
      <c r="C912" s="215"/>
      <c r="D912" s="212"/>
      <c r="E912" s="56"/>
      <c r="F912" s="230"/>
      <c r="G912" s="230"/>
      <c r="H912" s="232"/>
      <c r="I912" s="230"/>
      <c r="J912" s="230"/>
      <c r="K912" s="230"/>
      <c r="L912" s="230"/>
      <c r="M912" s="230"/>
      <c r="N912" s="230"/>
      <c r="O912" s="230"/>
      <c r="P912" s="230"/>
      <c r="Q912" s="230"/>
      <c r="R912" s="230"/>
      <c r="S912" s="230"/>
      <c r="T912" s="230"/>
      <c r="U912" s="230"/>
      <c r="V912" s="230"/>
      <c r="W912" s="281"/>
      <c r="X912" s="230"/>
      <c r="Y912" s="230"/>
      <c r="Z912" s="236"/>
      <c r="AA912" s="57"/>
      <c r="AB912" s="56"/>
    </row>
    <row r="913" spans="1:28" ht="12.75" x14ac:dyDescent="0.2">
      <c r="A913" s="56"/>
      <c r="B913" s="213"/>
      <c r="C913" s="213"/>
      <c r="D913" s="214"/>
      <c r="E913" s="56"/>
      <c r="F913" s="224"/>
      <c r="G913" s="224"/>
      <c r="H913" s="226"/>
      <c r="I913" s="224"/>
      <c r="J913" s="224"/>
      <c r="K913" s="224"/>
      <c r="L913" s="224"/>
      <c r="M913" s="224"/>
      <c r="N913" s="224"/>
      <c r="O913" s="224"/>
      <c r="P913" s="224"/>
      <c r="Q913" s="224"/>
      <c r="R913" s="224"/>
      <c r="S913" s="224"/>
      <c r="T913" s="224"/>
      <c r="U913" s="224"/>
      <c r="V913" s="224"/>
      <c r="W913" s="280"/>
      <c r="X913" s="224"/>
      <c r="Y913" s="224"/>
      <c r="Z913" s="237"/>
      <c r="AA913" s="57"/>
      <c r="AB913" s="56"/>
    </row>
    <row r="914" spans="1:28" ht="12.75" x14ac:dyDescent="0.2">
      <c r="A914" s="56"/>
      <c r="B914" s="215"/>
      <c r="C914" s="215"/>
      <c r="D914" s="212"/>
      <c r="E914" s="56"/>
      <c r="F914" s="230"/>
      <c r="G914" s="230"/>
      <c r="H914" s="232"/>
      <c r="I914" s="230"/>
      <c r="J914" s="230"/>
      <c r="K914" s="230"/>
      <c r="L914" s="230"/>
      <c r="M914" s="230"/>
      <c r="N914" s="230"/>
      <c r="O914" s="230"/>
      <c r="P914" s="230"/>
      <c r="Q914" s="230"/>
      <c r="R914" s="230"/>
      <c r="S914" s="230"/>
      <c r="T914" s="230"/>
      <c r="U914" s="230"/>
      <c r="V914" s="230"/>
      <c r="W914" s="281"/>
      <c r="X914" s="230"/>
      <c r="Y914" s="230"/>
      <c r="Z914" s="236"/>
      <c r="AA914" s="57"/>
      <c r="AB914" s="56"/>
    </row>
    <row r="915" spans="1:28" ht="12.75" x14ac:dyDescent="0.2">
      <c r="A915" s="56"/>
      <c r="B915" s="213"/>
      <c r="C915" s="213"/>
      <c r="D915" s="214"/>
      <c r="E915" s="56"/>
      <c r="F915" s="224"/>
      <c r="G915" s="224"/>
      <c r="H915" s="226"/>
      <c r="I915" s="224"/>
      <c r="J915" s="224"/>
      <c r="K915" s="224"/>
      <c r="L915" s="224"/>
      <c r="M915" s="224"/>
      <c r="N915" s="224"/>
      <c r="O915" s="224"/>
      <c r="P915" s="224"/>
      <c r="Q915" s="224"/>
      <c r="R915" s="224"/>
      <c r="S915" s="224"/>
      <c r="T915" s="224"/>
      <c r="U915" s="224"/>
      <c r="V915" s="224"/>
      <c r="W915" s="280"/>
      <c r="X915" s="224"/>
      <c r="Y915" s="224"/>
      <c r="Z915" s="237"/>
      <c r="AA915" s="57"/>
      <c r="AB915" s="56"/>
    </row>
    <row r="916" spans="1:28" ht="12.75" x14ac:dyDescent="0.2">
      <c r="A916" s="56"/>
      <c r="B916" s="215"/>
      <c r="C916" s="215"/>
      <c r="D916" s="212"/>
      <c r="E916" s="56"/>
      <c r="F916" s="230"/>
      <c r="G916" s="230"/>
      <c r="H916" s="232"/>
      <c r="I916" s="230"/>
      <c r="J916" s="230"/>
      <c r="K916" s="230"/>
      <c r="L916" s="230"/>
      <c r="M916" s="230"/>
      <c r="N916" s="230"/>
      <c r="O916" s="230"/>
      <c r="P916" s="230"/>
      <c r="Q916" s="230"/>
      <c r="R916" s="230"/>
      <c r="S916" s="230"/>
      <c r="T916" s="230"/>
      <c r="U916" s="230"/>
      <c r="V916" s="230"/>
      <c r="W916" s="281"/>
      <c r="X916" s="230"/>
      <c r="Y916" s="230"/>
      <c r="Z916" s="236"/>
      <c r="AA916" s="57"/>
      <c r="AB916" s="56"/>
    </row>
    <row r="917" spans="1:28" ht="12.75" x14ac:dyDescent="0.2">
      <c r="A917" s="56"/>
      <c r="B917" s="213"/>
      <c r="C917" s="213"/>
      <c r="D917" s="214"/>
      <c r="E917" s="56"/>
      <c r="F917" s="224"/>
      <c r="G917" s="224"/>
      <c r="H917" s="226"/>
      <c r="I917" s="224"/>
      <c r="J917" s="224"/>
      <c r="K917" s="224"/>
      <c r="L917" s="224"/>
      <c r="M917" s="224"/>
      <c r="N917" s="224"/>
      <c r="O917" s="224"/>
      <c r="P917" s="224"/>
      <c r="Q917" s="224"/>
      <c r="R917" s="224"/>
      <c r="S917" s="224"/>
      <c r="T917" s="224"/>
      <c r="U917" s="224"/>
      <c r="V917" s="224"/>
      <c r="W917" s="280"/>
      <c r="X917" s="224"/>
      <c r="Y917" s="224"/>
      <c r="Z917" s="237"/>
      <c r="AA917" s="57"/>
      <c r="AB917" s="56"/>
    </row>
    <row r="918" spans="1:28" ht="12.75" x14ac:dyDescent="0.2">
      <c r="A918" s="56"/>
      <c r="B918" s="215"/>
      <c r="C918" s="215"/>
      <c r="D918" s="212"/>
      <c r="E918" s="56"/>
      <c r="F918" s="230"/>
      <c r="G918" s="230"/>
      <c r="H918" s="232"/>
      <c r="I918" s="230"/>
      <c r="J918" s="230"/>
      <c r="K918" s="230"/>
      <c r="L918" s="230"/>
      <c r="M918" s="230"/>
      <c r="N918" s="230"/>
      <c r="O918" s="230"/>
      <c r="P918" s="230"/>
      <c r="Q918" s="230"/>
      <c r="R918" s="230"/>
      <c r="S918" s="230"/>
      <c r="T918" s="230"/>
      <c r="U918" s="230"/>
      <c r="V918" s="230"/>
      <c r="W918" s="281"/>
      <c r="X918" s="230"/>
      <c r="Y918" s="230"/>
      <c r="Z918" s="236"/>
      <c r="AA918" s="57"/>
      <c r="AB918" s="56"/>
    </row>
    <row r="919" spans="1:28" ht="12.75" x14ac:dyDescent="0.2">
      <c r="A919" s="56"/>
      <c r="B919" s="213"/>
      <c r="C919" s="213"/>
      <c r="D919" s="214"/>
      <c r="E919" s="56"/>
      <c r="F919" s="224"/>
      <c r="G919" s="224"/>
      <c r="H919" s="226"/>
      <c r="I919" s="224"/>
      <c r="J919" s="224"/>
      <c r="K919" s="224"/>
      <c r="L919" s="224"/>
      <c r="M919" s="224"/>
      <c r="N919" s="224"/>
      <c r="O919" s="224"/>
      <c r="P919" s="224"/>
      <c r="Q919" s="224"/>
      <c r="R919" s="224"/>
      <c r="S919" s="224"/>
      <c r="T919" s="224"/>
      <c r="U919" s="224"/>
      <c r="V919" s="224"/>
      <c r="W919" s="280"/>
      <c r="X919" s="224"/>
      <c r="Y919" s="224"/>
      <c r="Z919" s="237"/>
      <c r="AA919" s="57"/>
      <c r="AB919" s="56"/>
    </row>
    <row r="920" spans="1:28" ht="12.75" x14ac:dyDescent="0.2">
      <c r="A920" s="56"/>
      <c r="B920" s="215"/>
      <c r="C920" s="215"/>
      <c r="D920" s="212"/>
      <c r="E920" s="56"/>
      <c r="F920" s="230"/>
      <c r="G920" s="230"/>
      <c r="H920" s="232"/>
      <c r="I920" s="230"/>
      <c r="J920" s="230"/>
      <c r="K920" s="230"/>
      <c r="L920" s="230"/>
      <c r="M920" s="230"/>
      <c r="N920" s="230"/>
      <c r="O920" s="230"/>
      <c r="P920" s="230"/>
      <c r="Q920" s="230"/>
      <c r="R920" s="230"/>
      <c r="S920" s="230"/>
      <c r="T920" s="230"/>
      <c r="U920" s="230"/>
      <c r="V920" s="230"/>
      <c r="W920" s="281"/>
      <c r="X920" s="230"/>
      <c r="Y920" s="230"/>
      <c r="Z920" s="236"/>
      <c r="AA920" s="57"/>
      <c r="AB920" s="56"/>
    </row>
    <row r="921" spans="1:28" ht="12.75" x14ac:dyDescent="0.2">
      <c r="A921" s="56"/>
      <c r="B921" s="213"/>
      <c r="C921" s="213"/>
      <c r="D921" s="214"/>
      <c r="E921" s="56"/>
      <c r="F921" s="224"/>
      <c r="G921" s="224"/>
      <c r="H921" s="226"/>
      <c r="I921" s="224"/>
      <c r="J921" s="224"/>
      <c r="K921" s="224"/>
      <c r="L921" s="224"/>
      <c r="M921" s="224"/>
      <c r="N921" s="224"/>
      <c r="O921" s="224"/>
      <c r="P921" s="224"/>
      <c r="Q921" s="224"/>
      <c r="R921" s="224"/>
      <c r="S921" s="224"/>
      <c r="T921" s="224"/>
      <c r="U921" s="224"/>
      <c r="V921" s="224"/>
      <c r="W921" s="280"/>
      <c r="X921" s="224"/>
      <c r="Y921" s="224"/>
      <c r="Z921" s="237"/>
      <c r="AA921" s="57"/>
      <c r="AB921" s="56"/>
    </row>
    <row r="922" spans="1:28" ht="12.75" x14ac:dyDescent="0.2">
      <c r="A922" s="56"/>
      <c r="B922" s="215"/>
      <c r="C922" s="215"/>
      <c r="D922" s="212"/>
      <c r="E922" s="56"/>
      <c r="F922" s="230"/>
      <c r="G922" s="230"/>
      <c r="H922" s="232"/>
      <c r="I922" s="230"/>
      <c r="J922" s="230"/>
      <c r="K922" s="230"/>
      <c r="L922" s="230"/>
      <c r="M922" s="230"/>
      <c r="N922" s="230"/>
      <c r="O922" s="230"/>
      <c r="P922" s="230"/>
      <c r="Q922" s="230"/>
      <c r="R922" s="230"/>
      <c r="S922" s="230"/>
      <c r="T922" s="230"/>
      <c r="U922" s="230"/>
      <c r="V922" s="230"/>
      <c r="W922" s="281"/>
      <c r="X922" s="230"/>
      <c r="Y922" s="230"/>
      <c r="Z922" s="236"/>
      <c r="AA922" s="57"/>
      <c r="AB922" s="56"/>
    </row>
    <row r="923" spans="1:28" ht="12.75" x14ac:dyDescent="0.2">
      <c r="A923" s="56"/>
      <c r="B923" s="213"/>
      <c r="C923" s="213"/>
      <c r="D923" s="214"/>
      <c r="E923" s="56"/>
      <c r="F923" s="224"/>
      <c r="G923" s="224"/>
      <c r="H923" s="226"/>
      <c r="I923" s="224"/>
      <c r="J923" s="224"/>
      <c r="K923" s="224"/>
      <c r="L923" s="224"/>
      <c r="M923" s="224"/>
      <c r="N923" s="224"/>
      <c r="O923" s="224"/>
      <c r="P923" s="224"/>
      <c r="Q923" s="224"/>
      <c r="R923" s="224"/>
      <c r="S923" s="224"/>
      <c r="T923" s="224"/>
      <c r="U923" s="224"/>
      <c r="V923" s="224"/>
      <c r="W923" s="280"/>
      <c r="X923" s="224"/>
      <c r="Y923" s="224"/>
      <c r="Z923" s="237"/>
      <c r="AA923" s="57"/>
      <c r="AB923" s="56"/>
    </row>
    <row r="924" spans="1:28" ht="12.75" x14ac:dyDescent="0.2">
      <c r="A924" s="56"/>
      <c r="B924" s="215"/>
      <c r="C924" s="215"/>
      <c r="D924" s="212"/>
      <c r="E924" s="56"/>
      <c r="F924" s="230"/>
      <c r="G924" s="230"/>
      <c r="H924" s="232"/>
      <c r="I924" s="230"/>
      <c r="J924" s="230"/>
      <c r="K924" s="230"/>
      <c r="L924" s="230"/>
      <c r="M924" s="230"/>
      <c r="N924" s="230"/>
      <c r="O924" s="230"/>
      <c r="P924" s="230"/>
      <c r="Q924" s="230"/>
      <c r="R924" s="230"/>
      <c r="S924" s="230"/>
      <c r="T924" s="230"/>
      <c r="U924" s="230"/>
      <c r="V924" s="230"/>
      <c r="W924" s="281"/>
      <c r="X924" s="230"/>
      <c r="Y924" s="230"/>
      <c r="Z924" s="236"/>
      <c r="AA924" s="57"/>
      <c r="AB924" s="56"/>
    </row>
    <row r="925" spans="1:28" ht="12.75" x14ac:dyDescent="0.2">
      <c r="A925" s="56"/>
      <c r="B925" s="213"/>
      <c r="C925" s="213"/>
      <c r="D925" s="214"/>
      <c r="E925" s="56"/>
      <c r="F925" s="224"/>
      <c r="G925" s="224"/>
      <c r="H925" s="226"/>
      <c r="I925" s="224"/>
      <c r="J925" s="224"/>
      <c r="K925" s="224"/>
      <c r="L925" s="224"/>
      <c r="M925" s="224"/>
      <c r="N925" s="224"/>
      <c r="O925" s="224"/>
      <c r="P925" s="224"/>
      <c r="Q925" s="224"/>
      <c r="R925" s="224"/>
      <c r="S925" s="224"/>
      <c r="T925" s="224"/>
      <c r="U925" s="224"/>
      <c r="V925" s="224"/>
      <c r="W925" s="280"/>
      <c r="X925" s="224"/>
      <c r="Y925" s="224"/>
      <c r="Z925" s="237"/>
      <c r="AA925" s="57"/>
      <c r="AB925" s="56"/>
    </row>
    <row r="926" spans="1:28" ht="12.75" x14ac:dyDescent="0.2">
      <c r="A926" s="56"/>
      <c r="B926" s="215"/>
      <c r="C926" s="215"/>
      <c r="D926" s="212"/>
      <c r="E926" s="56"/>
      <c r="F926" s="230"/>
      <c r="G926" s="230"/>
      <c r="H926" s="232"/>
      <c r="I926" s="230"/>
      <c r="J926" s="230"/>
      <c r="K926" s="230"/>
      <c r="L926" s="230"/>
      <c r="M926" s="230"/>
      <c r="N926" s="230"/>
      <c r="O926" s="230"/>
      <c r="P926" s="230"/>
      <c r="Q926" s="230"/>
      <c r="R926" s="230"/>
      <c r="S926" s="230"/>
      <c r="T926" s="230"/>
      <c r="U926" s="230"/>
      <c r="V926" s="230"/>
      <c r="W926" s="281"/>
      <c r="X926" s="230"/>
      <c r="Y926" s="230"/>
      <c r="Z926" s="236"/>
      <c r="AA926" s="57"/>
      <c r="AB926" s="56"/>
    </row>
    <row r="927" spans="1:28" ht="12.75" x14ac:dyDescent="0.2">
      <c r="A927" s="56"/>
      <c r="B927" s="213"/>
      <c r="C927" s="213"/>
      <c r="D927" s="214"/>
      <c r="E927" s="56"/>
      <c r="F927" s="224"/>
      <c r="G927" s="224"/>
      <c r="H927" s="226"/>
      <c r="I927" s="224"/>
      <c r="J927" s="224"/>
      <c r="K927" s="224"/>
      <c r="L927" s="224"/>
      <c r="M927" s="224"/>
      <c r="N927" s="224"/>
      <c r="O927" s="224"/>
      <c r="P927" s="224"/>
      <c r="Q927" s="224"/>
      <c r="R927" s="224"/>
      <c r="S927" s="224"/>
      <c r="T927" s="224"/>
      <c r="U927" s="224"/>
      <c r="V927" s="224"/>
      <c r="W927" s="280"/>
      <c r="X927" s="224"/>
      <c r="Y927" s="224"/>
      <c r="Z927" s="237"/>
      <c r="AA927" s="57"/>
      <c r="AB927" s="56"/>
    </row>
    <row r="928" spans="1:28" ht="12.75" x14ac:dyDescent="0.2">
      <c r="A928" s="56"/>
      <c r="B928" s="215"/>
      <c r="C928" s="215"/>
      <c r="D928" s="212"/>
      <c r="E928" s="56"/>
      <c r="F928" s="230"/>
      <c r="G928" s="230"/>
      <c r="H928" s="232"/>
      <c r="I928" s="230"/>
      <c r="J928" s="230"/>
      <c r="K928" s="230"/>
      <c r="L928" s="230"/>
      <c r="M928" s="230"/>
      <c r="N928" s="230"/>
      <c r="O928" s="230"/>
      <c r="P928" s="230"/>
      <c r="Q928" s="230"/>
      <c r="R928" s="230"/>
      <c r="S928" s="230"/>
      <c r="T928" s="230"/>
      <c r="U928" s="230"/>
      <c r="V928" s="230"/>
      <c r="W928" s="281"/>
      <c r="X928" s="230"/>
      <c r="Y928" s="230"/>
      <c r="Z928" s="236"/>
      <c r="AA928" s="57"/>
      <c r="AB928" s="56"/>
    </row>
    <row r="929" spans="1:28" ht="12.75" x14ac:dyDescent="0.2">
      <c r="A929" s="56"/>
      <c r="B929" s="213"/>
      <c r="C929" s="213"/>
      <c r="D929" s="214"/>
      <c r="E929" s="56"/>
      <c r="F929" s="224"/>
      <c r="G929" s="224"/>
      <c r="H929" s="226"/>
      <c r="I929" s="224"/>
      <c r="J929" s="224"/>
      <c r="K929" s="224"/>
      <c r="L929" s="224"/>
      <c r="M929" s="224"/>
      <c r="N929" s="224"/>
      <c r="O929" s="224"/>
      <c r="P929" s="224"/>
      <c r="Q929" s="224"/>
      <c r="R929" s="224"/>
      <c r="S929" s="224"/>
      <c r="T929" s="224"/>
      <c r="U929" s="224"/>
      <c r="V929" s="224"/>
      <c r="W929" s="280"/>
      <c r="X929" s="224"/>
      <c r="Y929" s="224"/>
      <c r="Z929" s="237"/>
      <c r="AA929" s="57"/>
      <c r="AB929" s="56"/>
    </row>
    <row r="930" spans="1:28" ht="12.75" x14ac:dyDescent="0.2">
      <c r="A930" s="56"/>
      <c r="B930" s="215"/>
      <c r="C930" s="215"/>
      <c r="D930" s="212"/>
      <c r="E930" s="56"/>
      <c r="F930" s="230"/>
      <c r="G930" s="230"/>
      <c r="H930" s="232"/>
      <c r="I930" s="230"/>
      <c r="J930" s="230"/>
      <c r="K930" s="230"/>
      <c r="L930" s="230"/>
      <c r="M930" s="230"/>
      <c r="N930" s="230"/>
      <c r="O930" s="230"/>
      <c r="P930" s="230"/>
      <c r="Q930" s="230"/>
      <c r="R930" s="230"/>
      <c r="S930" s="230"/>
      <c r="T930" s="230"/>
      <c r="U930" s="230"/>
      <c r="V930" s="230"/>
      <c r="W930" s="281"/>
      <c r="X930" s="230"/>
      <c r="Y930" s="230"/>
      <c r="Z930" s="236"/>
      <c r="AA930" s="57"/>
      <c r="AB930" s="56"/>
    </row>
    <row r="931" spans="1:28" ht="12.75" x14ac:dyDescent="0.2">
      <c r="A931" s="56"/>
      <c r="B931" s="213"/>
      <c r="C931" s="213"/>
      <c r="D931" s="214"/>
      <c r="E931" s="56"/>
      <c r="F931" s="224"/>
      <c r="G931" s="224"/>
      <c r="H931" s="226"/>
      <c r="I931" s="224"/>
      <c r="J931" s="224"/>
      <c r="K931" s="224"/>
      <c r="L931" s="224"/>
      <c r="M931" s="224"/>
      <c r="N931" s="224"/>
      <c r="O931" s="224"/>
      <c r="P931" s="224"/>
      <c r="Q931" s="224"/>
      <c r="R931" s="224"/>
      <c r="S931" s="224"/>
      <c r="T931" s="224"/>
      <c r="U931" s="224"/>
      <c r="V931" s="224"/>
      <c r="W931" s="280"/>
      <c r="X931" s="224"/>
      <c r="Y931" s="224"/>
      <c r="Z931" s="237"/>
      <c r="AA931" s="57"/>
      <c r="AB931" s="56"/>
    </row>
    <row r="932" spans="1:28" ht="12.75" x14ac:dyDescent="0.2">
      <c r="A932" s="56"/>
      <c r="B932" s="215"/>
      <c r="C932" s="215"/>
      <c r="D932" s="212"/>
      <c r="E932" s="56"/>
      <c r="F932" s="230"/>
      <c r="G932" s="230"/>
      <c r="H932" s="232"/>
      <c r="I932" s="230"/>
      <c r="J932" s="230"/>
      <c r="K932" s="230"/>
      <c r="L932" s="230"/>
      <c r="M932" s="230"/>
      <c r="N932" s="230"/>
      <c r="O932" s="230"/>
      <c r="P932" s="230"/>
      <c r="Q932" s="230"/>
      <c r="R932" s="230"/>
      <c r="S932" s="230"/>
      <c r="T932" s="230"/>
      <c r="U932" s="230"/>
      <c r="V932" s="230"/>
      <c r="W932" s="281"/>
      <c r="X932" s="230"/>
      <c r="Y932" s="230"/>
      <c r="Z932" s="236"/>
      <c r="AA932" s="57"/>
      <c r="AB932" s="56"/>
    </row>
    <row r="933" spans="1:28" ht="12.75" x14ac:dyDescent="0.2">
      <c r="A933" s="56"/>
      <c r="B933" s="213"/>
      <c r="C933" s="213"/>
      <c r="D933" s="214"/>
      <c r="E933" s="56"/>
      <c r="F933" s="224"/>
      <c r="G933" s="224"/>
      <c r="H933" s="226"/>
      <c r="I933" s="224"/>
      <c r="J933" s="224"/>
      <c r="K933" s="224"/>
      <c r="L933" s="224"/>
      <c r="M933" s="224"/>
      <c r="N933" s="224"/>
      <c r="O933" s="224"/>
      <c r="P933" s="224"/>
      <c r="Q933" s="224"/>
      <c r="R933" s="224"/>
      <c r="S933" s="224"/>
      <c r="T933" s="224"/>
      <c r="U933" s="224"/>
      <c r="V933" s="224"/>
      <c r="W933" s="280"/>
      <c r="X933" s="224"/>
      <c r="Y933" s="224"/>
      <c r="Z933" s="237"/>
      <c r="AA933" s="57"/>
      <c r="AB933" s="56"/>
    </row>
    <row r="934" spans="1:28" ht="12.75" x14ac:dyDescent="0.2">
      <c r="A934" s="56"/>
      <c r="B934" s="215"/>
      <c r="C934" s="215"/>
      <c r="D934" s="212"/>
      <c r="E934" s="56"/>
      <c r="F934" s="230"/>
      <c r="G934" s="230"/>
      <c r="H934" s="232"/>
      <c r="I934" s="230"/>
      <c r="J934" s="230"/>
      <c r="K934" s="230"/>
      <c r="L934" s="230"/>
      <c r="M934" s="230"/>
      <c r="N934" s="230"/>
      <c r="O934" s="230"/>
      <c r="P934" s="230"/>
      <c r="Q934" s="230"/>
      <c r="R934" s="230"/>
      <c r="S934" s="230"/>
      <c r="T934" s="230"/>
      <c r="U934" s="230"/>
      <c r="V934" s="230"/>
      <c r="W934" s="281"/>
      <c r="X934" s="230"/>
      <c r="Y934" s="230"/>
      <c r="Z934" s="236"/>
      <c r="AA934" s="57"/>
      <c r="AB934" s="56"/>
    </row>
    <row r="935" spans="1:28" ht="12.75" x14ac:dyDescent="0.2">
      <c r="A935" s="56"/>
      <c r="B935" s="213"/>
      <c r="C935" s="213"/>
      <c r="D935" s="214"/>
      <c r="E935" s="56"/>
      <c r="F935" s="224"/>
      <c r="G935" s="224"/>
      <c r="H935" s="226"/>
      <c r="I935" s="224"/>
      <c r="J935" s="224"/>
      <c r="K935" s="224"/>
      <c r="L935" s="224"/>
      <c r="M935" s="224"/>
      <c r="N935" s="224"/>
      <c r="O935" s="224"/>
      <c r="P935" s="224"/>
      <c r="Q935" s="224"/>
      <c r="R935" s="224"/>
      <c r="S935" s="224"/>
      <c r="T935" s="224"/>
      <c r="U935" s="224"/>
      <c r="V935" s="224"/>
      <c r="W935" s="280"/>
      <c r="X935" s="224"/>
      <c r="Y935" s="224"/>
      <c r="Z935" s="237"/>
      <c r="AA935" s="57"/>
      <c r="AB935" s="56"/>
    </row>
    <row r="936" spans="1:28" ht="12.75" x14ac:dyDescent="0.2">
      <c r="A936" s="56"/>
      <c r="B936" s="215"/>
      <c r="C936" s="215"/>
      <c r="D936" s="212"/>
      <c r="E936" s="56"/>
      <c r="F936" s="230"/>
      <c r="G936" s="230"/>
      <c r="H936" s="232"/>
      <c r="I936" s="230"/>
      <c r="J936" s="230"/>
      <c r="K936" s="230"/>
      <c r="L936" s="230"/>
      <c r="M936" s="230"/>
      <c r="N936" s="230"/>
      <c r="O936" s="230"/>
      <c r="P936" s="230"/>
      <c r="Q936" s="230"/>
      <c r="R936" s="230"/>
      <c r="S936" s="230"/>
      <c r="T936" s="230"/>
      <c r="U936" s="230"/>
      <c r="V936" s="230"/>
      <c r="W936" s="281"/>
      <c r="X936" s="230"/>
      <c r="Y936" s="230"/>
      <c r="Z936" s="236"/>
      <c r="AA936" s="57"/>
      <c r="AB936" s="56"/>
    </row>
    <row r="937" spans="1:28" ht="12.75" x14ac:dyDescent="0.2">
      <c r="A937" s="56"/>
      <c r="B937" s="213"/>
      <c r="C937" s="213"/>
      <c r="D937" s="214"/>
      <c r="E937" s="56"/>
      <c r="F937" s="224"/>
      <c r="G937" s="224"/>
      <c r="H937" s="226"/>
      <c r="I937" s="224"/>
      <c r="J937" s="224"/>
      <c r="K937" s="224"/>
      <c r="L937" s="224"/>
      <c r="M937" s="224"/>
      <c r="N937" s="224"/>
      <c r="O937" s="224"/>
      <c r="P937" s="224"/>
      <c r="Q937" s="224"/>
      <c r="R937" s="224"/>
      <c r="S937" s="224"/>
      <c r="T937" s="224"/>
      <c r="U937" s="224"/>
      <c r="V937" s="224"/>
      <c r="W937" s="280"/>
      <c r="X937" s="224"/>
      <c r="Y937" s="224"/>
      <c r="Z937" s="237"/>
      <c r="AA937" s="57"/>
      <c r="AB937" s="56"/>
    </row>
    <row r="938" spans="1:28" ht="12.75" x14ac:dyDescent="0.2">
      <c r="A938" s="56"/>
      <c r="B938" s="215"/>
      <c r="C938" s="215"/>
      <c r="D938" s="212"/>
      <c r="E938" s="56"/>
      <c r="F938" s="230"/>
      <c r="G938" s="230"/>
      <c r="H938" s="232"/>
      <c r="I938" s="230"/>
      <c r="J938" s="230"/>
      <c r="K938" s="230"/>
      <c r="L938" s="230"/>
      <c r="M938" s="230"/>
      <c r="N938" s="230"/>
      <c r="O938" s="230"/>
      <c r="P938" s="230"/>
      <c r="Q938" s="230"/>
      <c r="R938" s="230"/>
      <c r="S938" s="230"/>
      <c r="T938" s="230"/>
      <c r="U938" s="230"/>
      <c r="V938" s="230"/>
      <c r="W938" s="281"/>
      <c r="X938" s="230"/>
      <c r="Y938" s="230"/>
      <c r="Z938" s="236"/>
      <c r="AA938" s="57"/>
      <c r="AB938" s="56"/>
    </row>
    <row r="939" spans="1:28" ht="12.75" x14ac:dyDescent="0.2">
      <c r="A939" s="56"/>
      <c r="B939" s="213"/>
      <c r="C939" s="213"/>
      <c r="D939" s="214"/>
      <c r="E939" s="56"/>
      <c r="F939" s="224"/>
      <c r="G939" s="224"/>
      <c r="H939" s="226"/>
      <c r="I939" s="224"/>
      <c r="J939" s="224"/>
      <c r="K939" s="224"/>
      <c r="L939" s="224"/>
      <c r="M939" s="224"/>
      <c r="N939" s="224"/>
      <c r="O939" s="224"/>
      <c r="P939" s="224"/>
      <c r="Q939" s="224"/>
      <c r="R939" s="224"/>
      <c r="S939" s="224"/>
      <c r="T939" s="224"/>
      <c r="U939" s="224"/>
      <c r="V939" s="224"/>
      <c r="W939" s="280"/>
      <c r="X939" s="224"/>
      <c r="Y939" s="224"/>
      <c r="Z939" s="237"/>
      <c r="AA939" s="57"/>
      <c r="AB939" s="56"/>
    </row>
    <row r="940" spans="1:28" ht="12.75" x14ac:dyDescent="0.2">
      <c r="A940" s="56"/>
      <c r="B940" s="215"/>
      <c r="C940" s="215"/>
      <c r="D940" s="212"/>
      <c r="E940" s="56"/>
      <c r="F940" s="230"/>
      <c r="G940" s="230"/>
      <c r="H940" s="232"/>
      <c r="I940" s="230"/>
      <c r="J940" s="230"/>
      <c r="K940" s="230"/>
      <c r="L940" s="230"/>
      <c r="M940" s="230"/>
      <c r="N940" s="230"/>
      <c r="O940" s="230"/>
      <c r="P940" s="230"/>
      <c r="Q940" s="230"/>
      <c r="R940" s="230"/>
      <c r="S940" s="230"/>
      <c r="T940" s="230"/>
      <c r="U940" s="230"/>
      <c r="V940" s="230"/>
      <c r="W940" s="281"/>
      <c r="X940" s="230"/>
      <c r="Y940" s="230"/>
      <c r="Z940" s="236"/>
      <c r="AA940" s="57"/>
      <c r="AB940" s="56"/>
    </row>
    <row r="941" spans="1:28" ht="12.75" x14ac:dyDescent="0.2">
      <c r="A941" s="56"/>
      <c r="B941" s="213"/>
      <c r="C941" s="213"/>
      <c r="D941" s="214"/>
      <c r="E941" s="56"/>
      <c r="F941" s="224"/>
      <c r="G941" s="224"/>
      <c r="H941" s="226"/>
      <c r="I941" s="224"/>
      <c r="J941" s="224"/>
      <c r="K941" s="224"/>
      <c r="L941" s="224"/>
      <c r="M941" s="224"/>
      <c r="N941" s="224"/>
      <c r="O941" s="224"/>
      <c r="P941" s="224"/>
      <c r="Q941" s="224"/>
      <c r="R941" s="224"/>
      <c r="S941" s="224"/>
      <c r="T941" s="224"/>
      <c r="U941" s="224"/>
      <c r="V941" s="224"/>
      <c r="W941" s="280"/>
      <c r="X941" s="224"/>
      <c r="Y941" s="224"/>
      <c r="Z941" s="237"/>
      <c r="AA941" s="57"/>
      <c r="AB941" s="56"/>
    </row>
    <row r="942" spans="1:28" ht="12.75" x14ac:dyDescent="0.2">
      <c r="A942" s="56"/>
      <c r="B942" s="215"/>
      <c r="C942" s="215"/>
      <c r="D942" s="212"/>
      <c r="E942" s="56"/>
      <c r="F942" s="230"/>
      <c r="G942" s="230"/>
      <c r="H942" s="232"/>
      <c r="I942" s="230"/>
      <c r="J942" s="230"/>
      <c r="K942" s="230"/>
      <c r="L942" s="230"/>
      <c r="M942" s="230"/>
      <c r="N942" s="230"/>
      <c r="O942" s="230"/>
      <c r="P942" s="230"/>
      <c r="Q942" s="230"/>
      <c r="R942" s="230"/>
      <c r="S942" s="230"/>
      <c r="T942" s="230"/>
      <c r="U942" s="230"/>
      <c r="V942" s="230"/>
      <c r="W942" s="281"/>
      <c r="X942" s="230"/>
      <c r="Y942" s="230"/>
      <c r="Z942" s="236"/>
      <c r="AA942" s="57"/>
      <c r="AB942" s="56"/>
    </row>
    <row r="943" spans="1:28" ht="12.75" x14ac:dyDescent="0.2">
      <c r="A943" s="56"/>
      <c r="B943" s="213"/>
      <c r="C943" s="213"/>
      <c r="D943" s="214"/>
      <c r="E943" s="56"/>
      <c r="F943" s="224"/>
      <c r="G943" s="224"/>
      <c r="H943" s="226"/>
      <c r="I943" s="224"/>
      <c r="J943" s="224"/>
      <c r="K943" s="224"/>
      <c r="L943" s="224"/>
      <c r="M943" s="224"/>
      <c r="N943" s="224"/>
      <c r="O943" s="224"/>
      <c r="P943" s="224"/>
      <c r="Q943" s="224"/>
      <c r="R943" s="224"/>
      <c r="S943" s="224"/>
      <c r="T943" s="224"/>
      <c r="U943" s="224"/>
      <c r="V943" s="224"/>
      <c r="W943" s="280"/>
      <c r="X943" s="224"/>
      <c r="Y943" s="224"/>
      <c r="Z943" s="237"/>
      <c r="AA943" s="57"/>
      <c r="AB943" s="56"/>
    </row>
    <row r="944" spans="1:28" ht="12.75" x14ac:dyDescent="0.2">
      <c r="A944" s="56"/>
      <c r="B944" s="215"/>
      <c r="C944" s="215"/>
      <c r="D944" s="212"/>
      <c r="E944" s="56"/>
      <c r="F944" s="230"/>
      <c r="G944" s="230"/>
      <c r="H944" s="232"/>
      <c r="I944" s="230"/>
      <c r="J944" s="230"/>
      <c r="K944" s="230"/>
      <c r="L944" s="230"/>
      <c r="M944" s="230"/>
      <c r="N944" s="230"/>
      <c r="O944" s="230"/>
      <c r="P944" s="230"/>
      <c r="Q944" s="230"/>
      <c r="R944" s="230"/>
      <c r="S944" s="230"/>
      <c r="T944" s="230"/>
      <c r="U944" s="230"/>
      <c r="V944" s="230"/>
      <c r="W944" s="281"/>
      <c r="X944" s="230"/>
      <c r="Y944" s="230"/>
      <c r="Z944" s="236"/>
      <c r="AA944" s="57"/>
      <c r="AB944" s="56"/>
    </row>
    <row r="945" spans="1:28" ht="12.75" x14ac:dyDescent="0.2">
      <c r="A945" s="56"/>
      <c r="B945" s="213"/>
      <c r="C945" s="213"/>
      <c r="D945" s="214"/>
      <c r="E945" s="56"/>
      <c r="F945" s="224"/>
      <c r="G945" s="224"/>
      <c r="H945" s="226"/>
      <c r="I945" s="224"/>
      <c r="J945" s="224"/>
      <c r="K945" s="224"/>
      <c r="L945" s="224"/>
      <c r="M945" s="224"/>
      <c r="N945" s="224"/>
      <c r="O945" s="224"/>
      <c r="P945" s="224"/>
      <c r="Q945" s="224"/>
      <c r="R945" s="224"/>
      <c r="S945" s="224"/>
      <c r="T945" s="224"/>
      <c r="U945" s="224"/>
      <c r="V945" s="224"/>
      <c r="W945" s="280"/>
      <c r="X945" s="224"/>
      <c r="Y945" s="224"/>
      <c r="Z945" s="237"/>
      <c r="AA945" s="57"/>
      <c r="AB945" s="56"/>
    </row>
    <row r="946" spans="1:28" ht="12.75" x14ac:dyDescent="0.2">
      <c r="A946" s="56"/>
      <c r="B946" s="215"/>
      <c r="C946" s="215"/>
      <c r="D946" s="212"/>
      <c r="E946" s="56"/>
      <c r="F946" s="230"/>
      <c r="G946" s="230"/>
      <c r="H946" s="232"/>
      <c r="I946" s="230"/>
      <c r="J946" s="230"/>
      <c r="K946" s="230"/>
      <c r="L946" s="230"/>
      <c r="M946" s="230"/>
      <c r="N946" s="230"/>
      <c r="O946" s="230"/>
      <c r="P946" s="230"/>
      <c r="Q946" s="230"/>
      <c r="R946" s="230"/>
      <c r="S946" s="230"/>
      <c r="T946" s="230"/>
      <c r="U946" s="230"/>
      <c r="V946" s="230"/>
      <c r="W946" s="281"/>
      <c r="X946" s="230"/>
      <c r="Y946" s="230"/>
      <c r="Z946" s="236"/>
      <c r="AA946" s="57"/>
      <c r="AB946" s="56"/>
    </row>
    <row r="947" spans="1:28" ht="12.75" x14ac:dyDescent="0.2">
      <c r="A947" s="56"/>
      <c r="B947" s="213"/>
      <c r="C947" s="213"/>
      <c r="D947" s="214"/>
      <c r="E947" s="56"/>
      <c r="F947" s="224"/>
      <c r="G947" s="224"/>
      <c r="H947" s="226"/>
      <c r="I947" s="224"/>
      <c r="J947" s="224"/>
      <c r="K947" s="224"/>
      <c r="L947" s="224"/>
      <c r="M947" s="224"/>
      <c r="N947" s="224"/>
      <c r="O947" s="224"/>
      <c r="P947" s="224"/>
      <c r="Q947" s="224"/>
      <c r="R947" s="224"/>
      <c r="S947" s="224"/>
      <c r="T947" s="224"/>
      <c r="U947" s="224"/>
      <c r="V947" s="224"/>
      <c r="W947" s="280"/>
      <c r="X947" s="224"/>
      <c r="Y947" s="224"/>
      <c r="Z947" s="237"/>
      <c r="AA947" s="57"/>
      <c r="AB947" s="56"/>
    </row>
    <row r="948" spans="1:28" ht="12.75" x14ac:dyDescent="0.2">
      <c r="A948" s="56"/>
      <c r="B948" s="215"/>
      <c r="C948" s="215"/>
      <c r="D948" s="212"/>
      <c r="E948" s="56"/>
      <c r="F948" s="230"/>
      <c r="G948" s="230"/>
      <c r="H948" s="232"/>
      <c r="I948" s="230"/>
      <c r="J948" s="230"/>
      <c r="K948" s="230"/>
      <c r="L948" s="230"/>
      <c r="M948" s="230"/>
      <c r="N948" s="230"/>
      <c r="O948" s="230"/>
      <c r="P948" s="230"/>
      <c r="Q948" s="230"/>
      <c r="R948" s="230"/>
      <c r="S948" s="230"/>
      <c r="T948" s="230"/>
      <c r="U948" s="230"/>
      <c r="V948" s="230"/>
      <c r="W948" s="281"/>
      <c r="X948" s="230"/>
      <c r="Y948" s="230"/>
      <c r="Z948" s="236"/>
      <c r="AA948" s="57"/>
      <c r="AB948" s="56"/>
    </row>
    <row r="949" spans="1:28" ht="12.75" x14ac:dyDescent="0.2">
      <c r="A949" s="56"/>
      <c r="B949" s="213"/>
      <c r="C949" s="213"/>
      <c r="D949" s="214"/>
      <c r="E949" s="56"/>
      <c r="F949" s="224"/>
      <c r="G949" s="224"/>
      <c r="H949" s="226"/>
      <c r="I949" s="224"/>
      <c r="J949" s="224"/>
      <c r="K949" s="224"/>
      <c r="L949" s="224"/>
      <c r="M949" s="224"/>
      <c r="N949" s="224"/>
      <c r="O949" s="224"/>
      <c r="P949" s="224"/>
      <c r="Q949" s="224"/>
      <c r="R949" s="224"/>
      <c r="S949" s="224"/>
      <c r="T949" s="224"/>
      <c r="U949" s="224"/>
      <c r="V949" s="224"/>
      <c r="W949" s="280"/>
      <c r="X949" s="224"/>
      <c r="Y949" s="224"/>
      <c r="Z949" s="237"/>
      <c r="AA949" s="57"/>
      <c r="AB949" s="56"/>
    </row>
    <row r="950" spans="1:28" ht="12.75" x14ac:dyDescent="0.2">
      <c r="A950" s="56"/>
      <c r="B950" s="215"/>
      <c r="C950" s="215"/>
      <c r="D950" s="212"/>
      <c r="E950" s="56"/>
      <c r="F950" s="230"/>
      <c r="G950" s="230"/>
      <c r="H950" s="232"/>
      <c r="I950" s="230"/>
      <c r="J950" s="230"/>
      <c r="K950" s="230"/>
      <c r="L950" s="230"/>
      <c r="M950" s="230"/>
      <c r="N950" s="230"/>
      <c r="O950" s="230"/>
      <c r="P950" s="230"/>
      <c r="Q950" s="230"/>
      <c r="R950" s="230"/>
      <c r="S950" s="230"/>
      <c r="T950" s="230"/>
      <c r="U950" s="230"/>
      <c r="V950" s="230"/>
      <c r="W950" s="281"/>
      <c r="X950" s="230"/>
      <c r="Y950" s="230"/>
      <c r="Z950" s="236"/>
      <c r="AA950" s="57"/>
      <c r="AB950" s="56"/>
    </row>
    <row r="951" spans="1:28" ht="12.75" x14ac:dyDescent="0.2">
      <c r="A951" s="56"/>
      <c r="B951" s="213"/>
      <c r="C951" s="213"/>
      <c r="D951" s="214"/>
      <c r="E951" s="56"/>
      <c r="F951" s="224"/>
      <c r="G951" s="224"/>
      <c r="H951" s="226"/>
      <c r="I951" s="224"/>
      <c r="J951" s="224"/>
      <c r="K951" s="224"/>
      <c r="L951" s="224"/>
      <c r="M951" s="224"/>
      <c r="N951" s="224"/>
      <c r="O951" s="224"/>
      <c r="P951" s="224"/>
      <c r="Q951" s="224"/>
      <c r="R951" s="224"/>
      <c r="S951" s="224"/>
      <c r="T951" s="224"/>
      <c r="U951" s="224"/>
      <c r="V951" s="224"/>
      <c r="W951" s="280"/>
      <c r="X951" s="224"/>
      <c r="Y951" s="224"/>
      <c r="Z951" s="237"/>
      <c r="AA951" s="57"/>
      <c r="AB951" s="56"/>
    </row>
    <row r="952" spans="1:28" ht="12.75" x14ac:dyDescent="0.2">
      <c r="A952" s="56"/>
      <c r="B952" s="215"/>
      <c r="C952" s="215"/>
      <c r="D952" s="212"/>
      <c r="E952" s="56"/>
      <c r="F952" s="230"/>
      <c r="G952" s="230"/>
      <c r="H952" s="232"/>
      <c r="I952" s="230"/>
      <c r="J952" s="230"/>
      <c r="K952" s="230"/>
      <c r="L952" s="230"/>
      <c r="M952" s="230"/>
      <c r="N952" s="230"/>
      <c r="O952" s="230"/>
      <c r="P952" s="230"/>
      <c r="Q952" s="230"/>
      <c r="R952" s="230"/>
      <c r="S952" s="230"/>
      <c r="T952" s="230"/>
      <c r="U952" s="230"/>
      <c r="V952" s="230"/>
      <c r="W952" s="281"/>
      <c r="X952" s="230"/>
      <c r="Y952" s="230"/>
      <c r="Z952" s="236"/>
      <c r="AA952" s="57"/>
      <c r="AB952" s="56"/>
    </row>
    <row r="953" spans="1:28" ht="12.75" x14ac:dyDescent="0.2">
      <c r="A953" s="56"/>
      <c r="B953" s="213"/>
      <c r="C953" s="213"/>
      <c r="D953" s="214"/>
      <c r="E953" s="56"/>
      <c r="F953" s="224"/>
      <c r="G953" s="224"/>
      <c r="H953" s="226"/>
      <c r="I953" s="224"/>
      <c r="J953" s="224"/>
      <c r="K953" s="224"/>
      <c r="L953" s="224"/>
      <c r="M953" s="224"/>
      <c r="N953" s="224"/>
      <c r="O953" s="224"/>
      <c r="P953" s="224"/>
      <c r="Q953" s="224"/>
      <c r="R953" s="224"/>
      <c r="S953" s="224"/>
      <c r="T953" s="224"/>
      <c r="U953" s="224"/>
      <c r="V953" s="224"/>
      <c r="W953" s="280"/>
      <c r="X953" s="224"/>
      <c r="Y953" s="224"/>
      <c r="Z953" s="237"/>
      <c r="AA953" s="57"/>
      <c r="AB953" s="56"/>
    </row>
    <row r="954" spans="1:28" ht="12.75" x14ac:dyDescent="0.2">
      <c r="A954" s="56"/>
      <c r="B954" s="215"/>
      <c r="C954" s="215"/>
      <c r="D954" s="212"/>
      <c r="E954" s="56"/>
      <c r="F954" s="230"/>
      <c r="G954" s="230"/>
      <c r="H954" s="232"/>
      <c r="I954" s="230"/>
      <c r="J954" s="230"/>
      <c r="K954" s="230"/>
      <c r="L954" s="230"/>
      <c r="M954" s="230"/>
      <c r="N954" s="230"/>
      <c r="O954" s="230"/>
      <c r="P954" s="230"/>
      <c r="Q954" s="230"/>
      <c r="R954" s="230"/>
      <c r="S954" s="230"/>
      <c r="T954" s="230"/>
      <c r="U954" s="230"/>
      <c r="V954" s="230"/>
      <c r="W954" s="281"/>
      <c r="X954" s="230"/>
      <c r="Y954" s="230"/>
      <c r="Z954" s="236"/>
      <c r="AA954" s="57"/>
      <c r="AB954" s="56"/>
    </row>
    <row r="955" spans="1:28" ht="12.75" x14ac:dyDescent="0.2">
      <c r="A955" s="56"/>
      <c r="B955" s="213"/>
      <c r="C955" s="213"/>
      <c r="D955" s="214"/>
      <c r="E955" s="56"/>
      <c r="F955" s="224"/>
      <c r="G955" s="224"/>
      <c r="H955" s="226"/>
      <c r="I955" s="224"/>
      <c r="J955" s="224"/>
      <c r="K955" s="224"/>
      <c r="L955" s="224"/>
      <c r="M955" s="224"/>
      <c r="N955" s="224"/>
      <c r="O955" s="224"/>
      <c r="P955" s="224"/>
      <c r="Q955" s="224"/>
      <c r="R955" s="224"/>
      <c r="S955" s="224"/>
      <c r="T955" s="224"/>
      <c r="U955" s="224"/>
      <c r="V955" s="224"/>
      <c r="W955" s="280"/>
      <c r="X955" s="224"/>
      <c r="Y955" s="224"/>
      <c r="Z955" s="237"/>
      <c r="AA955" s="57"/>
      <c r="AB955" s="56"/>
    </row>
    <row r="956" spans="1:28" ht="12.75" x14ac:dyDescent="0.2">
      <c r="A956" s="56"/>
      <c r="B956" s="215"/>
      <c r="C956" s="215"/>
      <c r="D956" s="212"/>
      <c r="E956" s="56"/>
      <c r="F956" s="230"/>
      <c r="G956" s="230"/>
      <c r="H956" s="232"/>
      <c r="I956" s="230"/>
      <c r="J956" s="230"/>
      <c r="K956" s="230"/>
      <c r="L956" s="230"/>
      <c r="M956" s="230"/>
      <c r="N956" s="230"/>
      <c r="O956" s="230"/>
      <c r="P956" s="230"/>
      <c r="Q956" s="230"/>
      <c r="R956" s="230"/>
      <c r="S956" s="230"/>
      <c r="T956" s="230"/>
      <c r="U956" s="230"/>
      <c r="V956" s="230"/>
      <c r="W956" s="281"/>
      <c r="X956" s="230"/>
      <c r="Y956" s="230"/>
      <c r="Z956" s="236"/>
      <c r="AA956" s="57"/>
      <c r="AB956" s="56"/>
    </row>
    <row r="957" spans="1:28" ht="12.75" x14ac:dyDescent="0.2">
      <c r="A957" s="56"/>
      <c r="B957" s="213"/>
      <c r="C957" s="213"/>
      <c r="D957" s="214"/>
      <c r="E957" s="56"/>
      <c r="F957" s="224"/>
      <c r="G957" s="224"/>
      <c r="H957" s="226"/>
      <c r="I957" s="224"/>
      <c r="J957" s="224"/>
      <c r="K957" s="224"/>
      <c r="L957" s="224"/>
      <c r="M957" s="224"/>
      <c r="N957" s="224"/>
      <c r="O957" s="224"/>
      <c r="P957" s="224"/>
      <c r="Q957" s="224"/>
      <c r="R957" s="224"/>
      <c r="S957" s="224"/>
      <c r="T957" s="224"/>
      <c r="U957" s="224"/>
      <c r="V957" s="224"/>
      <c r="W957" s="280"/>
      <c r="X957" s="224"/>
      <c r="Y957" s="224"/>
      <c r="Z957" s="237"/>
      <c r="AA957" s="57"/>
      <c r="AB957" s="56"/>
    </row>
    <row r="958" spans="1:28" ht="12.75" x14ac:dyDescent="0.2">
      <c r="A958" s="56"/>
      <c r="B958" s="215"/>
      <c r="C958" s="215"/>
      <c r="D958" s="212"/>
      <c r="E958" s="56"/>
      <c r="F958" s="230"/>
      <c r="G958" s="230"/>
      <c r="H958" s="232"/>
      <c r="I958" s="230"/>
      <c r="J958" s="230"/>
      <c r="K958" s="230"/>
      <c r="L958" s="230"/>
      <c r="M958" s="230"/>
      <c r="N958" s="230"/>
      <c r="O958" s="230"/>
      <c r="P958" s="230"/>
      <c r="Q958" s="230"/>
      <c r="R958" s="230"/>
      <c r="S958" s="230"/>
      <c r="T958" s="230"/>
      <c r="U958" s="230"/>
      <c r="V958" s="230"/>
      <c r="W958" s="281"/>
      <c r="X958" s="230"/>
      <c r="Y958" s="230"/>
      <c r="Z958" s="236"/>
      <c r="AA958" s="57"/>
      <c r="AB958" s="56"/>
    </row>
    <row r="959" spans="1:28" ht="12.75" x14ac:dyDescent="0.2">
      <c r="A959" s="56"/>
      <c r="B959" s="213"/>
      <c r="C959" s="213"/>
      <c r="D959" s="214"/>
      <c r="E959" s="56"/>
      <c r="F959" s="224"/>
      <c r="G959" s="224"/>
      <c r="H959" s="226"/>
      <c r="I959" s="224"/>
      <c r="J959" s="224"/>
      <c r="K959" s="224"/>
      <c r="L959" s="224"/>
      <c r="M959" s="224"/>
      <c r="N959" s="224"/>
      <c r="O959" s="224"/>
      <c r="P959" s="224"/>
      <c r="Q959" s="224"/>
      <c r="R959" s="224"/>
      <c r="S959" s="224"/>
      <c r="T959" s="224"/>
      <c r="U959" s="224"/>
      <c r="V959" s="224"/>
      <c r="W959" s="280"/>
      <c r="X959" s="224"/>
      <c r="Y959" s="224"/>
      <c r="Z959" s="237"/>
      <c r="AA959" s="57"/>
      <c r="AB959" s="56"/>
    </row>
    <row r="960" spans="1:28" ht="12.75" x14ac:dyDescent="0.2">
      <c r="A960" s="56"/>
      <c r="B960" s="215"/>
      <c r="C960" s="215"/>
      <c r="D960" s="212"/>
      <c r="E960" s="56"/>
      <c r="F960" s="230"/>
      <c r="G960" s="230"/>
      <c r="H960" s="232"/>
      <c r="I960" s="230"/>
      <c r="J960" s="230"/>
      <c r="K960" s="230"/>
      <c r="L960" s="230"/>
      <c r="M960" s="230"/>
      <c r="N960" s="230"/>
      <c r="O960" s="230"/>
      <c r="P960" s="230"/>
      <c r="Q960" s="230"/>
      <c r="R960" s="230"/>
      <c r="S960" s="230"/>
      <c r="T960" s="230"/>
      <c r="U960" s="230"/>
      <c r="V960" s="230"/>
      <c r="W960" s="281"/>
      <c r="X960" s="230"/>
      <c r="Y960" s="230"/>
      <c r="Z960" s="236"/>
      <c r="AA960" s="57"/>
      <c r="AB960" s="56"/>
    </row>
    <row r="961" spans="1:28" ht="12.75" x14ac:dyDescent="0.2">
      <c r="A961" s="56"/>
      <c r="B961" s="213"/>
      <c r="C961" s="213"/>
      <c r="D961" s="214"/>
      <c r="E961" s="56"/>
      <c r="F961" s="224"/>
      <c r="G961" s="224"/>
      <c r="H961" s="226"/>
      <c r="I961" s="224"/>
      <c r="J961" s="224"/>
      <c r="K961" s="224"/>
      <c r="L961" s="224"/>
      <c r="M961" s="224"/>
      <c r="N961" s="224"/>
      <c r="O961" s="224"/>
      <c r="P961" s="224"/>
      <c r="Q961" s="224"/>
      <c r="R961" s="224"/>
      <c r="S961" s="224"/>
      <c r="T961" s="224"/>
      <c r="U961" s="224"/>
      <c r="V961" s="224"/>
      <c r="W961" s="280"/>
      <c r="X961" s="224"/>
      <c r="Y961" s="224"/>
      <c r="Z961" s="237"/>
      <c r="AA961" s="57"/>
      <c r="AB961" s="56"/>
    </row>
    <row r="962" spans="1:28" ht="12.75" x14ac:dyDescent="0.2">
      <c r="A962" s="56"/>
      <c r="B962" s="215"/>
      <c r="C962" s="215"/>
      <c r="D962" s="212"/>
      <c r="E962" s="56"/>
      <c r="F962" s="230"/>
      <c r="G962" s="230"/>
      <c r="H962" s="232"/>
      <c r="I962" s="230"/>
      <c r="J962" s="230"/>
      <c r="K962" s="230"/>
      <c r="L962" s="230"/>
      <c r="M962" s="230"/>
      <c r="N962" s="230"/>
      <c r="O962" s="230"/>
      <c r="P962" s="230"/>
      <c r="Q962" s="230"/>
      <c r="R962" s="230"/>
      <c r="S962" s="230"/>
      <c r="T962" s="230"/>
      <c r="U962" s="230"/>
      <c r="V962" s="230"/>
      <c r="W962" s="281"/>
      <c r="X962" s="230"/>
      <c r="Y962" s="230"/>
      <c r="Z962" s="236"/>
      <c r="AA962" s="57"/>
      <c r="AB962" s="56"/>
    </row>
    <row r="963" spans="1:28" ht="12.75" x14ac:dyDescent="0.2">
      <c r="A963" s="56"/>
      <c r="B963" s="213"/>
      <c r="C963" s="213"/>
      <c r="D963" s="214"/>
      <c r="E963" s="56"/>
      <c r="F963" s="224"/>
      <c r="G963" s="224"/>
      <c r="H963" s="226"/>
      <c r="I963" s="224"/>
      <c r="J963" s="224"/>
      <c r="K963" s="224"/>
      <c r="L963" s="224"/>
      <c r="M963" s="224"/>
      <c r="N963" s="224"/>
      <c r="O963" s="224"/>
      <c r="P963" s="224"/>
      <c r="Q963" s="224"/>
      <c r="R963" s="224"/>
      <c r="S963" s="224"/>
      <c r="T963" s="224"/>
      <c r="U963" s="224"/>
      <c r="V963" s="224"/>
      <c r="W963" s="280"/>
      <c r="X963" s="224"/>
      <c r="Y963" s="224"/>
      <c r="Z963" s="237"/>
      <c r="AA963" s="57"/>
      <c r="AB963" s="56"/>
    </row>
    <row r="964" spans="1:28" ht="12.75" x14ac:dyDescent="0.2">
      <c r="A964" s="56"/>
      <c r="B964" s="215"/>
      <c r="C964" s="215"/>
      <c r="D964" s="212"/>
      <c r="E964" s="56"/>
      <c r="F964" s="230"/>
      <c r="G964" s="230"/>
      <c r="H964" s="232"/>
      <c r="I964" s="230"/>
      <c r="J964" s="230"/>
      <c r="K964" s="230"/>
      <c r="L964" s="230"/>
      <c r="M964" s="230"/>
      <c r="N964" s="230"/>
      <c r="O964" s="230"/>
      <c r="P964" s="230"/>
      <c r="Q964" s="230"/>
      <c r="R964" s="230"/>
      <c r="S964" s="230"/>
      <c r="T964" s="230"/>
      <c r="U964" s="230"/>
      <c r="V964" s="230"/>
      <c r="W964" s="281"/>
      <c r="X964" s="230"/>
      <c r="Y964" s="230"/>
      <c r="Z964" s="236"/>
      <c r="AA964" s="57"/>
      <c r="AB964" s="56"/>
    </row>
    <row r="965" spans="1:28" ht="12.75" x14ac:dyDescent="0.2">
      <c r="A965" s="56"/>
      <c r="B965" s="213"/>
      <c r="C965" s="213"/>
      <c r="D965" s="214"/>
      <c r="E965" s="56"/>
      <c r="F965" s="224"/>
      <c r="G965" s="224"/>
      <c r="H965" s="226"/>
      <c r="I965" s="224"/>
      <c r="J965" s="224"/>
      <c r="K965" s="224"/>
      <c r="L965" s="224"/>
      <c r="M965" s="224"/>
      <c r="N965" s="224"/>
      <c r="O965" s="224"/>
      <c r="P965" s="224"/>
      <c r="Q965" s="224"/>
      <c r="R965" s="224"/>
      <c r="S965" s="224"/>
      <c r="T965" s="224"/>
      <c r="U965" s="224"/>
      <c r="V965" s="224"/>
      <c r="W965" s="280"/>
      <c r="X965" s="224"/>
      <c r="Y965" s="224"/>
      <c r="Z965" s="237"/>
      <c r="AA965" s="57"/>
      <c r="AB965" s="56"/>
    </row>
    <row r="966" spans="1:28" ht="12.75" x14ac:dyDescent="0.2">
      <c r="A966" s="56"/>
      <c r="B966" s="215"/>
      <c r="C966" s="215"/>
      <c r="D966" s="212"/>
      <c r="E966" s="56"/>
      <c r="F966" s="230"/>
      <c r="G966" s="230"/>
      <c r="H966" s="232"/>
      <c r="I966" s="230"/>
      <c r="J966" s="230"/>
      <c r="K966" s="230"/>
      <c r="L966" s="230"/>
      <c r="M966" s="230"/>
      <c r="N966" s="230"/>
      <c r="O966" s="230"/>
      <c r="P966" s="230"/>
      <c r="Q966" s="230"/>
      <c r="R966" s="230"/>
      <c r="S966" s="230"/>
      <c r="T966" s="230"/>
      <c r="U966" s="230"/>
      <c r="V966" s="230"/>
      <c r="W966" s="281"/>
      <c r="X966" s="230"/>
      <c r="Y966" s="230"/>
      <c r="Z966" s="236"/>
      <c r="AA966" s="57"/>
      <c r="AB966" s="56"/>
    </row>
    <row r="967" spans="1:28" ht="12.75" x14ac:dyDescent="0.2">
      <c r="A967" s="56"/>
      <c r="B967" s="213"/>
      <c r="C967" s="213"/>
      <c r="D967" s="214"/>
      <c r="E967" s="56"/>
      <c r="F967" s="224"/>
      <c r="G967" s="224"/>
      <c r="H967" s="226"/>
      <c r="I967" s="224"/>
      <c r="J967" s="224"/>
      <c r="K967" s="224"/>
      <c r="L967" s="224"/>
      <c r="M967" s="224"/>
      <c r="N967" s="224"/>
      <c r="O967" s="224"/>
      <c r="P967" s="224"/>
      <c r="Q967" s="224"/>
      <c r="R967" s="224"/>
      <c r="S967" s="224"/>
      <c r="T967" s="224"/>
      <c r="U967" s="224"/>
      <c r="V967" s="224"/>
      <c r="W967" s="280"/>
      <c r="X967" s="224"/>
      <c r="Y967" s="224"/>
      <c r="Z967" s="237"/>
      <c r="AA967" s="57"/>
      <c r="AB967" s="56"/>
    </row>
    <row r="968" spans="1:28" ht="12.75" x14ac:dyDescent="0.2">
      <c r="A968" s="56"/>
      <c r="B968" s="215"/>
      <c r="C968" s="215"/>
      <c r="D968" s="212"/>
      <c r="E968" s="56"/>
      <c r="F968" s="230"/>
      <c r="G968" s="230"/>
      <c r="H968" s="232"/>
      <c r="I968" s="230"/>
      <c r="J968" s="230"/>
      <c r="K968" s="230"/>
      <c r="L968" s="230"/>
      <c r="M968" s="230"/>
      <c r="N968" s="230"/>
      <c r="O968" s="230"/>
      <c r="P968" s="230"/>
      <c r="Q968" s="230"/>
      <c r="R968" s="230"/>
      <c r="S968" s="230"/>
      <c r="T968" s="230"/>
      <c r="U968" s="230"/>
      <c r="V968" s="230"/>
      <c r="W968" s="281"/>
      <c r="X968" s="230"/>
      <c r="Y968" s="230"/>
      <c r="Z968" s="236"/>
      <c r="AA968" s="57"/>
      <c r="AB968" s="56"/>
    </row>
    <row r="969" spans="1:28" ht="12.75" x14ac:dyDescent="0.2">
      <c r="A969" s="56"/>
      <c r="B969" s="213"/>
      <c r="C969" s="213"/>
      <c r="D969" s="214"/>
      <c r="E969" s="56"/>
      <c r="F969" s="224"/>
      <c r="G969" s="224"/>
      <c r="H969" s="226"/>
      <c r="I969" s="224"/>
      <c r="J969" s="224"/>
      <c r="K969" s="224"/>
      <c r="L969" s="224"/>
      <c r="M969" s="224"/>
      <c r="N969" s="224"/>
      <c r="O969" s="224"/>
      <c r="P969" s="224"/>
      <c r="Q969" s="224"/>
      <c r="R969" s="224"/>
      <c r="S969" s="224"/>
      <c r="T969" s="224"/>
      <c r="U969" s="224"/>
      <c r="V969" s="224"/>
      <c r="W969" s="280"/>
      <c r="X969" s="224"/>
      <c r="Y969" s="224"/>
      <c r="Z969" s="237"/>
      <c r="AA969" s="57"/>
      <c r="AB969" s="56"/>
    </row>
    <row r="970" spans="1:28" ht="12.75" x14ac:dyDescent="0.2">
      <c r="A970" s="56"/>
      <c r="B970" s="215"/>
      <c r="C970" s="215"/>
      <c r="D970" s="212"/>
      <c r="E970" s="56"/>
      <c r="F970" s="230"/>
      <c r="G970" s="230"/>
      <c r="H970" s="232"/>
      <c r="I970" s="230"/>
      <c r="J970" s="230"/>
      <c r="K970" s="230"/>
      <c r="L970" s="230"/>
      <c r="M970" s="230"/>
      <c r="N970" s="230"/>
      <c r="O970" s="230"/>
      <c r="P970" s="230"/>
      <c r="Q970" s="230"/>
      <c r="R970" s="230"/>
      <c r="S970" s="230"/>
      <c r="T970" s="230"/>
      <c r="U970" s="230"/>
      <c r="V970" s="230"/>
      <c r="W970" s="281"/>
      <c r="X970" s="230"/>
      <c r="Y970" s="230"/>
      <c r="Z970" s="236"/>
      <c r="AA970" s="57"/>
      <c r="AB970" s="56"/>
    </row>
    <row r="971" spans="1:28" ht="12.75" x14ac:dyDescent="0.2">
      <c r="A971" s="56"/>
      <c r="B971" s="213"/>
      <c r="C971" s="213"/>
      <c r="D971" s="214"/>
      <c r="E971" s="56"/>
      <c r="F971" s="224"/>
      <c r="G971" s="224"/>
      <c r="H971" s="226"/>
      <c r="I971" s="224"/>
      <c r="J971" s="224"/>
      <c r="K971" s="224"/>
      <c r="L971" s="224"/>
      <c r="M971" s="224"/>
      <c r="N971" s="224"/>
      <c r="O971" s="224"/>
      <c r="P971" s="224"/>
      <c r="Q971" s="224"/>
      <c r="R971" s="224"/>
      <c r="S971" s="224"/>
      <c r="T971" s="224"/>
      <c r="U971" s="224"/>
      <c r="V971" s="224"/>
      <c r="W971" s="280"/>
      <c r="X971" s="224"/>
      <c r="Y971" s="224"/>
      <c r="Z971" s="237"/>
      <c r="AA971" s="57"/>
      <c r="AB971" s="56"/>
    </row>
    <row r="972" spans="1:28" ht="12.75" x14ac:dyDescent="0.2">
      <c r="A972" s="56"/>
      <c r="B972" s="215"/>
      <c r="C972" s="215"/>
      <c r="D972" s="212"/>
      <c r="E972" s="56"/>
      <c r="F972" s="230"/>
      <c r="G972" s="230"/>
      <c r="H972" s="232"/>
      <c r="I972" s="230"/>
      <c r="J972" s="230"/>
      <c r="K972" s="230"/>
      <c r="L972" s="230"/>
      <c r="M972" s="230"/>
      <c r="N972" s="230"/>
      <c r="O972" s="230"/>
      <c r="P972" s="230"/>
      <c r="Q972" s="230"/>
      <c r="R972" s="230"/>
      <c r="S972" s="230"/>
      <c r="T972" s="230"/>
      <c r="U972" s="230"/>
      <c r="V972" s="230"/>
      <c r="W972" s="281"/>
      <c r="X972" s="230"/>
      <c r="Y972" s="230"/>
      <c r="Z972" s="236"/>
      <c r="AA972" s="57"/>
      <c r="AB972" s="56"/>
    </row>
    <row r="973" spans="1:28" ht="12.75" x14ac:dyDescent="0.2">
      <c r="A973" s="56"/>
      <c r="B973" s="213"/>
      <c r="C973" s="213"/>
      <c r="D973" s="214"/>
      <c r="E973" s="56"/>
      <c r="F973" s="224"/>
      <c r="G973" s="224"/>
      <c r="H973" s="226"/>
      <c r="I973" s="224"/>
      <c r="J973" s="224"/>
      <c r="K973" s="224"/>
      <c r="L973" s="224"/>
      <c r="M973" s="224"/>
      <c r="N973" s="224"/>
      <c r="O973" s="224"/>
      <c r="P973" s="224"/>
      <c r="Q973" s="224"/>
      <c r="R973" s="224"/>
      <c r="S973" s="224"/>
      <c r="T973" s="224"/>
      <c r="U973" s="224"/>
      <c r="V973" s="224"/>
      <c r="W973" s="280"/>
      <c r="X973" s="224"/>
      <c r="Y973" s="224"/>
      <c r="Z973" s="237"/>
      <c r="AA973" s="57"/>
      <c r="AB973" s="56"/>
    </row>
    <row r="974" spans="1:28" ht="12.75" x14ac:dyDescent="0.2">
      <c r="A974" s="56"/>
      <c r="B974" s="215"/>
      <c r="C974" s="215"/>
      <c r="D974" s="212"/>
      <c r="E974" s="56"/>
      <c r="F974" s="230"/>
      <c r="G974" s="230"/>
      <c r="H974" s="232"/>
      <c r="I974" s="230"/>
      <c r="J974" s="230"/>
      <c r="K974" s="230"/>
      <c r="L974" s="230"/>
      <c r="M974" s="230"/>
      <c r="N974" s="230"/>
      <c r="O974" s="230"/>
      <c r="P974" s="230"/>
      <c r="Q974" s="230"/>
      <c r="R974" s="230"/>
      <c r="S974" s="230"/>
      <c r="T974" s="230"/>
      <c r="U974" s="230"/>
      <c r="V974" s="230"/>
      <c r="W974" s="281"/>
      <c r="X974" s="230"/>
      <c r="Y974" s="230"/>
      <c r="Z974" s="236"/>
      <c r="AA974" s="57"/>
      <c r="AB974" s="56"/>
    </row>
    <row r="975" spans="1:28" ht="12.75" x14ac:dyDescent="0.2">
      <c r="A975" s="56"/>
      <c r="B975" s="213"/>
      <c r="C975" s="213"/>
      <c r="D975" s="214"/>
      <c r="E975" s="56"/>
      <c r="F975" s="224"/>
      <c r="G975" s="224"/>
      <c r="H975" s="226"/>
      <c r="I975" s="224"/>
      <c r="J975" s="224"/>
      <c r="K975" s="224"/>
      <c r="L975" s="224"/>
      <c r="M975" s="224"/>
      <c r="N975" s="224"/>
      <c r="O975" s="224"/>
      <c r="P975" s="224"/>
      <c r="Q975" s="224"/>
      <c r="R975" s="224"/>
      <c r="S975" s="224"/>
      <c r="T975" s="224"/>
      <c r="U975" s="224"/>
      <c r="V975" s="224"/>
      <c r="W975" s="280"/>
      <c r="X975" s="224"/>
      <c r="Y975" s="224"/>
      <c r="Z975" s="237"/>
      <c r="AA975" s="57"/>
      <c r="AB975" s="56"/>
    </row>
    <row r="976" spans="1:28" ht="12.75" x14ac:dyDescent="0.2">
      <c r="A976" s="56"/>
      <c r="B976" s="215"/>
      <c r="C976" s="215"/>
      <c r="D976" s="212"/>
      <c r="E976" s="56"/>
      <c r="F976" s="230"/>
      <c r="G976" s="230"/>
      <c r="H976" s="232"/>
      <c r="I976" s="230"/>
      <c r="J976" s="230"/>
      <c r="K976" s="230"/>
      <c r="L976" s="230"/>
      <c r="M976" s="230"/>
      <c r="N976" s="230"/>
      <c r="O976" s="230"/>
      <c r="P976" s="230"/>
      <c r="Q976" s="230"/>
      <c r="R976" s="230"/>
      <c r="S976" s="230"/>
      <c r="T976" s="230"/>
      <c r="U976" s="230"/>
      <c r="V976" s="230"/>
      <c r="W976" s="281"/>
      <c r="X976" s="230"/>
      <c r="Y976" s="230"/>
      <c r="Z976" s="236"/>
      <c r="AA976" s="57"/>
      <c r="AB976" s="56"/>
    </row>
    <row r="977" spans="1:28" ht="12.75" x14ac:dyDescent="0.2">
      <c r="A977" s="56"/>
      <c r="B977" s="213"/>
      <c r="C977" s="213"/>
      <c r="D977" s="214"/>
      <c r="E977" s="56"/>
      <c r="F977" s="224"/>
      <c r="G977" s="224"/>
      <c r="H977" s="226"/>
      <c r="I977" s="224"/>
      <c r="J977" s="224"/>
      <c r="K977" s="224"/>
      <c r="L977" s="224"/>
      <c r="M977" s="224"/>
      <c r="N977" s="224"/>
      <c r="O977" s="224"/>
      <c r="P977" s="224"/>
      <c r="Q977" s="224"/>
      <c r="R977" s="224"/>
      <c r="S977" s="224"/>
      <c r="T977" s="224"/>
      <c r="U977" s="224"/>
      <c r="V977" s="224"/>
      <c r="W977" s="280"/>
      <c r="X977" s="224"/>
      <c r="Y977" s="224"/>
      <c r="Z977" s="237"/>
      <c r="AA977" s="57"/>
      <c r="AB977" s="56"/>
    </row>
    <row r="978" spans="1:28" ht="12.75" x14ac:dyDescent="0.2">
      <c r="A978" s="56"/>
      <c r="B978" s="215"/>
      <c r="C978" s="215"/>
      <c r="D978" s="212"/>
      <c r="E978" s="56"/>
      <c r="F978" s="230"/>
      <c r="G978" s="230"/>
      <c r="H978" s="232"/>
      <c r="I978" s="230"/>
      <c r="J978" s="230"/>
      <c r="K978" s="230"/>
      <c r="L978" s="230"/>
      <c r="M978" s="230"/>
      <c r="N978" s="230"/>
      <c r="O978" s="230"/>
      <c r="P978" s="230"/>
      <c r="Q978" s="230"/>
      <c r="R978" s="230"/>
      <c r="S978" s="230"/>
      <c r="T978" s="230"/>
      <c r="U978" s="230"/>
      <c r="V978" s="230"/>
      <c r="W978" s="281"/>
      <c r="X978" s="230"/>
      <c r="Y978" s="230"/>
      <c r="Z978" s="236"/>
      <c r="AA978" s="57"/>
      <c r="AB978" s="56"/>
    </row>
    <row r="979" spans="1:28" ht="12.75" x14ac:dyDescent="0.2">
      <c r="A979" s="56"/>
      <c r="B979" s="213"/>
      <c r="C979" s="213"/>
      <c r="D979" s="214"/>
      <c r="E979" s="56"/>
      <c r="F979" s="224"/>
      <c r="G979" s="224"/>
      <c r="H979" s="226"/>
      <c r="I979" s="224"/>
      <c r="J979" s="224"/>
      <c r="K979" s="224"/>
      <c r="L979" s="224"/>
      <c r="M979" s="224"/>
      <c r="N979" s="224"/>
      <c r="O979" s="224"/>
      <c r="P979" s="224"/>
      <c r="Q979" s="224"/>
      <c r="R979" s="224"/>
      <c r="S979" s="224"/>
      <c r="T979" s="224"/>
      <c r="U979" s="224"/>
      <c r="V979" s="224"/>
      <c r="W979" s="280"/>
      <c r="X979" s="224"/>
      <c r="Y979" s="224"/>
      <c r="Z979" s="237"/>
      <c r="AA979" s="57"/>
      <c r="AB979" s="56"/>
    </row>
    <row r="980" spans="1:28" ht="12.75" x14ac:dyDescent="0.2">
      <c r="A980" s="56"/>
      <c r="B980" s="215"/>
      <c r="C980" s="215"/>
      <c r="D980" s="212"/>
      <c r="E980" s="56"/>
      <c r="F980" s="230"/>
      <c r="G980" s="230"/>
      <c r="H980" s="232"/>
      <c r="I980" s="230"/>
      <c r="J980" s="230"/>
      <c r="K980" s="230"/>
      <c r="L980" s="230"/>
      <c r="M980" s="230"/>
      <c r="N980" s="230"/>
      <c r="O980" s="230"/>
      <c r="P980" s="230"/>
      <c r="Q980" s="230"/>
      <c r="R980" s="230"/>
      <c r="S980" s="230"/>
      <c r="T980" s="230"/>
      <c r="U980" s="230"/>
      <c r="V980" s="230"/>
      <c r="W980" s="281"/>
      <c r="X980" s="230"/>
      <c r="Y980" s="230"/>
      <c r="Z980" s="236"/>
      <c r="AA980" s="57"/>
      <c r="AB980" s="56"/>
    </row>
    <row r="981" spans="1:28" ht="12.75" x14ac:dyDescent="0.2">
      <c r="A981" s="56"/>
      <c r="B981" s="213"/>
      <c r="C981" s="213"/>
      <c r="D981" s="214"/>
      <c r="E981" s="56"/>
      <c r="F981" s="224"/>
      <c r="G981" s="224"/>
      <c r="H981" s="226"/>
      <c r="I981" s="224"/>
      <c r="J981" s="224"/>
      <c r="K981" s="224"/>
      <c r="L981" s="224"/>
      <c r="M981" s="224"/>
      <c r="N981" s="224"/>
      <c r="O981" s="224"/>
      <c r="P981" s="224"/>
      <c r="Q981" s="224"/>
      <c r="R981" s="224"/>
      <c r="S981" s="224"/>
      <c r="T981" s="224"/>
      <c r="U981" s="224"/>
      <c r="V981" s="224"/>
      <c r="W981" s="280"/>
      <c r="X981" s="224"/>
      <c r="Y981" s="224"/>
      <c r="Z981" s="237"/>
      <c r="AA981" s="57"/>
      <c r="AB981" s="56"/>
    </row>
    <row r="982" spans="1:28" ht="12.75" x14ac:dyDescent="0.2">
      <c r="A982" s="56"/>
      <c r="B982" s="215"/>
      <c r="C982" s="215"/>
      <c r="D982" s="212"/>
      <c r="E982" s="56"/>
      <c r="F982" s="230"/>
      <c r="G982" s="230"/>
      <c r="H982" s="232"/>
      <c r="I982" s="230"/>
      <c r="J982" s="230"/>
      <c r="K982" s="230"/>
      <c r="L982" s="230"/>
      <c r="M982" s="230"/>
      <c r="N982" s="230"/>
      <c r="O982" s="230"/>
      <c r="P982" s="230"/>
      <c r="Q982" s="230"/>
      <c r="R982" s="230"/>
      <c r="S982" s="230"/>
      <c r="T982" s="230"/>
      <c r="U982" s="230"/>
      <c r="V982" s="230"/>
      <c r="W982" s="281"/>
      <c r="X982" s="230"/>
      <c r="Y982" s="230"/>
      <c r="Z982" s="236"/>
      <c r="AA982" s="57"/>
      <c r="AB982" s="56"/>
    </row>
    <row r="983" spans="1:28" ht="12.75" x14ac:dyDescent="0.2">
      <c r="A983" s="56"/>
      <c r="B983" s="213"/>
      <c r="C983" s="213"/>
      <c r="D983" s="214"/>
      <c r="E983" s="56"/>
      <c r="F983" s="224"/>
      <c r="G983" s="224"/>
      <c r="H983" s="226"/>
      <c r="I983" s="224"/>
      <c r="J983" s="224"/>
      <c r="K983" s="224"/>
      <c r="L983" s="224"/>
      <c r="M983" s="224"/>
      <c r="N983" s="224"/>
      <c r="O983" s="224"/>
      <c r="P983" s="224"/>
      <c r="Q983" s="224"/>
      <c r="R983" s="224"/>
      <c r="S983" s="224"/>
      <c r="T983" s="224"/>
      <c r="U983" s="224"/>
      <c r="V983" s="224"/>
      <c r="W983" s="280"/>
      <c r="X983" s="224"/>
      <c r="Y983" s="224"/>
      <c r="Z983" s="237"/>
      <c r="AA983" s="57"/>
      <c r="AB983" s="56"/>
    </row>
    <row r="984" spans="1:28" ht="12.75" x14ac:dyDescent="0.2">
      <c r="A984" s="56"/>
      <c r="B984" s="215"/>
      <c r="C984" s="215"/>
      <c r="D984" s="212"/>
      <c r="E984" s="56"/>
      <c r="F984" s="230"/>
      <c r="G984" s="230"/>
      <c r="H984" s="232"/>
      <c r="I984" s="230"/>
      <c r="J984" s="230"/>
      <c r="K984" s="230"/>
      <c r="L984" s="230"/>
      <c r="M984" s="230"/>
      <c r="N984" s="230"/>
      <c r="O984" s="230"/>
      <c r="P984" s="230"/>
      <c r="Q984" s="230"/>
      <c r="R984" s="230"/>
      <c r="S984" s="230"/>
      <c r="T984" s="230"/>
      <c r="U984" s="230"/>
      <c r="V984" s="230"/>
      <c r="W984" s="281"/>
      <c r="X984" s="230"/>
      <c r="Y984" s="230"/>
      <c r="Z984" s="236"/>
      <c r="AA984" s="57"/>
      <c r="AB984" s="56"/>
    </row>
    <row r="985" spans="1:28" ht="12.75" x14ac:dyDescent="0.2">
      <c r="A985" s="56"/>
      <c r="B985" s="213"/>
      <c r="C985" s="213"/>
      <c r="D985" s="214"/>
      <c r="E985" s="56"/>
      <c r="F985" s="224"/>
      <c r="G985" s="224"/>
      <c r="H985" s="226"/>
      <c r="I985" s="224"/>
      <c r="J985" s="224"/>
      <c r="K985" s="224"/>
      <c r="L985" s="224"/>
      <c r="M985" s="224"/>
      <c r="N985" s="224"/>
      <c r="O985" s="224"/>
      <c r="P985" s="224"/>
      <c r="Q985" s="224"/>
      <c r="R985" s="224"/>
      <c r="S985" s="224"/>
      <c r="T985" s="224"/>
      <c r="U985" s="224"/>
      <c r="V985" s="224"/>
      <c r="W985" s="280"/>
      <c r="X985" s="224"/>
      <c r="Y985" s="224"/>
      <c r="Z985" s="237"/>
      <c r="AA985" s="57"/>
      <c r="AB985" s="56"/>
    </row>
    <row r="986" spans="1:28" ht="12.75" x14ac:dyDescent="0.2">
      <c r="A986" s="56"/>
      <c r="B986" s="215"/>
      <c r="C986" s="215"/>
      <c r="D986" s="212"/>
      <c r="E986" s="56"/>
      <c r="F986" s="230"/>
      <c r="G986" s="230"/>
      <c r="H986" s="232"/>
      <c r="I986" s="230"/>
      <c r="J986" s="230"/>
      <c r="K986" s="230"/>
      <c r="L986" s="230"/>
      <c r="M986" s="230"/>
      <c r="N986" s="230"/>
      <c r="O986" s="230"/>
      <c r="P986" s="230"/>
      <c r="Q986" s="230"/>
      <c r="R986" s="230"/>
      <c r="S986" s="230"/>
      <c r="T986" s="230"/>
      <c r="U986" s="230"/>
      <c r="V986" s="230"/>
      <c r="W986" s="281"/>
      <c r="X986" s="230"/>
      <c r="Y986" s="230"/>
      <c r="Z986" s="236"/>
      <c r="AA986" s="57"/>
      <c r="AB986" s="56"/>
    </row>
    <row r="987" spans="1:28" ht="12.75" x14ac:dyDescent="0.2">
      <c r="A987" s="56"/>
      <c r="B987" s="213"/>
      <c r="C987" s="213"/>
      <c r="D987" s="214"/>
      <c r="E987" s="56"/>
      <c r="F987" s="224"/>
      <c r="G987" s="224"/>
      <c r="H987" s="226"/>
      <c r="I987" s="224"/>
      <c r="J987" s="224"/>
      <c r="K987" s="224"/>
      <c r="L987" s="224"/>
      <c r="M987" s="224"/>
      <c r="N987" s="224"/>
      <c r="O987" s="224"/>
      <c r="P987" s="224"/>
      <c r="Q987" s="224"/>
      <c r="R987" s="224"/>
      <c r="S987" s="224"/>
      <c r="T987" s="224"/>
      <c r="U987" s="224"/>
      <c r="V987" s="224"/>
      <c r="W987" s="280"/>
      <c r="X987" s="224"/>
      <c r="Y987" s="224"/>
      <c r="Z987" s="237"/>
      <c r="AA987" s="57"/>
      <c r="AB987" s="56"/>
    </row>
    <row r="988" spans="1:28" ht="12.75" x14ac:dyDescent="0.2">
      <c r="A988" s="56"/>
      <c r="B988" s="215"/>
      <c r="C988" s="215"/>
      <c r="D988" s="212"/>
      <c r="E988" s="56"/>
      <c r="F988" s="230"/>
      <c r="G988" s="230"/>
      <c r="H988" s="232"/>
      <c r="I988" s="230"/>
      <c r="J988" s="230"/>
      <c r="K988" s="230"/>
      <c r="L988" s="230"/>
      <c r="M988" s="230"/>
      <c r="N988" s="230"/>
      <c r="O988" s="230"/>
      <c r="P988" s="230"/>
      <c r="Q988" s="230"/>
      <c r="R988" s="230"/>
      <c r="S988" s="230"/>
      <c r="T988" s="230"/>
      <c r="U988" s="230"/>
      <c r="V988" s="230"/>
      <c r="W988" s="281"/>
      <c r="X988" s="230"/>
      <c r="Y988" s="230"/>
      <c r="Z988" s="236"/>
      <c r="AA988" s="57"/>
      <c r="AB988" s="56"/>
    </row>
    <row r="989" spans="1:28" ht="12.75" x14ac:dyDescent="0.2">
      <c r="A989" s="56"/>
      <c r="B989" s="213"/>
      <c r="C989" s="213"/>
      <c r="D989" s="214"/>
      <c r="E989" s="56"/>
      <c r="F989" s="224"/>
      <c r="G989" s="224"/>
      <c r="H989" s="226"/>
      <c r="I989" s="224"/>
      <c r="J989" s="224"/>
      <c r="K989" s="224"/>
      <c r="L989" s="224"/>
      <c r="M989" s="224"/>
      <c r="N989" s="224"/>
      <c r="O989" s="224"/>
      <c r="P989" s="224"/>
      <c r="Q989" s="224"/>
      <c r="R989" s="224"/>
      <c r="S989" s="224"/>
      <c r="T989" s="224"/>
      <c r="U989" s="224"/>
      <c r="V989" s="224"/>
      <c r="W989" s="280"/>
      <c r="X989" s="224"/>
      <c r="Y989" s="224"/>
      <c r="Z989" s="237"/>
      <c r="AA989" s="57"/>
      <c r="AB989" s="56"/>
    </row>
    <row r="990" spans="1:28" ht="12.75" x14ac:dyDescent="0.2">
      <c r="A990" s="56"/>
      <c r="B990" s="215"/>
      <c r="C990" s="215"/>
      <c r="D990" s="212"/>
      <c r="E990" s="56"/>
      <c r="F990" s="230"/>
      <c r="G990" s="230"/>
      <c r="H990" s="232"/>
      <c r="I990" s="230"/>
      <c r="J990" s="230"/>
      <c r="K990" s="230"/>
      <c r="L990" s="230"/>
      <c r="M990" s="230"/>
      <c r="N990" s="230"/>
      <c r="O990" s="230"/>
      <c r="P990" s="230"/>
      <c r="Q990" s="230"/>
      <c r="R990" s="230"/>
      <c r="S990" s="230"/>
      <c r="T990" s="230"/>
      <c r="U990" s="230"/>
      <c r="V990" s="230"/>
      <c r="W990" s="281"/>
      <c r="X990" s="230"/>
      <c r="Y990" s="230"/>
      <c r="Z990" s="236"/>
      <c r="AA990" s="57"/>
      <c r="AB990" s="56"/>
    </row>
    <row r="991" spans="1:28" ht="12.75" x14ac:dyDescent="0.2">
      <c r="A991" s="56"/>
      <c r="B991" s="213"/>
      <c r="C991" s="213"/>
      <c r="D991" s="214"/>
      <c r="E991" s="56"/>
      <c r="F991" s="224"/>
      <c r="G991" s="224"/>
      <c r="H991" s="226"/>
      <c r="I991" s="224"/>
      <c r="J991" s="224"/>
      <c r="K991" s="224"/>
      <c r="L991" s="224"/>
      <c r="M991" s="224"/>
      <c r="N991" s="224"/>
      <c r="O991" s="224"/>
      <c r="P991" s="224"/>
      <c r="Q991" s="224"/>
      <c r="R991" s="224"/>
      <c r="S991" s="224"/>
      <c r="T991" s="224"/>
      <c r="U991" s="224"/>
      <c r="V991" s="224"/>
      <c r="W991" s="280"/>
      <c r="X991" s="224"/>
      <c r="Y991" s="224"/>
      <c r="Z991" s="237"/>
      <c r="AA991" s="57"/>
      <c r="AB991" s="56"/>
    </row>
    <row r="992" spans="1:28" ht="12.75" x14ac:dyDescent="0.2">
      <c r="A992" s="56"/>
      <c r="B992" s="215"/>
      <c r="C992" s="215"/>
      <c r="D992" s="212"/>
      <c r="E992" s="56"/>
      <c r="F992" s="230"/>
      <c r="G992" s="230"/>
      <c r="H992" s="232"/>
      <c r="I992" s="230"/>
      <c r="J992" s="230"/>
      <c r="K992" s="230"/>
      <c r="L992" s="230"/>
      <c r="M992" s="230"/>
      <c r="N992" s="230"/>
      <c r="O992" s="230"/>
      <c r="P992" s="230"/>
      <c r="Q992" s="230"/>
      <c r="R992" s="230"/>
      <c r="S992" s="230"/>
      <c r="T992" s="230"/>
      <c r="U992" s="230"/>
      <c r="V992" s="230"/>
      <c r="W992" s="281"/>
      <c r="X992" s="230"/>
      <c r="Y992" s="230"/>
      <c r="Z992" s="236"/>
      <c r="AA992" s="57"/>
      <c r="AB992" s="56"/>
    </row>
    <row r="993" spans="1:28" ht="12.75" x14ac:dyDescent="0.2">
      <c r="A993" s="56"/>
      <c r="B993" s="213"/>
      <c r="C993" s="213"/>
      <c r="D993" s="214"/>
      <c r="E993" s="56"/>
      <c r="F993" s="224"/>
      <c r="G993" s="224"/>
      <c r="H993" s="226"/>
      <c r="I993" s="224"/>
      <c r="J993" s="224"/>
      <c r="K993" s="224"/>
      <c r="L993" s="224"/>
      <c r="M993" s="224"/>
      <c r="N993" s="224"/>
      <c r="O993" s="224"/>
      <c r="P993" s="224"/>
      <c r="Q993" s="224"/>
      <c r="R993" s="224"/>
      <c r="S993" s="224"/>
      <c r="T993" s="224"/>
      <c r="U993" s="224"/>
      <c r="V993" s="224"/>
      <c r="W993" s="280"/>
      <c r="X993" s="224"/>
      <c r="Y993" s="224"/>
      <c r="Z993" s="237"/>
      <c r="AA993" s="57"/>
      <c r="AB993" s="56"/>
    </row>
    <row r="994" spans="1:28" ht="12.75" x14ac:dyDescent="0.2">
      <c r="A994" s="56"/>
      <c r="B994" s="215"/>
      <c r="C994" s="215"/>
      <c r="D994" s="212"/>
      <c r="E994" s="56"/>
      <c r="F994" s="230"/>
      <c r="G994" s="230"/>
      <c r="H994" s="232"/>
      <c r="I994" s="230"/>
      <c r="J994" s="230"/>
      <c r="K994" s="230"/>
      <c r="L994" s="230"/>
      <c r="M994" s="230"/>
      <c r="N994" s="230"/>
      <c r="O994" s="230"/>
      <c r="P994" s="230"/>
      <c r="Q994" s="230"/>
      <c r="R994" s="230"/>
      <c r="S994" s="230"/>
      <c r="T994" s="230"/>
      <c r="U994" s="230"/>
      <c r="V994" s="230"/>
      <c r="W994" s="281"/>
      <c r="X994" s="230"/>
      <c r="Y994" s="230"/>
      <c r="Z994" s="236"/>
      <c r="AA994" s="57"/>
      <c r="AB994" s="56"/>
    </row>
    <row r="995" spans="1:28" ht="12.75" x14ac:dyDescent="0.2">
      <c r="A995" s="56"/>
      <c r="B995" s="213"/>
      <c r="C995" s="213"/>
      <c r="D995" s="214"/>
      <c r="E995" s="56"/>
      <c r="F995" s="224"/>
      <c r="G995" s="224"/>
      <c r="H995" s="226"/>
      <c r="I995" s="224"/>
      <c r="J995" s="224"/>
      <c r="K995" s="224"/>
      <c r="L995" s="224"/>
      <c r="M995" s="224"/>
      <c r="N995" s="224"/>
      <c r="O995" s="224"/>
      <c r="P995" s="224"/>
      <c r="Q995" s="224"/>
      <c r="R995" s="224"/>
      <c r="S995" s="224"/>
      <c r="T995" s="224"/>
      <c r="U995" s="224"/>
      <c r="V995" s="224"/>
      <c r="W995" s="280"/>
      <c r="X995" s="224"/>
      <c r="Y995" s="224"/>
      <c r="Z995" s="237"/>
      <c r="AA995" s="57"/>
      <c r="AB995" s="56"/>
    </row>
    <row r="996" spans="1:28" ht="12.75" x14ac:dyDescent="0.2">
      <c r="A996" s="56"/>
      <c r="B996" s="215"/>
      <c r="C996" s="215"/>
      <c r="D996" s="212"/>
      <c r="E996" s="56"/>
      <c r="F996" s="230"/>
      <c r="G996" s="230"/>
      <c r="H996" s="232"/>
      <c r="I996" s="230"/>
      <c r="J996" s="230"/>
      <c r="K996" s="230"/>
      <c r="L996" s="230"/>
      <c r="M996" s="230"/>
      <c r="N996" s="230"/>
      <c r="O996" s="230"/>
      <c r="P996" s="230"/>
      <c r="Q996" s="230"/>
      <c r="R996" s="230"/>
      <c r="S996" s="230"/>
      <c r="T996" s="230"/>
      <c r="U996" s="230"/>
      <c r="V996" s="230"/>
      <c r="W996" s="281"/>
      <c r="X996" s="230"/>
      <c r="Y996" s="230"/>
      <c r="Z996" s="236"/>
      <c r="AA996" s="57"/>
      <c r="AB996" s="56"/>
    </row>
    <row r="997" spans="1:28" ht="12.75" x14ac:dyDescent="0.2">
      <c r="A997" s="56"/>
      <c r="B997" s="213"/>
      <c r="C997" s="213"/>
      <c r="D997" s="214"/>
      <c r="E997" s="56"/>
      <c r="F997" s="224"/>
      <c r="G997" s="224"/>
      <c r="H997" s="226"/>
      <c r="I997" s="224"/>
      <c r="J997" s="224"/>
      <c r="K997" s="224"/>
      <c r="L997" s="224"/>
      <c r="M997" s="224"/>
      <c r="N997" s="224"/>
      <c r="O997" s="224"/>
      <c r="P997" s="224"/>
      <c r="Q997" s="224"/>
      <c r="R997" s="224"/>
      <c r="S997" s="224"/>
      <c r="T997" s="224"/>
      <c r="U997" s="224"/>
      <c r="V997" s="224"/>
      <c r="W997" s="280"/>
      <c r="X997" s="224"/>
      <c r="Y997" s="224"/>
      <c r="Z997" s="237"/>
      <c r="AA997" s="57"/>
      <c r="AB997" s="56"/>
    </row>
    <row r="998" spans="1:28" ht="12.75" x14ac:dyDescent="0.2">
      <c r="A998" s="56"/>
      <c r="B998" s="215"/>
      <c r="C998" s="215"/>
      <c r="D998" s="212"/>
      <c r="E998" s="56"/>
      <c r="F998" s="230"/>
      <c r="G998" s="230"/>
      <c r="H998" s="232"/>
      <c r="I998" s="230"/>
      <c r="J998" s="230"/>
      <c r="K998" s="230"/>
      <c r="L998" s="230"/>
      <c r="M998" s="230"/>
      <c r="N998" s="230"/>
      <c r="O998" s="230"/>
      <c r="P998" s="230"/>
      <c r="Q998" s="230"/>
      <c r="R998" s="230"/>
      <c r="S998" s="230"/>
      <c r="T998" s="230"/>
      <c r="U998" s="230"/>
      <c r="V998" s="230"/>
      <c r="W998" s="281"/>
      <c r="X998" s="230"/>
      <c r="Y998" s="230"/>
      <c r="Z998" s="236"/>
      <c r="AA998" s="57"/>
      <c r="AB998" s="56"/>
    </row>
    <row r="999" spans="1:28" ht="12.75" x14ac:dyDescent="0.2">
      <c r="A999" s="56"/>
      <c r="B999" s="213"/>
      <c r="C999" s="213"/>
      <c r="D999" s="214"/>
      <c r="E999" s="56"/>
      <c r="F999" s="224"/>
      <c r="G999" s="224"/>
      <c r="H999" s="226"/>
      <c r="I999" s="224"/>
      <c r="J999" s="224"/>
      <c r="K999" s="224"/>
      <c r="L999" s="224"/>
      <c r="M999" s="224"/>
      <c r="N999" s="224"/>
      <c r="O999" s="224"/>
      <c r="P999" s="224"/>
      <c r="Q999" s="224"/>
      <c r="R999" s="224"/>
      <c r="S999" s="224"/>
      <c r="T999" s="224"/>
      <c r="U999" s="224"/>
      <c r="V999" s="224"/>
      <c r="W999" s="280"/>
      <c r="X999" s="224"/>
      <c r="Y999" s="224"/>
      <c r="Z999" s="237"/>
      <c r="AA999" s="57"/>
      <c r="AB999" s="56"/>
    </row>
    <row r="1000" spans="1:28" ht="12.75" x14ac:dyDescent="0.2">
      <c r="A1000" s="56"/>
      <c r="B1000" s="215"/>
      <c r="C1000" s="215"/>
      <c r="D1000" s="212"/>
      <c r="E1000" s="56"/>
      <c r="F1000" s="230"/>
      <c r="G1000" s="230"/>
      <c r="H1000" s="232"/>
      <c r="I1000" s="230"/>
      <c r="J1000" s="230"/>
      <c r="K1000" s="230"/>
      <c r="L1000" s="230"/>
      <c r="M1000" s="230"/>
      <c r="N1000" s="230"/>
      <c r="O1000" s="230"/>
      <c r="P1000" s="230"/>
      <c r="Q1000" s="230"/>
      <c r="R1000" s="230"/>
      <c r="S1000" s="230"/>
      <c r="T1000" s="230"/>
      <c r="U1000" s="230"/>
      <c r="V1000" s="230"/>
      <c r="W1000" s="281"/>
      <c r="X1000" s="230"/>
      <c r="Y1000" s="230"/>
      <c r="Z1000" s="236"/>
      <c r="AA1000" s="57"/>
      <c r="AB1000" s="56"/>
    </row>
    <row r="1001" spans="1:28" ht="12.75" x14ac:dyDescent="0.2">
      <c r="A1001" s="56"/>
      <c r="B1001" s="213"/>
      <c r="C1001" s="213"/>
      <c r="D1001" s="214"/>
      <c r="E1001" s="56"/>
      <c r="F1001" s="224"/>
      <c r="G1001" s="224"/>
      <c r="H1001" s="226"/>
      <c r="I1001" s="224"/>
      <c r="J1001" s="224"/>
      <c r="K1001" s="224"/>
      <c r="L1001" s="224"/>
      <c r="M1001" s="224"/>
      <c r="N1001" s="224"/>
      <c r="O1001" s="224"/>
      <c r="P1001" s="224"/>
      <c r="Q1001" s="224"/>
      <c r="R1001" s="224"/>
      <c r="S1001" s="224"/>
      <c r="T1001" s="224"/>
      <c r="U1001" s="224"/>
      <c r="V1001" s="224"/>
      <c r="W1001" s="280"/>
      <c r="X1001" s="224"/>
      <c r="Y1001" s="224"/>
      <c r="Z1001" s="237"/>
      <c r="AA1001" s="57"/>
      <c r="AB1001" s="56"/>
    </row>
    <row r="1002" spans="1:28" ht="12.75" x14ac:dyDescent="0.2">
      <c r="A1002" s="56"/>
      <c r="B1002" s="215"/>
      <c r="C1002" s="215"/>
      <c r="D1002" s="212"/>
      <c r="E1002" s="56"/>
      <c r="F1002" s="230"/>
      <c r="G1002" s="230"/>
      <c r="H1002" s="232"/>
      <c r="I1002" s="230"/>
      <c r="J1002" s="230"/>
      <c r="K1002" s="230"/>
      <c r="L1002" s="230"/>
      <c r="M1002" s="230"/>
      <c r="N1002" s="230"/>
      <c r="O1002" s="230"/>
      <c r="P1002" s="230"/>
      <c r="Q1002" s="230"/>
      <c r="R1002" s="230"/>
      <c r="S1002" s="230"/>
      <c r="T1002" s="230"/>
      <c r="U1002" s="230"/>
      <c r="V1002" s="230"/>
      <c r="W1002" s="281"/>
      <c r="X1002" s="230"/>
      <c r="Y1002" s="230"/>
      <c r="Z1002" s="236"/>
      <c r="AA1002" s="57"/>
      <c r="AB1002" s="56"/>
    </row>
    <row r="1003" spans="1:28" ht="12.75" x14ac:dyDescent="0.2">
      <c r="A1003" s="56"/>
      <c r="B1003" s="216"/>
      <c r="C1003" s="216"/>
      <c r="D1003" s="217"/>
      <c r="E1003" s="56"/>
      <c r="F1003" s="238"/>
      <c r="G1003" s="238"/>
      <c r="H1003" s="239"/>
      <c r="I1003" s="238"/>
      <c r="J1003" s="238"/>
      <c r="K1003" s="238"/>
      <c r="L1003" s="238"/>
      <c r="M1003" s="238"/>
      <c r="N1003" s="238"/>
      <c r="O1003" s="238"/>
      <c r="P1003" s="238"/>
      <c r="Q1003" s="238"/>
      <c r="R1003" s="238"/>
      <c r="S1003" s="238"/>
      <c r="T1003" s="238"/>
      <c r="U1003" s="238"/>
      <c r="V1003" s="238"/>
      <c r="W1003" s="282"/>
      <c r="X1003" s="238"/>
      <c r="Y1003" s="238"/>
      <c r="Z1003" s="240"/>
      <c r="AA1003" s="57"/>
      <c r="AB1003" s="56"/>
    </row>
  </sheetData>
  <sheetProtection algorithmName="SHA-1" hashValue="Y4383B5c5vqu5VBnGgBvT2OoNXo=" saltValue="HhyelObakgyMaPD69mtuPg==" spinCount="100000" sheet="1" objects="1" scenarios="1" autoFilter="0"/>
  <protectedRanges>
    <protectedRange sqref="A4:XFD5" name="Range1"/>
  </protectedRanges>
  <conditionalFormatting sqref="F8">
    <cfRule type="containsText" dxfId="7" priority="1" operator="containsText" text="ERROR">
      <formula>NOT(ISERROR(SEARCH(("ERROR"),(F8))))</formula>
    </cfRule>
  </conditionalFormatting>
  <dataValidations count="4">
    <dataValidation type="list" allowBlank="1" sqref="C5" xr:uid="{00000000-0002-0000-0200-000000000000}">
      <formula1>uitdagingen</formula1>
    </dataValidation>
    <dataValidation type="list" allowBlank="1" sqref="C4" xr:uid="{00000000-0002-0000-0200-000001000000}">
      <formula1>beleidsdomein</formula1>
    </dataValidation>
    <dataValidation type="list" allowBlank="1" sqref="G4" xr:uid="{00000000-0002-0000-0200-000002000000}">
      <formula1>Selectie1</formula1>
    </dataValidation>
    <dataValidation type="list" allowBlank="1" showErrorMessage="1" sqref="I5:J5 M5 O5 Q5:U5 W5" xr:uid="{00000000-0002-0000-0200-000003000000}">
      <formula1>"1,2,3,4,5"</formula1>
    </dataValidation>
  </dataValidation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T1500"/>
  <sheetViews>
    <sheetView showGridLines="0" workbookViewId="0">
      <pane ySplit="7" topLeftCell="A11" activePane="bottomLeft" state="frozen"/>
      <selection activeCell="A21" sqref="A21"/>
      <selection pane="bottomLeft" activeCell="E14" sqref="E14"/>
    </sheetView>
  </sheetViews>
  <sheetFormatPr defaultColWidth="14.42578125" defaultRowHeight="15.75" customHeight="1" x14ac:dyDescent="0.2"/>
  <cols>
    <col min="1" max="1" width="9" customWidth="1"/>
    <col min="2" max="2" width="27" customWidth="1"/>
    <col min="3" max="3" width="57.140625" customWidth="1"/>
    <col min="4" max="4" width="25.5703125" customWidth="1"/>
    <col min="5" max="10" width="16.85546875" customWidth="1"/>
    <col min="11" max="11" width="6.42578125" customWidth="1"/>
    <col min="12" max="15" width="26.28515625" customWidth="1"/>
  </cols>
  <sheetData>
    <row r="1" spans="1:20" ht="12.75" x14ac:dyDescent="0.2">
      <c r="A1" s="2"/>
      <c r="B1" s="3"/>
      <c r="C1" s="268"/>
      <c r="D1" s="250"/>
      <c r="E1" s="22"/>
      <c r="F1" s="22"/>
      <c r="G1" s="22"/>
      <c r="H1" s="22"/>
      <c r="I1" s="22"/>
      <c r="J1" s="22"/>
    </row>
    <row r="2" spans="1:20" ht="34.5" customHeight="1" x14ac:dyDescent="0.4">
      <c r="A2" s="9"/>
      <c r="B2" s="10" t="s">
        <v>77</v>
      </c>
      <c r="C2" s="71"/>
      <c r="D2" s="12"/>
      <c r="E2" s="22"/>
      <c r="F2" s="22"/>
      <c r="G2" s="22"/>
      <c r="H2" s="22"/>
      <c r="I2" s="22"/>
      <c r="J2" s="22"/>
      <c r="K2" s="18"/>
      <c r="L2" s="18"/>
      <c r="M2" s="18"/>
      <c r="N2" s="18"/>
      <c r="O2" s="18"/>
      <c r="P2" s="18"/>
      <c r="Q2" s="18"/>
      <c r="R2" s="18"/>
      <c r="S2" s="18"/>
      <c r="T2" s="18"/>
    </row>
    <row r="3" spans="1:20" ht="12" customHeight="1" x14ac:dyDescent="0.2">
      <c r="A3" s="19"/>
      <c r="B3" s="20"/>
      <c r="C3" s="72"/>
      <c r="D3" s="6"/>
      <c r="E3" s="22"/>
      <c r="F3" s="22"/>
      <c r="G3" s="22"/>
      <c r="H3" s="22"/>
      <c r="I3" s="22"/>
      <c r="J3" s="22"/>
    </row>
    <row r="4" spans="1:20" ht="90.75" customHeight="1" x14ac:dyDescent="0.2">
      <c r="A4" s="19"/>
      <c r="B4" s="73"/>
      <c r="C4" s="74"/>
      <c r="D4" s="75"/>
      <c r="E4" s="22"/>
      <c r="F4" s="22"/>
      <c r="G4" s="22"/>
      <c r="H4" s="22"/>
      <c r="I4" s="22"/>
      <c r="J4" s="22"/>
    </row>
    <row r="5" spans="1:20" ht="11.25" customHeight="1" x14ac:dyDescent="0.2">
      <c r="A5" s="23"/>
      <c r="B5" s="76"/>
      <c r="C5" s="76"/>
      <c r="D5" s="25"/>
      <c r="E5" s="52"/>
      <c r="F5" s="52"/>
      <c r="G5" s="52"/>
      <c r="H5" s="52"/>
      <c r="I5" s="52"/>
      <c r="J5" s="52"/>
      <c r="K5" s="77"/>
      <c r="L5" s="77"/>
      <c r="M5" s="77"/>
      <c r="N5" s="77"/>
      <c r="O5" s="53"/>
      <c r="P5" s="53"/>
      <c r="Q5" s="53"/>
      <c r="R5" s="53"/>
      <c r="S5" s="53"/>
      <c r="T5" s="53"/>
    </row>
    <row r="6" spans="1:20" ht="28.5" customHeight="1" x14ac:dyDescent="0.2">
      <c r="A6" s="22"/>
      <c r="B6" s="255" t="s">
        <v>78</v>
      </c>
      <c r="C6" s="252"/>
      <c r="D6" s="253"/>
      <c r="E6" s="269" t="s">
        <v>79</v>
      </c>
      <c r="F6" s="258"/>
      <c r="G6" s="258"/>
      <c r="H6" s="258"/>
      <c r="I6" s="258"/>
      <c r="J6" s="270"/>
      <c r="K6" s="77"/>
      <c r="L6" s="77"/>
      <c r="M6" s="77"/>
      <c r="N6" s="30"/>
      <c r="O6" s="18"/>
      <c r="P6" s="18"/>
      <c r="Q6" s="18"/>
      <c r="R6" s="18"/>
      <c r="S6" s="18"/>
      <c r="T6" s="18"/>
    </row>
    <row r="7" spans="1:20" ht="42" customHeight="1" x14ac:dyDescent="0.2">
      <c r="A7" s="22"/>
      <c r="B7" s="31" t="s">
        <v>74</v>
      </c>
      <c r="C7" s="68" t="s">
        <v>7</v>
      </c>
      <c r="D7" s="68" t="s">
        <v>80</v>
      </c>
      <c r="E7" s="32" t="s">
        <v>81</v>
      </c>
      <c r="F7" s="32" t="s">
        <v>81</v>
      </c>
      <c r="G7" s="32" t="s">
        <v>81</v>
      </c>
      <c r="H7" s="32" t="s">
        <v>81</v>
      </c>
      <c r="I7" s="32" t="s">
        <v>81</v>
      </c>
      <c r="J7" s="32" t="s">
        <v>81</v>
      </c>
      <c r="K7" s="78"/>
      <c r="L7" s="35"/>
      <c r="M7" s="35"/>
      <c r="N7" s="35"/>
      <c r="O7" s="35"/>
    </row>
    <row r="8" spans="1:20" ht="30" customHeight="1" x14ac:dyDescent="0.2">
      <c r="A8" s="22"/>
      <c r="B8" s="79" t="s">
        <v>82</v>
      </c>
      <c r="C8" s="80" t="s">
        <v>83</v>
      </c>
      <c r="D8" s="81" t="s">
        <v>25</v>
      </c>
      <c r="E8" s="82"/>
      <c r="F8" s="82"/>
      <c r="G8" s="82"/>
      <c r="H8" s="82"/>
      <c r="I8" s="82"/>
      <c r="J8" s="82"/>
      <c r="K8" s="77" t="str">
        <f t="array" ref="K8:K1000">'To hide - Scoremodel'!S7:S1499</f>
        <v/>
      </c>
      <c r="L8" s="21"/>
      <c r="M8" s="21"/>
      <c r="N8" s="21"/>
      <c r="O8" s="21"/>
      <c r="P8" s="21"/>
      <c r="Q8" s="21"/>
      <c r="R8" s="21"/>
      <c r="S8" s="21"/>
      <c r="T8" s="21"/>
    </row>
    <row r="9" spans="1:20" ht="30" customHeight="1" x14ac:dyDescent="0.2">
      <c r="A9" s="22"/>
      <c r="B9" s="83" t="s">
        <v>82</v>
      </c>
      <c r="C9" s="84" t="s">
        <v>84</v>
      </c>
      <c r="D9" s="85" t="s">
        <v>25</v>
      </c>
      <c r="E9" s="86"/>
      <c r="F9" s="87"/>
      <c r="G9" s="87"/>
      <c r="H9" s="87"/>
      <c r="I9" s="87"/>
      <c r="J9" s="88"/>
      <c r="K9" s="77" t="str">
        <v/>
      </c>
      <c r="L9" s="21"/>
      <c r="M9" s="21"/>
      <c r="N9" s="21"/>
      <c r="O9" s="21"/>
      <c r="P9" s="21"/>
      <c r="Q9" s="21"/>
      <c r="R9" s="21"/>
      <c r="S9" s="21"/>
      <c r="T9" s="21"/>
    </row>
    <row r="10" spans="1:20" ht="30" customHeight="1" x14ac:dyDescent="0.2">
      <c r="A10" s="22"/>
      <c r="B10" s="83" t="s">
        <v>82</v>
      </c>
      <c r="C10" s="89" t="s">
        <v>85</v>
      </c>
      <c r="D10" s="85" t="s">
        <v>25</v>
      </c>
      <c r="E10" s="86"/>
      <c r="F10" s="87"/>
      <c r="G10" s="87"/>
      <c r="H10" s="87"/>
      <c r="I10" s="87"/>
      <c r="J10" s="88"/>
      <c r="K10" s="21" t="str">
        <v/>
      </c>
      <c r="L10" s="21"/>
      <c r="M10" s="21"/>
      <c r="N10" s="21"/>
      <c r="O10" s="21"/>
      <c r="P10" s="21"/>
      <c r="Q10" s="21"/>
      <c r="R10" s="21"/>
      <c r="S10" s="21"/>
      <c r="T10" s="21"/>
    </row>
    <row r="11" spans="1:20" ht="30" customHeight="1" x14ac:dyDescent="0.2">
      <c r="A11" s="22"/>
      <c r="B11" s="83" t="s">
        <v>82</v>
      </c>
      <c r="C11" s="89" t="s">
        <v>86</v>
      </c>
      <c r="D11" s="85" t="s">
        <v>25</v>
      </c>
      <c r="E11" s="247"/>
      <c r="F11" s="87"/>
      <c r="G11" s="82"/>
      <c r="H11" s="87"/>
      <c r="I11" s="87"/>
      <c r="J11" s="88"/>
      <c r="K11" s="21" t="str">
        <v/>
      </c>
      <c r="L11" s="21"/>
      <c r="M11" s="21"/>
      <c r="N11" s="21"/>
      <c r="O11" s="21"/>
      <c r="P11" s="21"/>
      <c r="Q11" s="21"/>
      <c r="R11" s="21"/>
      <c r="S11" s="21"/>
      <c r="T11" s="21"/>
    </row>
    <row r="12" spans="1:20" ht="30" customHeight="1" x14ac:dyDescent="0.2">
      <c r="A12" s="22"/>
      <c r="B12" s="83" t="s">
        <v>82</v>
      </c>
      <c r="C12" s="89" t="s">
        <v>87</v>
      </c>
      <c r="D12" s="85" t="s">
        <v>25</v>
      </c>
      <c r="E12" s="86"/>
      <c r="F12" s="87"/>
      <c r="G12" s="87"/>
      <c r="H12" s="87"/>
      <c r="I12" s="87"/>
      <c r="J12" s="88"/>
      <c r="K12" s="21" t="str">
        <v/>
      </c>
      <c r="L12" s="21"/>
      <c r="M12" s="21"/>
      <c r="N12" s="21"/>
      <c r="O12" s="21"/>
      <c r="P12" s="21"/>
      <c r="Q12" s="21"/>
      <c r="R12" s="21"/>
      <c r="S12" s="21"/>
      <c r="T12" s="21"/>
    </row>
    <row r="13" spans="1:20" ht="30" customHeight="1" x14ac:dyDescent="0.2">
      <c r="A13" s="22"/>
      <c r="B13" s="83" t="s">
        <v>82</v>
      </c>
      <c r="C13" s="89" t="s">
        <v>88</v>
      </c>
      <c r="D13" s="85" t="s">
        <v>25</v>
      </c>
      <c r="E13" s="86"/>
      <c r="F13" s="87"/>
      <c r="G13" s="87"/>
      <c r="H13" s="87"/>
      <c r="I13" s="87"/>
      <c r="J13" s="88"/>
      <c r="K13" s="21" t="str">
        <v/>
      </c>
      <c r="L13" s="21"/>
      <c r="M13" s="21"/>
      <c r="N13" s="21"/>
      <c r="O13" s="21"/>
      <c r="P13" s="21"/>
      <c r="Q13" s="21"/>
      <c r="R13" s="21"/>
      <c r="S13" s="21"/>
      <c r="T13" s="21"/>
    </row>
    <row r="14" spans="1:20" ht="30" customHeight="1" x14ac:dyDescent="0.2">
      <c r="A14" s="22"/>
      <c r="B14" s="83" t="s">
        <v>89</v>
      </c>
      <c r="C14" s="89" t="s">
        <v>90</v>
      </c>
      <c r="D14" s="85" t="s">
        <v>25</v>
      </c>
      <c r="E14" s="86"/>
      <c r="F14" s="87"/>
      <c r="G14" s="87"/>
      <c r="H14" s="87"/>
      <c r="I14" s="87"/>
      <c r="J14" s="88"/>
      <c r="K14" s="21" t="str">
        <v/>
      </c>
      <c r="L14" s="21"/>
      <c r="M14" s="21"/>
      <c r="N14" s="21"/>
      <c r="O14" s="21"/>
      <c r="P14" s="21"/>
      <c r="Q14" s="21"/>
      <c r="R14" s="21"/>
      <c r="S14" s="21"/>
      <c r="T14" s="21"/>
    </row>
    <row r="15" spans="1:20" ht="30" customHeight="1" x14ac:dyDescent="0.2">
      <c r="A15" s="22"/>
      <c r="B15" s="83" t="s">
        <v>89</v>
      </c>
      <c r="C15" s="89" t="s">
        <v>91</v>
      </c>
      <c r="D15" s="85" t="s">
        <v>25</v>
      </c>
      <c r="E15" s="86"/>
      <c r="F15" s="87"/>
      <c r="G15" s="87"/>
      <c r="H15" s="87"/>
      <c r="I15" s="87"/>
      <c r="J15" s="88"/>
      <c r="K15" s="21" t="str">
        <v/>
      </c>
      <c r="L15" s="21"/>
      <c r="M15" s="21"/>
      <c r="N15" s="21"/>
      <c r="O15" s="21"/>
      <c r="P15" s="21"/>
      <c r="Q15" s="21"/>
      <c r="R15" s="21"/>
      <c r="S15" s="21"/>
      <c r="T15" s="21"/>
    </row>
    <row r="16" spans="1:20" ht="30" customHeight="1" x14ac:dyDescent="0.2">
      <c r="A16" s="22"/>
      <c r="B16" s="83" t="s">
        <v>89</v>
      </c>
      <c r="C16" s="89" t="s">
        <v>92</v>
      </c>
      <c r="D16" s="85" t="s">
        <v>25</v>
      </c>
      <c r="E16" s="86"/>
      <c r="F16" s="87"/>
      <c r="G16" s="87"/>
      <c r="H16" s="87"/>
      <c r="I16" s="87"/>
      <c r="J16" s="88"/>
      <c r="K16" s="21" t="str">
        <v/>
      </c>
      <c r="L16" s="21"/>
      <c r="M16" s="21"/>
      <c r="N16" s="21"/>
      <c r="O16" s="21"/>
      <c r="P16" s="21"/>
      <c r="Q16" s="21"/>
      <c r="R16" s="21"/>
      <c r="S16" s="21"/>
      <c r="T16" s="21"/>
    </row>
    <row r="17" spans="1:20" ht="30" customHeight="1" x14ac:dyDescent="0.2">
      <c r="A17" s="22"/>
      <c r="B17" s="90" t="s">
        <v>89</v>
      </c>
      <c r="C17" s="91" t="s">
        <v>93</v>
      </c>
      <c r="D17" s="91" t="s">
        <v>25</v>
      </c>
      <c r="E17" s="92"/>
      <c r="F17" s="82"/>
      <c r="G17" s="82"/>
      <c r="H17" s="82"/>
      <c r="I17" s="82"/>
      <c r="J17" s="93"/>
      <c r="K17" s="21" t="str">
        <v/>
      </c>
      <c r="L17" s="21"/>
      <c r="M17" s="21"/>
      <c r="N17" s="21"/>
      <c r="O17" s="21"/>
      <c r="P17" s="21"/>
      <c r="Q17" s="21"/>
      <c r="R17" s="21"/>
      <c r="S17" s="21"/>
      <c r="T17" s="21"/>
    </row>
    <row r="18" spans="1:20" ht="30" customHeight="1" x14ac:dyDescent="0.2">
      <c r="A18" s="22"/>
      <c r="B18" s="90" t="s">
        <v>89</v>
      </c>
      <c r="C18" s="91" t="s">
        <v>94</v>
      </c>
      <c r="D18" s="91" t="s">
        <v>25</v>
      </c>
      <c r="E18" s="92"/>
      <c r="F18" s="82"/>
      <c r="G18" s="82"/>
      <c r="H18" s="82"/>
      <c r="I18" s="82"/>
      <c r="J18" s="88"/>
      <c r="K18" s="21" t="str">
        <v/>
      </c>
      <c r="L18" s="21"/>
      <c r="M18" s="21"/>
      <c r="N18" s="21"/>
      <c r="O18" s="21"/>
      <c r="P18" s="21"/>
      <c r="Q18" s="21"/>
      <c r="R18" s="21"/>
      <c r="S18" s="21"/>
      <c r="T18" s="21"/>
    </row>
    <row r="19" spans="1:20" ht="30" customHeight="1" x14ac:dyDescent="0.2">
      <c r="A19" s="22"/>
      <c r="B19" s="90" t="s">
        <v>89</v>
      </c>
      <c r="C19" s="91" t="s">
        <v>95</v>
      </c>
      <c r="D19" s="91" t="s">
        <v>25</v>
      </c>
      <c r="E19" s="92"/>
      <c r="F19" s="82"/>
      <c r="G19" s="82"/>
      <c r="H19" s="82"/>
      <c r="I19" s="82"/>
      <c r="J19" s="88"/>
      <c r="K19" s="21" t="str">
        <v/>
      </c>
      <c r="L19" s="21"/>
      <c r="M19" s="21"/>
      <c r="N19" s="21"/>
      <c r="O19" s="21"/>
      <c r="P19" s="21"/>
      <c r="Q19" s="21"/>
      <c r="R19" s="21"/>
      <c r="S19" s="21"/>
      <c r="T19" s="21"/>
    </row>
    <row r="20" spans="1:20" ht="30" customHeight="1" x14ac:dyDescent="0.2">
      <c r="A20" s="22"/>
      <c r="B20" s="83" t="s">
        <v>70</v>
      </c>
      <c r="C20" s="89" t="s">
        <v>96</v>
      </c>
      <c r="D20" s="85" t="s">
        <v>25</v>
      </c>
      <c r="E20" s="86"/>
      <c r="F20" s="87"/>
      <c r="G20" s="87"/>
      <c r="H20" s="87"/>
      <c r="I20" s="87"/>
      <c r="J20" s="87"/>
      <c r="K20" s="21" t="str">
        <v/>
      </c>
      <c r="L20" s="21"/>
      <c r="M20" s="21"/>
      <c r="N20" s="21"/>
      <c r="O20" s="21"/>
      <c r="P20" s="21"/>
      <c r="Q20" s="21"/>
      <c r="R20" s="21"/>
      <c r="S20" s="21"/>
      <c r="T20" s="21"/>
    </row>
    <row r="21" spans="1:20" ht="30" customHeight="1" x14ac:dyDescent="0.2">
      <c r="A21" s="22"/>
      <c r="B21" s="83" t="s">
        <v>70</v>
      </c>
      <c r="C21" s="89" t="s">
        <v>97</v>
      </c>
      <c r="D21" s="85" t="s">
        <v>25</v>
      </c>
      <c r="E21" s="86"/>
      <c r="F21" s="87"/>
      <c r="G21" s="87"/>
      <c r="H21" s="87"/>
      <c r="I21" s="87"/>
      <c r="J21" s="87"/>
      <c r="K21" s="21" t="str">
        <v/>
      </c>
      <c r="L21" s="21"/>
      <c r="M21" s="21"/>
      <c r="N21" s="21"/>
      <c r="O21" s="21"/>
      <c r="P21" s="21"/>
      <c r="Q21" s="21"/>
      <c r="R21" s="21"/>
      <c r="S21" s="21"/>
      <c r="T21" s="21"/>
    </row>
    <row r="22" spans="1:20" ht="30" customHeight="1" x14ac:dyDescent="0.2">
      <c r="A22" s="22"/>
      <c r="B22" s="83" t="s">
        <v>70</v>
      </c>
      <c r="C22" s="89" t="s">
        <v>98</v>
      </c>
      <c r="D22" s="85" t="s">
        <v>25</v>
      </c>
      <c r="E22" s="86"/>
      <c r="F22" s="87"/>
      <c r="G22" s="87"/>
      <c r="H22" s="87"/>
      <c r="I22" s="87"/>
      <c r="J22" s="87"/>
      <c r="K22" s="21" t="str">
        <v/>
      </c>
      <c r="L22" s="21"/>
      <c r="M22" s="21"/>
      <c r="N22" s="21"/>
      <c r="O22" s="21"/>
      <c r="P22" s="21"/>
      <c r="Q22" s="21"/>
      <c r="R22" s="21"/>
      <c r="S22" s="21"/>
      <c r="T22" s="21"/>
    </row>
    <row r="23" spans="1:20" ht="30" customHeight="1" x14ac:dyDescent="0.2">
      <c r="A23" s="22"/>
      <c r="B23" s="83" t="s">
        <v>70</v>
      </c>
      <c r="C23" s="89" t="s">
        <v>99</v>
      </c>
      <c r="D23" s="85" t="s">
        <v>25</v>
      </c>
      <c r="E23" s="86"/>
      <c r="F23" s="87"/>
      <c r="G23" s="87"/>
      <c r="H23" s="87"/>
      <c r="I23" s="87"/>
      <c r="J23" s="87"/>
      <c r="K23" s="21" t="str">
        <v/>
      </c>
      <c r="L23" s="21"/>
      <c r="M23" s="21"/>
      <c r="N23" s="21"/>
      <c r="O23" s="21"/>
      <c r="P23" s="21"/>
      <c r="Q23" s="21"/>
      <c r="R23" s="21"/>
      <c r="S23" s="21"/>
      <c r="T23" s="21"/>
    </row>
    <row r="24" spans="1:20" ht="30" customHeight="1" x14ac:dyDescent="0.2">
      <c r="A24" s="22"/>
      <c r="B24" s="83" t="s">
        <v>70</v>
      </c>
      <c r="C24" s="89" t="s">
        <v>100</v>
      </c>
      <c r="D24" s="85" t="s">
        <v>25</v>
      </c>
      <c r="E24" s="86"/>
      <c r="F24" s="87"/>
      <c r="G24" s="87"/>
      <c r="H24" s="87"/>
      <c r="I24" s="87"/>
      <c r="J24" s="87"/>
      <c r="K24" s="21" t="str">
        <v/>
      </c>
      <c r="L24" s="21"/>
      <c r="M24" s="21"/>
      <c r="N24" s="21"/>
      <c r="O24" s="21"/>
      <c r="P24" s="21"/>
      <c r="Q24" s="21"/>
      <c r="R24" s="21"/>
      <c r="S24" s="21"/>
      <c r="T24" s="21"/>
    </row>
    <row r="25" spans="1:20" ht="30" customHeight="1" x14ac:dyDescent="0.2">
      <c r="A25" s="22"/>
      <c r="B25" s="83" t="s">
        <v>70</v>
      </c>
      <c r="C25" s="89" t="s">
        <v>101</v>
      </c>
      <c r="D25" s="85" t="s">
        <v>25</v>
      </c>
      <c r="E25" s="86"/>
      <c r="F25" s="87"/>
      <c r="G25" s="87"/>
      <c r="H25" s="87"/>
      <c r="I25" s="87"/>
      <c r="J25" s="87"/>
      <c r="K25" s="21" t="str">
        <v/>
      </c>
      <c r="L25" s="21"/>
      <c r="M25" s="21"/>
      <c r="N25" s="21"/>
      <c r="O25" s="21"/>
      <c r="P25" s="21"/>
      <c r="Q25" s="21"/>
      <c r="R25" s="21"/>
      <c r="S25" s="21"/>
      <c r="T25" s="21"/>
    </row>
    <row r="26" spans="1:20" ht="30" customHeight="1" x14ac:dyDescent="0.2">
      <c r="A26" s="22"/>
      <c r="B26" s="83" t="s">
        <v>70</v>
      </c>
      <c r="C26" s="89" t="s">
        <v>102</v>
      </c>
      <c r="D26" s="85" t="s">
        <v>38</v>
      </c>
      <c r="E26" s="86"/>
      <c r="F26" s="87"/>
      <c r="G26" s="87"/>
      <c r="H26" s="87"/>
      <c r="I26" s="87"/>
      <c r="J26" s="94"/>
      <c r="K26" s="21" t="str">
        <v/>
      </c>
      <c r="L26" s="21"/>
      <c r="M26" s="21"/>
      <c r="N26" s="21"/>
      <c r="O26" s="21"/>
      <c r="P26" s="21"/>
      <c r="Q26" s="21"/>
      <c r="R26" s="21"/>
      <c r="S26" s="21"/>
      <c r="T26" s="21"/>
    </row>
    <row r="27" spans="1:20" ht="30" customHeight="1" x14ac:dyDescent="0.2">
      <c r="A27" s="22"/>
      <c r="B27" s="83" t="s">
        <v>70</v>
      </c>
      <c r="C27" s="89" t="s">
        <v>103</v>
      </c>
      <c r="D27" s="85" t="s">
        <v>38</v>
      </c>
      <c r="E27" s="86"/>
      <c r="F27" s="87"/>
      <c r="G27" s="87"/>
      <c r="H27" s="87"/>
      <c r="I27" s="87"/>
      <c r="J27" s="87"/>
      <c r="K27" s="21" t="str">
        <v/>
      </c>
      <c r="L27" s="21"/>
      <c r="M27" s="21"/>
      <c r="N27" s="21"/>
      <c r="O27" s="21"/>
      <c r="P27" s="21"/>
      <c r="Q27" s="21"/>
      <c r="R27" s="21"/>
      <c r="S27" s="21"/>
      <c r="T27" s="21"/>
    </row>
    <row r="28" spans="1:20" ht="30" customHeight="1" x14ac:dyDescent="0.2">
      <c r="A28" s="22"/>
      <c r="B28" s="83" t="s">
        <v>70</v>
      </c>
      <c r="C28" s="89" t="s">
        <v>104</v>
      </c>
      <c r="D28" s="85" t="s">
        <v>38</v>
      </c>
      <c r="E28" s="86"/>
      <c r="F28" s="87"/>
      <c r="G28" s="87"/>
      <c r="H28" s="87"/>
      <c r="I28" s="87"/>
      <c r="J28" s="87"/>
      <c r="K28" s="21" t="str">
        <v/>
      </c>
      <c r="L28" s="21"/>
      <c r="M28" s="21"/>
      <c r="N28" s="21"/>
      <c r="O28" s="21"/>
      <c r="P28" s="21"/>
      <c r="Q28" s="21"/>
      <c r="R28" s="21"/>
      <c r="S28" s="21"/>
      <c r="T28" s="21"/>
    </row>
    <row r="29" spans="1:20" ht="30" customHeight="1" x14ac:dyDescent="0.2">
      <c r="A29" s="22"/>
      <c r="B29" s="90" t="s">
        <v>70</v>
      </c>
      <c r="C29" s="91" t="s">
        <v>105</v>
      </c>
      <c r="D29" s="91" t="s">
        <v>25</v>
      </c>
      <c r="E29" s="92"/>
      <c r="F29" s="82"/>
      <c r="G29" s="82"/>
      <c r="H29" s="82"/>
      <c r="I29" s="82"/>
      <c r="J29" s="93"/>
      <c r="K29" s="21" t="str">
        <v/>
      </c>
      <c r="L29" s="21"/>
      <c r="M29" s="21"/>
      <c r="N29" s="21"/>
      <c r="O29" s="21"/>
      <c r="P29" s="21"/>
      <c r="Q29" s="21"/>
      <c r="R29" s="21"/>
      <c r="S29" s="21"/>
      <c r="T29" s="21"/>
    </row>
    <row r="30" spans="1:20" ht="30" customHeight="1" x14ac:dyDescent="0.2">
      <c r="A30" s="22"/>
      <c r="B30" s="83" t="s">
        <v>106</v>
      </c>
      <c r="C30" s="89" t="s">
        <v>107</v>
      </c>
      <c r="D30" s="85" t="s">
        <v>25</v>
      </c>
      <c r="E30" s="86"/>
      <c r="F30" s="87"/>
      <c r="G30" s="87"/>
      <c r="H30" s="87"/>
      <c r="I30" s="87"/>
      <c r="J30" s="88"/>
      <c r="K30" s="21" t="str">
        <v/>
      </c>
      <c r="L30" s="21"/>
      <c r="M30" s="21"/>
      <c r="N30" s="21"/>
      <c r="O30" s="21"/>
      <c r="P30" s="21"/>
      <c r="Q30" s="21"/>
      <c r="R30" s="21"/>
      <c r="S30" s="21"/>
      <c r="T30" s="21"/>
    </row>
    <row r="31" spans="1:20" ht="30" customHeight="1" x14ac:dyDescent="0.2">
      <c r="A31" s="22"/>
      <c r="B31" s="83" t="s">
        <v>106</v>
      </c>
      <c r="C31" s="91" t="s">
        <v>108</v>
      </c>
      <c r="D31" s="85" t="s">
        <v>25</v>
      </c>
      <c r="E31" s="92"/>
      <c r="F31" s="82"/>
      <c r="G31" s="82"/>
      <c r="H31" s="82"/>
      <c r="I31" s="82"/>
      <c r="J31" s="88"/>
      <c r="K31" s="21" t="str">
        <v/>
      </c>
      <c r="L31" s="21"/>
      <c r="M31" s="21"/>
      <c r="N31" s="21"/>
      <c r="O31" s="21"/>
      <c r="P31" s="21"/>
      <c r="Q31" s="21"/>
      <c r="R31" s="21"/>
      <c r="S31" s="21"/>
      <c r="T31" s="21"/>
    </row>
    <row r="32" spans="1:20" ht="30" customHeight="1" x14ac:dyDescent="0.2">
      <c r="A32" s="22"/>
      <c r="B32" s="90" t="s">
        <v>106</v>
      </c>
      <c r="C32" s="91" t="s">
        <v>109</v>
      </c>
      <c r="D32" s="91" t="s">
        <v>38</v>
      </c>
      <c r="E32" s="92"/>
      <c r="F32" s="82"/>
      <c r="G32" s="82"/>
      <c r="H32" s="82"/>
      <c r="I32" s="82"/>
      <c r="J32" s="88"/>
      <c r="K32" s="21" t="str">
        <v/>
      </c>
      <c r="L32" s="21"/>
      <c r="M32" s="21"/>
      <c r="N32" s="21"/>
      <c r="O32" s="21"/>
      <c r="P32" s="21"/>
      <c r="Q32" s="21"/>
      <c r="R32" s="21"/>
      <c r="S32" s="21"/>
      <c r="T32" s="21"/>
    </row>
    <row r="33" spans="1:20" ht="30" customHeight="1" x14ac:dyDescent="0.2">
      <c r="A33" s="22"/>
      <c r="B33" s="90" t="s">
        <v>106</v>
      </c>
      <c r="C33" s="91" t="s">
        <v>110</v>
      </c>
      <c r="D33" s="91" t="s">
        <v>38</v>
      </c>
      <c r="E33" s="92"/>
      <c r="F33" s="82"/>
      <c r="G33" s="82"/>
      <c r="H33" s="82"/>
      <c r="I33" s="82"/>
      <c r="J33" s="88"/>
      <c r="K33" s="21" t="str">
        <v/>
      </c>
      <c r="L33" s="21"/>
      <c r="M33" s="21"/>
      <c r="N33" s="21"/>
      <c r="O33" s="21"/>
      <c r="P33" s="21"/>
      <c r="Q33" s="21"/>
      <c r="R33" s="21"/>
      <c r="S33" s="21"/>
      <c r="T33" s="21"/>
    </row>
    <row r="34" spans="1:20" ht="30" customHeight="1" x14ac:dyDescent="0.2">
      <c r="A34" s="22"/>
      <c r="B34" s="90" t="s">
        <v>106</v>
      </c>
      <c r="C34" s="91" t="s">
        <v>111</v>
      </c>
      <c r="D34" s="91" t="s">
        <v>38</v>
      </c>
      <c r="E34" s="92"/>
      <c r="F34" s="82"/>
      <c r="G34" s="82"/>
      <c r="H34" s="82"/>
      <c r="I34" s="82"/>
      <c r="J34" s="88"/>
      <c r="K34" s="21" t="str">
        <v/>
      </c>
      <c r="L34" s="21"/>
      <c r="M34" s="21"/>
      <c r="N34" s="21"/>
      <c r="O34" s="21"/>
      <c r="P34" s="21"/>
      <c r="Q34" s="21"/>
      <c r="R34" s="21"/>
      <c r="S34" s="21"/>
      <c r="T34" s="21"/>
    </row>
    <row r="35" spans="1:20" ht="30" customHeight="1" x14ac:dyDescent="0.2">
      <c r="A35" s="22"/>
      <c r="B35" s="90" t="s">
        <v>106</v>
      </c>
      <c r="C35" s="91" t="s">
        <v>112</v>
      </c>
      <c r="D35" s="91" t="s">
        <v>25</v>
      </c>
      <c r="E35" s="92"/>
      <c r="F35" s="82"/>
      <c r="G35" s="82"/>
      <c r="H35" s="82"/>
      <c r="I35" s="82"/>
      <c r="J35" s="88"/>
      <c r="K35" s="21" t="str">
        <v/>
      </c>
      <c r="L35" s="21"/>
      <c r="M35" s="21"/>
      <c r="N35" s="21"/>
      <c r="O35" s="21"/>
      <c r="P35" s="21"/>
      <c r="Q35" s="21"/>
      <c r="R35" s="21"/>
      <c r="S35" s="21"/>
      <c r="T35" s="21"/>
    </row>
    <row r="36" spans="1:20" ht="30" customHeight="1" x14ac:dyDescent="0.2">
      <c r="A36" s="22"/>
      <c r="B36" s="83" t="s">
        <v>113</v>
      </c>
      <c r="C36" s="95" t="s">
        <v>114</v>
      </c>
      <c r="D36" s="85" t="s">
        <v>38</v>
      </c>
      <c r="E36" s="86"/>
      <c r="F36" s="87"/>
      <c r="G36" s="87"/>
      <c r="H36" s="87"/>
      <c r="I36" s="87"/>
      <c r="J36" s="87"/>
      <c r="K36" s="21" t="str">
        <v/>
      </c>
      <c r="L36" s="21"/>
      <c r="M36" s="21"/>
      <c r="N36" s="21"/>
      <c r="O36" s="21"/>
      <c r="P36" s="21"/>
      <c r="Q36" s="21"/>
      <c r="R36" s="21"/>
      <c r="S36" s="21"/>
      <c r="T36" s="21"/>
    </row>
    <row r="37" spans="1:20" ht="30" customHeight="1" x14ac:dyDescent="0.2">
      <c r="A37" s="22"/>
      <c r="B37" s="90" t="s">
        <v>113</v>
      </c>
      <c r="C37" s="91" t="s">
        <v>115</v>
      </c>
      <c r="D37" s="91" t="s">
        <v>38</v>
      </c>
      <c r="E37" s="92"/>
      <c r="F37" s="82"/>
      <c r="G37" s="82"/>
      <c r="H37" s="82"/>
      <c r="I37" s="82"/>
      <c r="J37" s="87"/>
      <c r="K37" s="21" t="str">
        <v/>
      </c>
      <c r="L37" s="21"/>
      <c r="M37" s="21"/>
      <c r="N37" s="21"/>
      <c r="O37" s="21"/>
      <c r="P37" s="21"/>
      <c r="Q37" s="21"/>
      <c r="R37" s="21"/>
      <c r="S37" s="21"/>
      <c r="T37" s="21"/>
    </row>
    <row r="38" spans="1:20" ht="30" customHeight="1" x14ac:dyDescent="0.2">
      <c r="A38" s="22"/>
      <c r="B38" s="90" t="s">
        <v>113</v>
      </c>
      <c r="C38" s="91" t="s">
        <v>116</v>
      </c>
      <c r="D38" s="91" t="s">
        <v>38</v>
      </c>
      <c r="E38" s="92"/>
      <c r="F38" s="82"/>
      <c r="G38" s="82"/>
      <c r="H38" s="82"/>
      <c r="I38" s="82"/>
      <c r="J38" s="82"/>
      <c r="K38" s="21" t="str">
        <v/>
      </c>
      <c r="L38" s="21"/>
      <c r="M38" s="21"/>
      <c r="N38" s="21"/>
      <c r="O38" s="21"/>
      <c r="P38" s="21"/>
      <c r="Q38" s="21"/>
      <c r="R38" s="21"/>
      <c r="S38" s="21"/>
      <c r="T38" s="21"/>
    </row>
    <row r="39" spans="1:20" ht="30" customHeight="1" x14ac:dyDescent="0.2">
      <c r="A39" s="22"/>
      <c r="B39" s="90" t="s">
        <v>113</v>
      </c>
      <c r="C39" s="91" t="s">
        <v>117</v>
      </c>
      <c r="D39" s="91" t="s">
        <v>38</v>
      </c>
      <c r="E39" s="92"/>
      <c r="F39" s="82"/>
      <c r="G39" s="82"/>
      <c r="H39" s="82"/>
      <c r="I39" s="82"/>
      <c r="J39" s="87"/>
      <c r="K39" s="21" t="str">
        <v/>
      </c>
      <c r="L39" s="21"/>
      <c r="M39" s="21"/>
      <c r="N39" s="21"/>
      <c r="O39" s="21"/>
      <c r="P39" s="21"/>
      <c r="Q39" s="21"/>
      <c r="R39" s="21"/>
      <c r="S39" s="21"/>
      <c r="T39" s="21"/>
    </row>
    <row r="40" spans="1:20" ht="30" customHeight="1" x14ac:dyDescent="0.2">
      <c r="A40" s="22"/>
      <c r="B40" s="90" t="s">
        <v>113</v>
      </c>
      <c r="C40" s="91" t="s">
        <v>118</v>
      </c>
      <c r="D40" s="91" t="s">
        <v>25</v>
      </c>
      <c r="E40" s="92"/>
      <c r="F40" s="82"/>
      <c r="G40" s="82"/>
      <c r="H40" s="82"/>
      <c r="I40" s="82"/>
      <c r="J40" s="82"/>
      <c r="K40" s="21" t="str">
        <v/>
      </c>
      <c r="L40" s="21"/>
      <c r="M40" s="21"/>
      <c r="N40" s="21"/>
      <c r="O40" s="21"/>
      <c r="P40" s="21"/>
      <c r="Q40" s="21"/>
      <c r="R40" s="21"/>
      <c r="S40" s="21"/>
      <c r="T40" s="21"/>
    </row>
    <row r="41" spans="1:20" ht="30" customHeight="1" x14ac:dyDescent="0.2">
      <c r="A41" s="22"/>
      <c r="B41" s="83" t="s">
        <v>119</v>
      </c>
      <c r="C41" s="95" t="s">
        <v>120</v>
      </c>
      <c r="D41" s="85" t="s">
        <v>38</v>
      </c>
      <c r="E41" s="86"/>
      <c r="F41" s="87"/>
      <c r="G41" s="87"/>
      <c r="H41" s="87"/>
      <c r="I41" s="87"/>
      <c r="J41" s="87"/>
      <c r="K41" s="21" t="str">
        <v/>
      </c>
      <c r="L41" s="21"/>
      <c r="M41" s="21"/>
      <c r="N41" s="21"/>
      <c r="O41" s="21"/>
      <c r="P41" s="21"/>
      <c r="Q41" s="21"/>
      <c r="R41" s="21"/>
      <c r="S41" s="21"/>
      <c r="T41" s="21"/>
    </row>
    <row r="42" spans="1:20" ht="30" customHeight="1" x14ac:dyDescent="0.2">
      <c r="A42" s="22"/>
      <c r="B42" s="90" t="s">
        <v>119</v>
      </c>
      <c r="C42" s="91" t="s">
        <v>121</v>
      </c>
      <c r="D42" s="91" t="s">
        <v>25</v>
      </c>
      <c r="E42" s="92"/>
      <c r="F42" s="82"/>
      <c r="G42" s="82"/>
      <c r="H42" s="82"/>
      <c r="I42" s="82"/>
      <c r="J42" s="87"/>
      <c r="K42" s="21" t="str">
        <v/>
      </c>
      <c r="L42" s="21"/>
      <c r="M42" s="21"/>
      <c r="N42" s="21"/>
      <c r="O42" s="21"/>
      <c r="P42" s="21"/>
      <c r="Q42" s="21"/>
      <c r="R42" s="21"/>
      <c r="S42" s="21"/>
      <c r="T42" s="21"/>
    </row>
    <row r="43" spans="1:20" ht="30" customHeight="1" x14ac:dyDescent="0.2">
      <c r="A43" s="22"/>
      <c r="B43" s="90" t="s">
        <v>119</v>
      </c>
      <c r="C43" s="91" t="s">
        <v>122</v>
      </c>
      <c r="D43" s="91" t="s">
        <v>25</v>
      </c>
      <c r="E43" s="92"/>
      <c r="F43" s="82"/>
      <c r="G43" s="82"/>
      <c r="H43" s="82"/>
      <c r="I43" s="82"/>
      <c r="J43" s="87"/>
      <c r="K43" s="21" t="str">
        <v/>
      </c>
      <c r="L43" s="21"/>
      <c r="M43" s="21"/>
      <c r="N43" s="21"/>
      <c r="O43" s="21"/>
      <c r="P43" s="21"/>
      <c r="Q43" s="21"/>
      <c r="R43" s="21"/>
      <c r="S43" s="21"/>
      <c r="T43" s="21"/>
    </row>
    <row r="44" spans="1:20" ht="30" customHeight="1" x14ac:dyDescent="0.2">
      <c r="A44" s="22"/>
      <c r="B44" s="90" t="s">
        <v>119</v>
      </c>
      <c r="C44" s="91" t="s">
        <v>123</v>
      </c>
      <c r="D44" s="91" t="s">
        <v>25</v>
      </c>
      <c r="E44" s="92"/>
      <c r="F44" s="82"/>
      <c r="G44" s="82"/>
      <c r="H44" s="82"/>
      <c r="I44" s="82"/>
      <c r="J44" s="87"/>
      <c r="K44" s="21" t="str">
        <v/>
      </c>
      <c r="L44" s="21"/>
      <c r="M44" s="21"/>
      <c r="N44" s="21"/>
      <c r="O44" s="21"/>
      <c r="P44" s="21"/>
      <c r="Q44" s="21"/>
      <c r="R44" s="21"/>
      <c r="S44" s="21"/>
      <c r="T44" s="21"/>
    </row>
    <row r="45" spans="1:20" ht="30" customHeight="1" x14ac:dyDescent="0.2">
      <c r="A45" s="22"/>
      <c r="B45" s="90" t="s">
        <v>119</v>
      </c>
      <c r="C45" s="91" t="s">
        <v>124</v>
      </c>
      <c r="D45" s="91" t="s">
        <v>25</v>
      </c>
      <c r="E45" s="92"/>
      <c r="F45" s="82"/>
      <c r="G45" s="82"/>
      <c r="H45" s="82"/>
      <c r="I45" s="82"/>
      <c r="J45" s="87"/>
      <c r="K45" s="21" t="str">
        <v/>
      </c>
      <c r="L45" s="21"/>
      <c r="M45" s="21"/>
      <c r="N45" s="21"/>
      <c r="O45" s="21"/>
      <c r="P45" s="21"/>
      <c r="Q45" s="21"/>
      <c r="R45" s="21"/>
      <c r="S45" s="21"/>
      <c r="T45" s="21"/>
    </row>
    <row r="46" spans="1:20" ht="30" customHeight="1" x14ac:dyDescent="0.2">
      <c r="A46" s="22"/>
      <c r="B46" s="83" t="s">
        <v>125</v>
      </c>
      <c r="C46" s="89" t="s">
        <v>126</v>
      </c>
      <c r="D46" s="85" t="s">
        <v>38</v>
      </c>
      <c r="E46" s="86"/>
      <c r="F46" s="87"/>
      <c r="G46" s="87"/>
      <c r="H46" s="87"/>
      <c r="I46" s="87"/>
      <c r="J46" s="96"/>
      <c r="K46" s="21" t="str">
        <v/>
      </c>
      <c r="L46" s="21"/>
      <c r="M46" s="21"/>
      <c r="N46" s="21"/>
      <c r="O46" s="21"/>
      <c r="P46" s="21"/>
      <c r="Q46" s="21"/>
      <c r="R46" s="21"/>
      <c r="S46" s="21"/>
      <c r="T46" s="21"/>
    </row>
    <row r="47" spans="1:20" ht="30" customHeight="1" x14ac:dyDescent="0.2">
      <c r="A47" s="22"/>
      <c r="B47" s="90" t="s">
        <v>125</v>
      </c>
      <c r="C47" s="91" t="s">
        <v>127</v>
      </c>
      <c r="D47" s="91" t="s">
        <v>25</v>
      </c>
      <c r="E47" s="92"/>
      <c r="F47" s="82"/>
      <c r="G47" s="82"/>
      <c r="H47" s="82"/>
      <c r="I47" s="82"/>
      <c r="J47" s="82"/>
      <c r="K47" s="21" t="str">
        <v/>
      </c>
      <c r="L47" s="21"/>
      <c r="M47" s="21"/>
      <c r="N47" s="21"/>
      <c r="O47" s="21"/>
      <c r="P47" s="21"/>
      <c r="Q47" s="21"/>
      <c r="R47" s="21"/>
      <c r="S47" s="21"/>
      <c r="T47" s="21"/>
    </row>
    <row r="48" spans="1:20" ht="30" customHeight="1" x14ac:dyDescent="0.2">
      <c r="A48" s="22"/>
      <c r="B48" s="90" t="s">
        <v>125</v>
      </c>
      <c r="C48" s="91" t="s">
        <v>128</v>
      </c>
      <c r="D48" s="91" t="s">
        <v>25</v>
      </c>
      <c r="E48" s="92"/>
      <c r="F48" s="82"/>
      <c r="G48" s="82"/>
      <c r="H48" s="82"/>
      <c r="I48" s="82"/>
      <c r="J48" s="87"/>
      <c r="K48" s="21" t="str">
        <v/>
      </c>
      <c r="L48" s="21"/>
      <c r="M48" s="21"/>
      <c r="N48" s="21"/>
      <c r="O48" s="21"/>
      <c r="P48" s="21"/>
      <c r="Q48" s="21"/>
      <c r="R48" s="21"/>
      <c r="S48" s="21"/>
      <c r="T48" s="21"/>
    </row>
    <row r="49" spans="1:20" ht="30" customHeight="1" x14ac:dyDescent="0.2">
      <c r="A49" s="22"/>
      <c r="B49" s="90" t="s">
        <v>125</v>
      </c>
      <c r="C49" s="91" t="s">
        <v>129</v>
      </c>
      <c r="D49" s="91" t="s">
        <v>25</v>
      </c>
      <c r="E49" s="92"/>
      <c r="F49" s="82"/>
      <c r="G49" s="82"/>
      <c r="H49" s="82"/>
      <c r="I49" s="82"/>
      <c r="J49" s="82"/>
      <c r="K49" s="21" t="str">
        <v/>
      </c>
      <c r="L49" s="21"/>
      <c r="M49" s="21"/>
      <c r="N49" s="21"/>
      <c r="O49" s="21"/>
      <c r="P49" s="21"/>
      <c r="Q49" s="21"/>
      <c r="R49" s="21"/>
      <c r="S49" s="21"/>
      <c r="T49" s="21"/>
    </row>
    <row r="50" spans="1:20" ht="30" customHeight="1" x14ac:dyDescent="0.2">
      <c r="A50" s="22"/>
      <c r="B50" s="90" t="s">
        <v>130</v>
      </c>
      <c r="C50" s="89" t="s">
        <v>126</v>
      </c>
      <c r="D50" s="85" t="s">
        <v>38</v>
      </c>
      <c r="E50" s="86"/>
      <c r="F50" s="87"/>
      <c r="G50" s="87"/>
      <c r="H50" s="87"/>
      <c r="I50" s="87"/>
      <c r="J50" s="96"/>
      <c r="K50" s="21" t="str">
        <v/>
      </c>
      <c r="L50" s="21"/>
      <c r="M50" s="21"/>
      <c r="N50" s="21"/>
      <c r="O50" s="21"/>
      <c r="P50" s="21"/>
      <c r="Q50" s="21"/>
      <c r="R50" s="21"/>
      <c r="S50" s="21"/>
      <c r="T50" s="21"/>
    </row>
    <row r="51" spans="1:20" ht="30" customHeight="1" x14ac:dyDescent="0.2">
      <c r="A51" s="22"/>
      <c r="B51" s="90" t="s">
        <v>130</v>
      </c>
      <c r="C51" s="89" t="s">
        <v>131</v>
      </c>
      <c r="D51" s="85" t="s">
        <v>38</v>
      </c>
      <c r="E51" s="86"/>
      <c r="F51" s="87"/>
      <c r="G51" s="87"/>
      <c r="H51" s="87"/>
      <c r="I51" s="87"/>
      <c r="J51" s="88"/>
      <c r="K51" s="21" t="str">
        <v/>
      </c>
      <c r="L51" s="21"/>
      <c r="M51" s="21"/>
      <c r="N51" s="21"/>
      <c r="O51" s="21"/>
      <c r="P51" s="21"/>
      <c r="Q51" s="21"/>
      <c r="R51" s="21"/>
      <c r="S51" s="21"/>
      <c r="T51" s="21"/>
    </row>
    <row r="52" spans="1:20" ht="30" customHeight="1" x14ac:dyDescent="0.2">
      <c r="A52" s="22"/>
      <c r="B52" s="90" t="s">
        <v>130</v>
      </c>
      <c r="C52" s="89" t="s">
        <v>132</v>
      </c>
      <c r="D52" s="85" t="s">
        <v>133</v>
      </c>
      <c r="E52" s="86"/>
      <c r="F52" s="87"/>
      <c r="G52" s="87"/>
      <c r="H52" s="87"/>
      <c r="I52" s="87"/>
      <c r="J52" s="88"/>
      <c r="K52" s="21" t="str">
        <v/>
      </c>
      <c r="L52" s="21"/>
      <c r="M52" s="21"/>
      <c r="N52" s="21"/>
      <c r="O52" s="21"/>
      <c r="P52" s="21"/>
      <c r="Q52" s="21"/>
      <c r="R52" s="21"/>
      <c r="S52" s="21"/>
      <c r="T52" s="21"/>
    </row>
    <row r="53" spans="1:20" ht="30" customHeight="1" x14ac:dyDescent="0.2">
      <c r="A53" s="22"/>
      <c r="B53" s="90" t="s">
        <v>130</v>
      </c>
      <c r="C53" s="89" t="s">
        <v>134</v>
      </c>
      <c r="D53" s="85" t="s">
        <v>133</v>
      </c>
      <c r="E53" s="86"/>
      <c r="F53" s="87"/>
      <c r="G53" s="87"/>
      <c r="H53" s="87"/>
      <c r="I53" s="87"/>
      <c r="J53" s="97"/>
      <c r="K53" s="21" t="str">
        <v/>
      </c>
      <c r="L53" s="21"/>
      <c r="M53" s="21"/>
      <c r="N53" s="21"/>
      <c r="O53" s="21"/>
      <c r="P53" s="21"/>
      <c r="Q53" s="21"/>
      <c r="R53" s="21"/>
      <c r="S53" s="21"/>
      <c r="T53" s="21"/>
    </row>
    <row r="54" spans="1:20" ht="30" customHeight="1" x14ac:dyDescent="0.2">
      <c r="A54" s="22"/>
      <c r="B54" s="90" t="s">
        <v>130</v>
      </c>
      <c r="C54" s="89" t="s">
        <v>135</v>
      </c>
      <c r="D54" s="85" t="s">
        <v>25</v>
      </c>
      <c r="E54" s="86"/>
      <c r="F54" s="87"/>
      <c r="G54" s="87"/>
      <c r="H54" s="87"/>
      <c r="I54" s="87"/>
      <c r="J54" s="93"/>
      <c r="K54" s="21" t="str">
        <v/>
      </c>
      <c r="L54" s="21"/>
      <c r="M54" s="21"/>
      <c r="N54" s="21"/>
      <c r="O54" s="21"/>
      <c r="P54" s="21"/>
      <c r="Q54" s="21"/>
      <c r="R54" s="21"/>
      <c r="S54" s="21"/>
      <c r="T54" s="21"/>
    </row>
    <row r="55" spans="1:20" ht="30" customHeight="1" x14ac:dyDescent="0.2">
      <c r="A55" s="22"/>
      <c r="B55" s="90" t="s">
        <v>130</v>
      </c>
      <c r="C55" s="91" t="s">
        <v>136</v>
      </c>
      <c r="D55" s="91" t="s">
        <v>25</v>
      </c>
      <c r="E55" s="92"/>
      <c r="F55" s="82"/>
      <c r="G55" s="82"/>
      <c r="H55" s="82"/>
      <c r="I55" s="82"/>
      <c r="J55" s="93"/>
      <c r="K55" s="21" t="str">
        <v/>
      </c>
      <c r="L55" s="21"/>
      <c r="M55" s="21"/>
      <c r="N55" s="21"/>
      <c r="O55" s="21"/>
      <c r="P55" s="21"/>
      <c r="Q55" s="21"/>
      <c r="R55" s="21"/>
      <c r="S55" s="21"/>
      <c r="T55" s="21"/>
    </row>
    <row r="56" spans="1:20" ht="30" customHeight="1" x14ac:dyDescent="0.2">
      <c r="A56" s="22"/>
      <c r="B56" s="83" t="s">
        <v>137</v>
      </c>
      <c r="C56" s="89" t="s">
        <v>102</v>
      </c>
      <c r="D56" s="85" t="s">
        <v>38</v>
      </c>
      <c r="E56" s="86"/>
      <c r="F56" s="87"/>
      <c r="G56" s="87"/>
      <c r="H56" s="87"/>
      <c r="I56" s="87"/>
      <c r="J56" s="94"/>
      <c r="K56" s="21" t="str">
        <v/>
      </c>
      <c r="L56" s="21"/>
      <c r="M56" s="21"/>
      <c r="N56" s="21"/>
      <c r="O56" s="21"/>
      <c r="P56" s="21"/>
      <c r="Q56" s="21"/>
      <c r="R56" s="21"/>
      <c r="S56" s="21"/>
      <c r="T56" s="21"/>
    </row>
    <row r="57" spans="1:20" ht="30" customHeight="1" x14ac:dyDescent="0.2">
      <c r="A57" s="22"/>
      <c r="B57" s="83" t="s">
        <v>137</v>
      </c>
      <c r="C57" s="89" t="s">
        <v>103</v>
      </c>
      <c r="D57" s="85" t="s">
        <v>38</v>
      </c>
      <c r="E57" s="86"/>
      <c r="F57" s="87"/>
      <c r="G57" s="87"/>
      <c r="H57" s="87"/>
      <c r="I57" s="87"/>
      <c r="J57" s="94"/>
      <c r="K57" s="21" t="str">
        <v/>
      </c>
      <c r="L57" s="21"/>
      <c r="M57" s="21"/>
      <c r="N57" s="21"/>
      <c r="O57" s="21"/>
      <c r="P57" s="21"/>
      <c r="Q57" s="21"/>
      <c r="R57" s="21"/>
      <c r="S57" s="21"/>
      <c r="T57" s="21"/>
    </row>
    <row r="58" spans="1:20" ht="30" customHeight="1" x14ac:dyDescent="0.2">
      <c r="A58" s="22"/>
      <c r="B58" s="83" t="s">
        <v>137</v>
      </c>
      <c r="C58" s="89" t="s">
        <v>104</v>
      </c>
      <c r="D58" s="85" t="s">
        <v>38</v>
      </c>
      <c r="E58" s="86"/>
      <c r="F58" s="87"/>
      <c r="G58" s="87"/>
      <c r="H58" s="87"/>
      <c r="I58" s="87"/>
      <c r="J58" s="87"/>
      <c r="K58" s="21" t="str">
        <v/>
      </c>
      <c r="L58" s="21"/>
      <c r="M58" s="21"/>
      <c r="N58" s="21"/>
      <c r="O58" s="21"/>
      <c r="P58" s="21"/>
      <c r="Q58" s="21"/>
      <c r="R58" s="21"/>
      <c r="S58" s="21"/>
      <c r="T58" s="21"/>
    </row>
    <row r="59" spans="1:20" ht="30" customHeight="1" x14ac:dyDescent="0.2">
      <c r="A59" s="22"/>
      <c r="B59" s="90" t="s">
        <v>137</v>
      </c>
      <c r="C59" s="91" t="s">
        <v>138</v>
      </c>
      <c r="D59" s="91" t="s">
        <v>25</v>
      </c>
      <c r="E59" s="92"/>
      <c r="F59" s="82"/>
      <c r="G59" s="82"/>
      <c r="H59" s="82"/>
      <c r="I59" s="82"/>
      <c r="J59" s="93"/>
      <c r="K59" s="21" t="str">
        <v/>
      </c>
      <c r="L59" s="21"/>
      <c r="M59" s="21"/>
      <c r="N59" s="21"/>
      <c r="O59" s="21"/>
      <c r="P59" s="21"/>
      <c r="Q59" s="21"/>
      <c r="R59" s="21"/>
      <c r="S59" s="21"/>
      <c r="T59" s="21"/>
    </row>
    <row r="60" spans="1:20" ht="52.5" customHeight="1" x14ac:dyDescent="0.2">
      <c r="A60" s="22"/>
      <c r="B60" s="90" t="s">
        <v>137</v>
      </c>
      <c r="C60" s="91" t="s">
        <v>139</v>
      </c>
      <c r="D60" s="91" t="s">
        <v>38</v>
      </c>
      <c r="E60" s="92"/>
      <c r="F60" s="82"/>
      <c r="G60" s="82"/>
      <c r="H60" s="82"/>
      <c r="I60" s="82"/>
      <c r="J60" s="93"/>
      <c r="K60" s="21" t="str">
        <v/>
      </c>
      <c r="L60" s="21"/>
      <c r="M60" s="21"/>
      <c r="N60" s="21"/>
      <c r="O60" s="21"/>
      <c r="P60" s="21"/>
      <c r="Q60" s="21"/>
      <c r="R60" s="21"/>
      <c r="S60" s="21"/>
      <c r="T60" s="21"/>
    </row>
    <row r="61" spans="1:20" ht="48.75" customHeight="1" x14ac:dyDescent="0.2">
      <c r="A61" s="22"/>
      <c r="B61" s="90" t="s">
        <v>140</v>
      </c>
      <c r="C61" s="89" t="s">
        <v>102</v>
      </c>
      <c r="D61" s="85" t="s">
        <v>38</v>
      </c>
      <c r="E61" s="86"/>
      <c r="F61" s="87"/>
      <c r="G61" s="87"/>
      <c r="H61" s="87"/>
      <c r="I61" s="87"/>
      <c r="J61" s="94"/>
      <c r="K61" s="21" t="str">
        <v/>
      </c>
      <c r="L61" s="21"/>
      <c r="M61" s="21"/>
      <c r="N61" s="21"/>
      <c r="O61" s="21"/>
      <c r="P61" s="21"/>
      <c r="Q61" s="21"/>
      <c r="R61" s="21"/>
      <c r="S61" s="21"/>
      <c r="T61" s="21"/>
    </row>
    <row r="62" spans="1:20" ht="42.75" customHeight="1" x14ac:dyDescent="0.2">
      <c r="A62" s="22"/>
      <c r="B62" s="90" t="s">
        <v>140</v>
      </c>
      <c r="C62" s="89" t="s">
        <v>104</v>
      </c>
      <c r="D62" s="85" t="s">
        <v>38</v>
      </c>
      <c r="E62" s="86"/>
      <c r="F62" s="87"/>
      <c r="G62" s="87"/>
      <c r="H62" s="87"/>
      <c r="I62" s="87"/>
      <c r="J62" s="87"/>
      <c r="K62" s="21" t="str">
        <v/>
      </c>
      <c r="L62" s="21"/>
      <c r="M62" s="21"/>
      <c r="N62" s="21"/>
      <c r="O62" s="21"/>
      <c r="P62" s="21"/>
      <c r="Q62" s="21"/>
      <c r="R62" s="21"/>
      <c r="S62" s="21"/>
      <c r="T62" s="21"/>
    </row>
    <row r="63" spans="1:20" ht="49.5" customHeight="1" x14ac:dyDescent="0.2">
      <c r="A63" s="22"/>
      <c r="B63" s="90" t="s">
        <v>140</v>
      </c>
      <c r="C63" s="91" t="s">
        <v>141</v>
      </c>
      <c r="D63" s="91" t="s">
        <v>25</v>
      </c>
      <c r="E63" s="92"/>
      <c r="F63" s="82"/>
      <c r="G63" s="82"/>
      <c r="H63" s="82"/>
      <c r="I63" s="82"/>
      <c r="J63" s="93"/>
      <c r="K63" s="21" t="str">
        <v/>
      </c>
      <c r="L63" s="21"/>
      <c r="M63" s="21"/>
      <c r="N63" s="21"/>
      <c r="O63" s="21"/>
      <c r="P63" s="21"/>
      <c r="Q63" s="21"/>
      <c r="R63" s="21"/>
      <c r="S63" s="21"/>
      <c r="T63" s="21"/>
    </row>
    <row r="64" spans="1:20" ht="48" customHeight="1" x14ac:dyDescent="0.2">
      <c r="A64" s="22"/>
      <c r="B64" s="90" t="s">
        <v>140</v>
      </c>
      <c r="C64" s="91" t="s">
        <v>142</v>
      </c>
      <c r="D64" s="91" t="s">
        <v>25</v>
      </c>
      <c r="E64" s="92"/>
      <c r="F64" s="82"/>
      <c r="G64" s="82"/>
      <c r="H64" s="82"/>
      <c r="I64" s="82"/>
      <c r="J64" s="87"/>
      <c r="K64" s="21" t="str">
        <v/>
      </c>
      <c r="L64" s="21"/>
      <c r="M64" s="21"/>
      <c r="N64" s="21"/>
      <c r="O64" s="21"/>
      <c r="P64" s="21"/>
      <c r="Q64" s="21"/>
      <c r="R64" s="21"/>
      <c r="S64" s="21"/>
      <c r="T64" s="21"/>
    </row>
    <row r="65" spans="1:20" ht="46.5" customHeight="1" x14ac:dyDescent="0.2">
      <c r="A65" s="22"/>
      <c r="B65" s="90" t="s">
        <v>140</v>
      </c>
      <c r="C65" s="91" t="s">
        <v>143</v>
      </c>
      <c r="D65" s="91" t="s">
        <v>25</v>
      </c>
      <c r="E65" s="92"/>
      <c r="F65" s="82"/>
      <c r="G65" s="82"/>
      <c r="H65" s="82"/>
      <c r="I65" s="82"/>
      <c r="J65" s="87"/>
      <c r="K65" s="21" t="str">
        <v/>
      </c>
      <c r="L65" s="21"/>
      <c r="M65" s="21"/>
      <c r="N65" s="21"/>
      <c r="O65" s="21"/>
      <c r="P65" s="21"/>
      <c r="Q65" s="21"/>
      <c r="R65" s="21"/>
      <c r="S65" s="21"/>
      <c r="T65" s="21"/>
    </row>
    <row r="66" spans="1:20" ht="30" customHeight="1" x14ac:dyDescent="0.2">
      <c r="A66" s="22"/>
      <c r="B66" s="90" t="s">
        <v>140</v>
      </c>
      <c r="C66" s="91" t="s">
        <v>139</v>
      </c>
      <c r="D66" s="91" t="s">
        <v>38</v>
      </c>
      <c r="E66" s="92"/>
      <c r="F66" s="82"/>
      <c r="G66" s="82"/>
      <c r="H66" s="82"/>
      <c r="I66" s="82"/>
      <c r="J66" s="93"/>
      <c r="K66" s="21" t="str">
        <v/>
      </c>
      <c r="L66" s="21"/>
      <c r="M66" s="21"/>
      <c r="N66" s="21"/>
      <c r="O66" s="21"/>
      <c r="P66" s="21"/>
      <c r="Q66" s="21"/>
      <c r="R66" s="21"/>
      <c r="S66" s="21"/>
      <c r="T66" s="21"/>
    </row>
    <row r="67" spans="1:20" ht="30" customHeight="1" x14ac:dyDescent="0.2">
      <c r="A67" s="22"/>
      <c r="B67" s="83" t="s">
        <v>144</v>
      </c>
      <c r="C67" s="89" t="s">
        <v>145</v>
      </c>
      <c r="D67" s="85" t="s">
        <v>25</v>
      </c>
      <c r="E67" s="86"/>
      <c r="F67" s="87"/>
      <c r="G67" s="87"/>
      <c r="H67" s="87"/>
      <c r="I67" s="87"/>
      <c r="J67" s="93"/>
      <c r="K67" s="21" t="str">
        <v/>
      </c>
      <c r="L67" s="21"/>
      <c r="M67" s="21"/>
      <c r="N67" s="21"/>
      <c r="O67" s="21"/>
      <c r="P67" s="21"/>
      <c r="Q67" s="21"/>
      <c r="R67" s="21"/>
      <c r="S67" s="21"/>
      <c r="T67" s="21"/>
    </row>
    <row r="68" spans="1:20" ht="30" customHeight="1" x14ac:dyDescent="0.2">
      <c r="A68" s="22"/>
      <c r="B68" s="90" t="s">
        <v>144</v>
      </c>
      <c r="C68" s="91" t="s">
        <v>146</v>
      </c>
      <c r="D68" s="91" t="s">
        <v>25</v>
      </c>
      <c r="E68" s="92"/>
      <c r="F68" s="82"/>
      <c r="G68" s="82"/>
      <c r="H68" s="82"/>
      <c r="I68" s="82"/>
      <c r="J68" s="93"/>
      <c r="K68" s="21" t="str">
        <v/>
      </c>
      <c r="L68" s="21"/>
      <c r="M68" s="21"/>
      <c r="N68" s="21"/>
      <c r="O68" s="21"/>
      <c r="P68" s="21"/>
      <c r="Q68" s="21"/>
      <c r="R68" s="21"/>
      <c r="S68" s="21"/>
      <c r="T68" s="21"/>
    </row>
    <row r="69" spans="1:20" ht="30" customHeight="1" x14ac:dyDescent="0.2">
      <c r="A69" s="22"/>
      <c r="B69" s="90" t="s">
        <v>144</v>
      </c>
      <c r="C69" s="91" t="s">
        <v>147</v>
      </c>
      <c r="D69" s="91" t="s">
        <v>25</v>
      </c>
      <c r="E69" s="92"/>
      <c r="F69" s="82"/>
      <c r="G69" s="82"/>
      <c r="H69" s="82"/>
      <c r="I69" s="82"/>
      <c r="J69" s="87"/>
      <c r="K69" s="21" t="str">
        <v/>
      </c>
      <c r="L69" s="21"/>
      <c r="M69" s="21"/>
      <c r="N69" s="21"/>
      <c r="O69" s="21"/>
      <c r="P69" s="21"/>
      <c r="Q69" s="21"/>
      <c r="R69" s="21"/>
      <c r="S69" s="21"/>
      <c r="T69" s="21"/>
    </row>
    <row r="70" spans="1:20" ht="30" customHeight="1" x14ac:dyDescent="0.2">
      <c r="A70" s="22"/>
      <c r="B70" s="90" t="s">
        <v>144</v>
      </c>
      <c r="C70" s="85" t="s">
        <v>148</v>
      </c>
      <c r="D70" s="91" t="s">
        <v>25</v>
      </c>
      <c r="E70" s="92"/>
      <c r="F70" s="82"/>
      <c r="G70" s="82"/>
      <c r="H70" s="82"/>
      <c r="I70" s="82"/>
      <c r="J70" s="93"/>
      <c r="K70" s="21" t="str">
        <v/>
      </c>
      <c r="L70" s="21"/>
      <c r="M70" s="21"/>
      <c r="N70" s="21"/>
      <c r="O70" s="21"/>
      <c r="P70" s="21"/>
      <c r="Q70" s="21"/>
      <c r="R70" s="21"/>
      <c r="S70" s="21"/>
      <c r="T70" s="21"/>
    </row>
    <row r="71" spans="1:20" ht="30" customHeight="1" x14ac:dyDescent="0.2">
      <c r="A71" s="22"/>
      <c r="B71" s="90" t="s">
        <v>149</v>
      </c>
      <c r="C71" s="89" t="s">
        <v>102</v>
      </c>
      <c r="D71" s="85" t="s">
        <v>38</v>
      </c>
      <c r="E71" s="86"/>
      <c r="F71" s="87"/>
      <c r="G71" s="87"/>
      <c r="H71" s="87"/>
      <c r="I71" s="87"/>
      <c r="J71" s="94"/>
      <c r="K71" s="21" t="str">
        <v/>
      </c>
      <c r="L71" s="21"/>
      <c r="M71" s="21"/>
      <c r="N71" s="21"/>
      <c r="O71" s="21"/>
      <c r="P71" s="21"/>
      <c r="Q71" s="21"/>
      <c r="R71" s="21"/>
      <c r="S71" s="21"/>
      <c r="T71" s="21"/>
    </row>
    <row r="72" spans="1:20" ht="30" customHeight="1" x14ac:dyDescent="0.2">
      <c r="A72" s="22"/>
      <c r="B72" s="90" t="s">
        <v>149</v>
      </c>
      <c r="C72" s="89" t="s">
        <v>104</v>
      </c>
      <c r="D72" s="85" t="s">
        <v>38</v>
      </c>
      <c r="E72" s="86"/>
      <c r="F72" s="87"/>
      <c r="G72" s="87"/>
      <c r="H72" s="87"/>
      <c r="I72" s="87"/>
      <c r="J72" s="87"/>
      <c r="K72" s="21" t="str">
        <v/>
      </c>
      <c r="L72" s="21"/>
      <c r="M72" s="21"/>
      <c r="N72" s="21"/>
      <c r="O72" s="21"/>
      <c r="P72" s="21"/>
      <c r="Q72" s="21"/>
      <c r="R72" s="21"/>
      <c r="S72" s="21"/>
      <c r="T72" s="21"/>
    </row>
    <row r="73" spans="1:20" ht="30" customHeight="1" x14ac:dyDescent="0.2">
      <c r="A73" s="22"/>
      <c r="B73" s="90" t="s">
        <v>149</v>
      </c>
      <c r="C73" s="91" t="s">
        <v>150</v>
      </c>
      <c r="D73" s="91" t="s">
        <v>25</v>
      </c>
      <c r="E73" s="92"/>
      <c r="F73" s="82"/>
      <c r="G73" s="82"/>
      <c r="H73" s="82"/>
      <c r="I73" s="82"/>
      <c r="J73" s="87"/>
      <c r="K73" s="21" t="str">
        <v/>
      </c>
      <c r="L73" s="21"/>
      <c r="M73" s="21"/>
      <c r="N73" s="21"/>
      <c r="O73" s="21"/>
      <c r="P73" s="21"/>
      <c r="Q73" s="21"/>
      <c r="R73" s="21"/>
      <c r="S73" s="21"/>
      <c r="T73" s="21"/>
    </row>
    <row r="74" spans="1:20" ht="30" customHeight="1" x14ac:dyDescent="0.2">
      <c r="A74" s="22"/>
      <c r="B74" s="90" t="s">
        <v>151</v>
      </c>
      <c r="C74" s="89" t="s">
        <v>152</v>
      </c>
      <c r="D74" s="85" t="s">
        <v>38</v>
      </c>
      <c r="E74" s="86"/>
      <c r="F74" s="87"/>
      <c r="G74" s="87"/>
      <c r="H74" s="87"/>
      <c r="I74" s="87"/>
      <c r="J74" s="88"/>
      <c r="K74" s="21" t="str">
        <v/>
      </c>
      <c r="L74" s="21"/>
      <c r="M74" s="21"/>
      <c r="N74" s="21"/>
      <c r="O74" s="21"/>
      <c r="P74" s="21"/>
      <c r="Q74" s="21"/>
      <c r="R74" s="21"/>
      <c r="S74" s="21"/>
      <c r="T74" s="21"/>
    </row>
    <row r="75" spans="1:20" ht="30" customHeight="1" x14ac:dyDescent="0.2">
      <c r="A75" s="22"/>
      <c r="B75" s="90" t="s">
        <v>151</v>
      </c>
      <c r="C75" s="89" t="s">
        <v>153</v>
      </c>
      <c r="D75" s="85" t="s">
        <v>38</v>
      </c>
      <c r="E75" s="86"/>
      <c r="F75" s="87"/>
      <c r="G75" s="87"/>
      <c r="H75" s="87"/>
      <c r="I75" s="87"/>
      <c r="J75" s="87"/>
      <c r="K75" s="21" t="str">
        <v/>
      </c>
      <c r="L75" s="21"/>
      <c r="M75" s="21"/>
      <c r="N75" s="21"/>
      <c r="O75" s="21"/>
      <c r="P75" s="21"/>
      <c r="Q75" s="21"/>
      <c r="R75" s="21"/>
      <c r="S75" s="21"/>
      <c r="T75" s="21"/>
    </row>
    <row r="76" spans="1:20" ht="30" customHeight="1" x14ac:dyDescent="0.2">
      <c r="A76" s="22"/>
      <c r="B76" s="90" t="s">
        <v>151</v>
      </c>
      <c r="C76" s="89" t="s">
        <v>154</v>
      </c>
      <c r="D76" s="85" t="s">
        <v>38</v>
      </c>
      <c r="E76" s="86"/>
      <c r="F76" s="87"/>
      <c r="G76" s="87"/>
      <c r="H76" s="87"/>
      <c r="I76" s="87"/>
      <c r="J76" s="87"/>
      <c r="K76" s="21" t="str">
        <v/>
      </c>
      <c r="L76" s="21"/>
      <c r="M76" s="21"/>
      <c r="N76" s="21"/>
      <c r="O76" s="21"/>
      <c r="P76" s="21"/>
      <c r="Q76" s="21"/>
      <c r="R76" s="21"/>
      <c r="S76" s="21"/>
      <c r="T76" s="21"/>
    </row>
    <row r="77" spans="1:20" ht="30" customHeight="1" x14ac:dyDescent="0.2">
      <c r="A77" s="22"/>
      <c r="B77" s="90" t="s">
        <v>155</v>
      </c>
      <c r="C77" s="91" t="s">
        <v>156</v>
      </c>
      <c r="D77" s="91" t="s">
        <v>38</v>
      </c>
      <c r="E77" s="92"/>
      <c r="F77" s="82"/>
      <c r="G77" s="82"/>
      <c r="H77" s="82"/>
      <c r="I77" s="82"/>
      <c r="J77" s="93"/>
      <c r="K77" s="21" t="str">
        <v/>
      </c>
      <c r="L77" s="21"/>
      <c r="M77" s="21"/>
      <c r="N77" s="21"/>
      <c r="O77" s="21"/>
      <c r="P77" s="21"/>
      <c r="Q77" s="21"/>
      <c r="R77" s="21"/>
      <c r="S77" s="21"/>
      <c r="T77" s="21"/>
    </row>
    <row r="78" spans="1:20" ht="30" customHeight="1" x14ac:dyDescent="0.2">
      <c r="A78" s="22"/>
      <c r="B78" s="90" t="s">
        <v>155</v>
      </c>
      <c r="C78" s="91" t="s">
        <v>157</v>
      </c>
      <c r="D78" s="91" t="s">
        <v>25</v>
      </c>
      <c r="E78" s="92"/>
      <c r="F78" s="82"/>
      <c r="G78" s="82"/>
      <c r="H78" s="82"/>
      <c r="I78" s="82"/>
      <c r="J78" s="87"/>
      <c r="K78" s="21" t="str">
        <v/>
      </c>
      <c r="L78" s="21"/>
      <c r="M78" s="21"/>
      <c r="N78" s="21"/>
      <c r="O78" s="21"/>
      <c r="P78" s="21"/>
      <c r="Q78" s="21"/>
      <c r="R78" s="21"/>
      <c r="S78" s="21"/>
      <c r="T78" s="21"/>
    </row>
    <row r="79" spans="1:20" ht="30" customHeight="1" x14ac:dyDescent="0.2">
      <c r="A79" s="22"/>
      <c r="B79" s="90" t="s">
        <v>155</v>
      </c>
      <c r="C79" s="91" t="s">
        <v>158</v>
      </c>
      <c r="D79" s="91" t="s">
        <v>38</v>
      </c>
      <c r="E79" s="92"/>
      <c r="F79" s="82"/>
      <c r="G79" s="82"/>
      <c r="H79" s="82"/>
      <c r="I79" s="82"/>
      <c r="J79" s="87"/>
      <c r="K79" s="21" t="str">
        <v/>
      </c>
      <c r="L79" s="21"/>
      <c r="M79" s="21"/>
      <c r="N79" s="21"/>
      <c r="O79" s="21"/>
      <c r="P79" s="21"/>
      <c r="Q79" s="21"/>
      <c r="R79" s="21"/>
      <c r="S79" s="21"/>
      <c r="T79" s="21"/>
    </row>
    <row r="80" spans="1:20" ht="30" customHeight="1" x14ac:dyDescent="0.2">
      <c r="A80" s="22"/>
      <c r="B80" s="83" t="s">
        <v>159</v>
      </c>
      <c r="C80" s="89" t="s">
        <v>102</v>
      </c>
      <c r="D80" s="85" t="s">
        <v>38</v>
      </c>
      <c r="E80" s="86"/>
      <c r="F80" s="87"/>
      <c r="G80" s="87"/>
      <c r="H80" s="87"/>
      <c r="I80" s="87"/>
      <c r="J80" s="94"/>
      <c r="K80" s="21" t="str">
        <v/>
      </c>
      <c r="L80" s="21"/>
      <c r="M80" s="21"/>
      <c r="N80" s="21"/>
      <c r="O80" s="21"/>
      <c r="P80" s="21"/>
      <c r="Q80" s="21"/>
      <c r="R80" s="21"/>
      <c r="S80" s="21"/>
      <c r="T80" s="21"/>
    </row>
    <row r="81" spans="1:20" ht="30" customHeight="1" x14ac:dyDescent="0.2">
      <c r="A81" s="22"/>
      <c r="B81" s="83" t="s">
        <v>159</v>
      </c>
      <c r="C81" s="89" t="s">
        <v>103</v>
      </c>
      <c r="D81" s="85" t="s">
        <v>38</v>
      </c>
      <c r="E81" s="86"/>
      <c r="F81" s="87"/>
      <c r="G81" s="87"/>
      <c r="H81" s="87"/>
      <c r="I81" s="82"/>
      <c r="J81" s="94"/>
      <c r="K81" s="21" t="str">
        <v/>
      </c>
      <c r="L81" s="21"/>
      <c r="M81" s="21"/>
      <c r="N81" s="21"/>
      <c r="O81" s="21"/>
      <c r="P81" s="21"/>
      <c r="Q81" s="21"/>
      <c r="R81" s="21"/>
      <c r="S81" s="21"/>
      <c r="T81" s="21"/>
    </row>
    <row r="82" spans="1:20" ht="30" customHeight="1" x14ac:dyDescent="0.2">
      <c r="A82" s="22"/>
      <c r="B82" s="83" t="s">
        <v>159</v>
      </c>
      <c r="C82" s="89" t="s">
        <v>104</v>
      </c>
      <c r="D82" s="85" t="s">
        <v>38</v>
      </c>
      <c r="E82" s="86"/>
      <c r="F82" s="87"/>
      <c r="G82" s="87"/>
      <c r="H82" s="87"/>
      <c r="I82" s="87"/>
      <c r="J82" s="87"/>
      <c r="K82" s="21" t="str">
        <v/>
      </c>
      <c r="L82" s="21"/>
      <c r="M82" s="21"/>
      <c r="N82" s="21"/>
      <c r="O82" s="21"/>
      <c r="P82" s="21"/>
      <c r="Q82" s="21"/>
      <c r="R82" s="21"/>
      <c r="S82" s="21"/>
      <c r="T82" s="21"/>
    </row>
    <row r="83" spans="1:20" ht="30" customHeight="1" x14ac:dyDescent="0.2">
      <c r="A83" s="22"/>
      <c r="B83" s="90" t="s">
        <v>159</v>
      </c>
      <c r="C83" s="91" t="s">
        <v>160</v>
      </c>
      <c r="D83" s="91" t="s">
        <v>25</v>
      </c>
      <c r="E83" s="92"/>
      <c r="F83" s="82"/>
      <c r="G83" s="82"/>
      <c r="H83" s="82"/>
      <c r="I83" s="82"/>
      <c r="J83" s="93"/>
      <c r="K83" s="21" t="str">
        <v/>
      </c>
      <c r="L83" s="21"/>
      <c r="M83" s="21"/>
      <c r="N83" s="21"/>
      <c r="O83" s="21"/>
      <c r="P83" s="21"/>
      <c r="Q83" s="21"/>
      <c r="R83" s="21"/>
      <c r="S83" s="21"/>
      <c r="T83" s="21"/>
    </row>
    <row r="84" spans="1:20" ht="30" customHeight="1" x14ac:dyDescent="0.2">
      <c r="A84" s="22"/>
      <c r="B84" s="90" t="s">
        <v>159</v>
      </c>
      <c r="C84" s="91" t="s">
        <v>160</v>
      </c>
      <c r="D84" s="91" t="s">
        <v>25</v>
      </c>
      <c r="E84" s="92"/>
      <c r="F84" s="82"/>
      <c r="G84" s="82"/>
      <c r="H84" s="82"/>
      <c r="I84" s="82"/>
      <c r="J84" s="93"/>
      <c r="K84" s="21" t="str">
        <v/>
      </c>
      <c r="L84" s="21"/>
      <c r="M84" s="21"/>
      <c r="N84" s="21"/>
      <c r="O84" s="21"/>
      <c r="P84" s="21"/>
      <c r="Q84" s="21"/>
      <c r="R84" s="21"/>
      <c r="S84" s="21"/>
      <c r="T84" s="21"/>
    </row>
    <row r="85" spans="1:20" ht="30" customHeight="1" x14ac:dyDescent="0.2">
      <c r="A85" s="22"/>
      <c r="B85" s="90" t="s">
        <v>159</v>
      </c>
      <c r="C85" s="91" t="s">
        <v>161</v>
      </c>
      <c r="D85" s="91" t="s">
        <v>25</v>
      </c>
      <c r="E85" s="92"/>
      <c r="F85" s="82"/>
      <c r="G85" s="82"/>
      <c r="H85" s="82"/>
      <c r="I85" s="82"/>
      <c r="J85" s="93"/>
      <c r="K85" s="21" t="str">
        <v/>
      </c>
      <c r="L85" s="21"/>
      <c r="M85" s="21"/>
      <c r="N85" s="21"/>
      <c r="O85" s="21"/>
      <c r="P85" s="21"/>
      <c r="Q85" s="21"/>
      <c r="R85" s="21"/>
      <c r="S85" s="21"/>
      <c r="T85" s="21"/>
    </row>
    <row r="86" spans="1:20" ht="30" customHeight="1" x14ac:dyDescent="0.2">
      <c r="A86" s="22"/>
      <c r="B86" s="90" t="s">
        <v>159</v>
      </c>
      <c r="C86" s="91" t="s">
        <v>162</v>
      </c>
      <c r="D86" s="91" t="s">
        <v>25</v>
      </c>
      <c r="E86" s="92"/>
      <c r="F86" s="82"/>
      <c r="G86" s="82"/>
      <c r="H86" s="87"/>
      <c r="I86" s="87"/>
      <c r="J86" s="87"/>
      <c r="K86" s="21" t="str">
        <v/>
      </c>
      <c r="L86" s="21"/>
      <c r="M86" s="21"/>
      <c r="N86" s="21"/>
      <c r="O86" s="21"/>
      <c r="P86" s="21"/>
      <c r="Q86" s="21"/>
      <c r="R86" s="21"/>
      <c r="S86" s="21"/>
      <c r="T86" s="21"/>
    </row>
    <row r="87" spans="1:20" ht="30" customHeight="1" x14ac:dyDescent="0.2">
      <c r="A87" s="22"/>
      <c r="B87" s="90" t="s">
        <v>159</v>
      </c>
      <c r="C87" s="91" t="s">
        <v>163</v>
      </c>
      <c r="D87" s="91" t="s">
        <v>25</v>
      </c>
      <c r="E87" s="92"/>
      <c r="F87" s="82"/>
      <c r="G87" s="82"/>
      <c r="H87" s="82"/>
      <c r="I87" s="82"/>
      <c r="J87" s="87"/>
      <c r="K87" s="21" t="str">
        <v/>
      </c>
      <c r="L87" s="21"/>
      <c r="M87" s="21"/>
      <c r="N87" s="21"/>
      <c r="O87" s="21"/>
      <c r="P87" s="21"/>
      <c r="Q87" s="21"/>
      <c r="R87" s="21"/>
      <c r="S87" s="21"/>
      <c r="T87" s="21"/>
    </row>
    <row r="88" spans="1:20" ht="30" customHeight="1" x14ac:dyDescent="0.2">
      <c r="A88" s="22"/>
      <c r="B88" s="90" t="s">
        <v>159</v>
      </c>
      <c r="C88" s="91" t="s">
        <v>139</v>
      </c>
      <c r="D88" s="91" t="s">
        <v>38</v>
      </c>
      <c r="E88" s="92"/>
      <c r="F88" s="82"/>
      <c r="G88" s="82"/>
      <c r="H88" s="82"/>
      <c r="I88" s="82"/>
      <c r="J88" s="93"/>
      <c r="K88" s="21" t="str">
        <v/>
      </c>
      <c r="L88" s="21"/>
      <c r="M88" s="21"/>
      <c r="N88" s="21"/>
      <c r="O88" s="21"/>
      <c r="P88" s="21"/>
      <c r="Q88" s="21"/>
      <c r="R88" s="21"/>
      <c r="S88" s="21"/>
      <c r="T88" s="21"/>
    </row>
    <row r="89" spans="1:20" ht="40.5" customHeight="1" x14ac:dyDescent="0.2">
      <c r="A89" s="22"/>
      <c r="B89" s="90" t="s">
        <v>164</v>
      </c>
      <c r="C89" s="91" t="s">
        <v>165</v>
      </c>
      <c r="D89" s="91" t="s">
        <v>25</v>
      </c>
      <c r="E89" s="92"/>
      <c r="F89" s="82"/>
      <c r="G89" s="82"/>
      <c r="H89" s="82"/>
      <c r="I89" s="82"/>
      <c r="J89" s="93"/>
      <c r="K89" s="21" t="str">
        <v/>
      </c>
      <c r="L89" s="21"/>
      <c r="M89" s="21"/>
      <c r="N89" s="21"/>
      <c r="O89" s="21"/>
      <c r="P89" s="21"/>
      <c r="Q89" s="21"/>
      <c r="R89" s="21"/>
      <c r="S89" s="21"/>
      <c r="T89" s="21"/>
    </row>
    <row r="90" spans="1:20" ht="30" customHeight="1" x14ac:dyDescent="0.2">
      <c r="A90" s="22"/>
      <c r="B90" s="90" t="s">
        <v>164</v>
      </c>
      <c r="C90" s="91" t="s">
        <v>124</v>
      </c>
      <c r="D90" s="91" t="s">
        <v>25</v>
      </c>
      <c r="E90" s="92"/>
      <c r="F90" s="82"/>
      <c r="G90" s="82"/>
      <c r="H90" s="82"/>
      <c r="I90" s="82"/>
      <c r="J90" s="87"/>
      <c r="K90" s="21" t="str">
        <v/>
      </c>
      <c r="L90" s="21"/>
      <c r="M90" s="21"/>
      <c r="N90" s="21"/>
      <c r="O90" s="21"/>
      <c r="P90" s="21"/>
      <c r="Q90" s="21"/>
      <c r="R90" s="21"/>
      <c r="S90" s="21"/>
      <c r="T90" s="21"/>
    </row>
    <row r="91" spans="1:20" ht="30" customHeight="1" x14ac:dyDescent="0.2">
      <c r="A91" s="22"/>
      <c r="B91" s="90" t="s">
        <v>166</v>
      </c>
      <c r="C91" s="91" t="s">
        <v>167</v>
      </c>
      <c r="D91" s="91" t="s">
        <v>25</v>
      </c>
      <c r="E91" s="92"/>
      <c r="F91" s="82"/>
      <c r="G91" s="82"/>
      <c r="H91" s="82"/>
      <c r="I91" s="82"/>
      <c r="J91" s="93"/>
      <c r="K91" s="21" t="str">
        <v/>
      </c>
      <c r="L91" s="21"/>
      <c r="M91" s="21"/>
      <c r="N91" s="21"/>
      <c r="O91" s="21"/>
      <c r="P91" s="21"/>
      <c r="Q91" s="21"/>
      <c r="R91" s="21"/>
      <c r="S91" s="21"/>
      <c r="T91" s="21"/>
    </row>
    <row r="92" spans="1:20" ht="30" customHeight="1" x14ac:dyDescent="0.2">
      <c r="A92" s="22"/>
      <c r="B92" s="90" t="s">
        <v>166</v>
      </c>
      <c r="C92" s="91" t="s">
        <v>168</v>
      </c>
      <c r="D92" s="91" t="s">
        <v>38</v>
      </c>
      <c r="E92" s="92"/>
      <c r="F92" s="82"/>
      <c r="G92" s="82"/>
      <c r="H92" s="82"/>
      <c r="I92" s="82"/>
      <c r="J92" s="87"/>
      <c r="K92" s="21" t="str">
        <v/>
      </c>
      <c r="L92" s="21"/>
      <c r="M92" s="21"/>
      <c r="N92" s="21"/>
      <c r="O92" s="21"/>
      <c r="P92" s="21"/>
      <c r="Q92" s="21"/>
      <c r="R92" s="21"/>
      <c r="S92" s="21"/>
      <c r="T92" s="21"/>
    </row>
    <row r="93" spans="1:20" ht="30" customHeight="1" x14ac:dyDescent="0.2">
      <c r="A93" s="22"/>
      <c r="B93" s="90" t="s">
        <v>166</v>
      </c>
      <c r="C93" s="91" t="s">
        <v>169</v>
      </c>
      <c r="D93" s="91" t="s">
        <v>170</v>
      </c>
      <c r="E93" s="92"/>
      <c r="F93" s="82"/>
      <c r="G93" s="82"/>
      <c r="H93" s="82"/>
      <c r="I93" s="82"/>
      <c r="J93" s="87"/>
      <c r="K93" s="21" t="str">
        <v/>
      </c>
      <c r="L93" s="21"/>
      <c r="M93" s="21"/>
      <c r="N93" s="21"/>
      <c r="O93" s="21"/>
      <c r="P93" s="21"/>
      <c r="Q93" s="21"/>
      <c r="R93" s="21"/>
      <c r="S93" s="21"/>
      <c r="T93" s="21"/>
    </row>
    <row r="94" spans="1:20" ht="30" customHeight="1" x14ac:dyDescent="0.2">
      <c r="A94" s="22"/>
      <c r="B94" s="90" t="s">
        <v>171</v>
      </c>
      <c r="C94" s="91" t="s">
        <v>172</v>
      </c>
      <c r="D94" s="91" t="s">
        <v>38</v>
      </c>
      <c r="E94" s="92"/>
      <c r="F94" s="82"/>
      <c r="G94" s="82"/>
      <c r="H94" s="82"/>
      <c r="I94" s="82"/>
      <c r="J94" s="87"/>
      <c r="K94" s="21" t="str">
        <v/>
      </c>
      <c r="L94" s="21"/>
      <c r="M94" s="21"/>
      <c r="N94" s="21"/>
      <c r="O94" s="21"/>
      <c r="P94" s="21"/>
      <c r="Q94" s="21"/>
      <c r="R94" s="21"/>
      <c r="S94" s="21"/>
      <c r="T94" s="21"/>
    </row>
    <row r="95" spans="1:20" ht="30" customHeight="1" x14ac:dyDescent="0.2">
      <c r="A95" s="22"/>
      <c r="B95" s="90" t="s">
        <v>171</v>
      </c>
      <c r="C95" s="91" t="s">
        <v>173</v>
      </c>
      <c r="D95" s="91" t="s">
        <v>25</v>
      </c>
      <c r="E95" s="92"/>
      <c r="F95" s="82"/>
      <c r="G95" s="82"/>
      <c r="H95" s="82"/>
      <c r="I95" s="82"/>
      <c r="J95" s="87"/>
      <c r="K95" s="21" t="str">
        <v/>
      </c>
      <c r="L95" s="21"/>
      <c r="M95" s="21"/>
      <c r="N95" s="21"/>
      <c r="O95" s="21"/>
      <c r="P95" s="21"/>
      <c r="Q95" s="21"/>
      <c r="R95" s="21"/>
      <c r="S95" s="21"/>
      <c r="T95" s="21"/>
    </row>
    <row r="96" spans="1:20" ht="44.25" customHeight="1" x14ac:dyDescent="0.2">
      <c r="A96" s="22"/>
      <c r="B96" s="90" t="s">
        <v>171</v>
      </c>
      <c r="C96" s="91" t="s">
        <v>174</v>
      </c>
      <c r="D96" s="91" t="s">
        <v>38</v>
      </c>
      <c r="E96" s="92"/>
      <c r="F96" s="82"/>
      <c r="G96" s="82"/>
      <c r="H96" s="82"/>
      <c r="I96" s="82"/>
      <c r="J96" s="93"/>
      <c r="K96" s="21" t="str">
        <v/>
      </c>
      <c r="L96" s="21"/>
      <c r="M96" s="21"/>
      <c r="N96" s="21"/>
      <c r="O96" s="21"/>
      <c r="P96" s="21"/>
      <c r="Q96" s="21"/>
      <c r="R96" s="21"/>
      <c r="S96" s="21"/>
      <c r="T96" s="21"/>
    </row>
    <row r="97" spans="1:20" ht="30" customHeight="1" x14ac:dyDescent="0.2">
      <c r="A97" s="22"/>
      <c r="B97" s="90" t="s">
        <v>171</v>
      </c>
      <c r="C97" s="91" t="s">
        <v>175</v>
      </c>
      <c r="D97" s="91" t="s">
        <v>25</v>
      </c>
      <c r="E97" s="92"/>
      <c r="F97" s="82"/>
      <c r="G97" s="82"/>
      <c r="H97" s="82"/>
      <c r="I97" s="82"/>
      <c r="J97" s="93"/>
      <c r="K97" s="21" t="str">
        <v/>
      </c>
      <c r="L97" s="21"/>
      <c r="M97" s="21"/>
      <c r="N97" s="21"/>
      <c r="O97" s="21"/>
      <c r="P97" s="21"/>
      <c r="Q97" s="21"/>
      <c r="R97" s="21"/>
      <c r="S97" s="21"/>
      <c r="T97" s="21"/>
    </row>
    <row r="98" spans="1:20" ht="44.25" customHeight="1" x14ac:dyDescent="0.2">
      <c r="A98" s="22"/>
      <c r="B98" s="83" t="s">
        <v>176</v>
      </c>
      <c r="C98" s="89" t="s">
        <v>177</v>
      </c>
      <c r="D98" s="85" t="s">
        <v>25</v>
      </c>
      <c r="E98" s="86"/>
      <c r="F98" s="87"/>
      <c r="G98" s="87"/>
      <c r="H98" s="87"/>
      <c r="I98" s="87"/>
      <c r="J98" s="88"/>
      <c r="K98" s="21" t="str">
        <v/>
      </c>
      <c r="L98" s="21"/>
      <c r="M98" s="21"/>
      <c r="N98" s="21"/>
      <c r="O98" s="21"/>
      <c r="P98" s="21"/>
      <c r="Q98" s="21"/>
      <c r="R98" s="21"/>
      <c r="S98" s="21"/>
      <c r="T98" s="21"/>
    </row>
    <row r="99" spans="1:20" ht="30" customHeight="1" x14ac:dyDescent="0.2">
      <c r="A99" s="22"/>
      <c r="B99" s="83" t="s">
        <v>176</v>
      </c>
      <c r="C99" s="89" t="s">
        <v>178</v>
      </c>
      <c r="D99" s="85" t="s">
        <v>25</v>
      </c>
      <c r="E99" s="86"/>
      <c r="F99" s="87"/>
      <c r="G99" s="87"/>
      <c r="H99" s="87"/>
      <c r="I99" s="87"/>
      <c r="J99" s="88"/>
      <c r="K99" s="21" t="str">
        <v/>
      </c>
      <c r="L99" s="21"/>
      <c r="M99" s="21"/>
      <c r="N99" s="21"/>
      <c r="O99" s="21"/>
      <c r="P99" s="21"/>
      <c r="Q99" s="21"/>
      <c r="R99" s="21"/>
      <c r="S99" s="21"/>
      <c r="T99" s="21"/>
    </row>
    <row r="100" spans="1:20" ht="30" customHeight="1" x14ac:dyDescent="0.2">
      <c r="A100" s="22"/>
      <c r="B100" s="83" t="s">
        <v>176</v>
      </c>
      <c r="C100" s="89" t="s">
        <v>179</v>
      </c>
      <c r="D100" s="85" t="s">
        <v>25</v>
      </c>
      <c r="E100" s="86"/>
      <c r="F100" s="87"/>
      <c r="G100" s="87"/>
      <c r="H100" s="87"/>
      <c r="I100" s="87"/>
      <c r="J100" s="88"/>
      <c r="K100" s="21" t="str">
        <v/>
      </c>
      <c r="L100" s="21"/>
      <c r="M100" s="21"/>
      <c r="N100" s="21"/>
      <c r="O100" s="21"/>
      <c r="P100" s="21"/>
      <c r="Q100" s="21"/>
      <c r="R100" s="21"/>
      <c r="S100" s="21"/>
      <c r="T100" s="21"/>
    </row>
    <row r="101" spans="1:20" ht="30" customHeight="1" x14ac:dyDescent="0.2">
      <c r="A101" s="22"/>
      <c r="B101" s="83" t="s">
        <v>180</v>
      </c>
      <c r="C101" s="89" t="s">
        <v>181</v>
      </c>
      <c r="D101" s="85" t="s">
        <v>38</v>
      </c>
      <c r="E101" s="86"/>
      <c r="F101" s="87"/>
      <c r="G101" s="87"/>
      <c r="H101" s="87"/>
      <c r="I101" s="87"/>
      <c r="J101" s="82"/>
      <c r="K101" s="21" t="str">
        <v/>
      </c>
      <c r="L101" s="21"/>
      <c r="M101" s="21"/>
      <c r="N101" s="21"/>
      <c r="O101" s="21"/>
      <c r="P101" s="21"/>
      <c r="Q101" s="21"/>
      <c r="R101" s="21"/>
      <c r="S101" s="21"/>
      <c r="T101" s="21"/>
    </row>
    <row r="102" spans="1:20" ht="30" customHeight="1" x14ac:dyDescent="0.2">
      <c r="A102" s="22"/>
      <c r="B102" s="83" t="s">
        <v>182</v>
      </c>
      <c r="C102" s="89" t="s">
        <v>183</v>
      </c>
      <c r="D102" s="85" t="s">
        <v>25</v>
      </c>
      <c r="E102" s="86"/>
      <c r="F102" s="87"/>
      <c r="G102" s="87"/>
      <c r="H102" s="87"/>
      <c r="I102" s="87"/>
      <c r="J102" s="88"/>
      <c r="K102" s="21" t="str">
        <v/>
      </c>
      <c r="L102" s="21"/>
      <c r="M102" s="21"/>
      <c r="N102" s="21"/>
      <c r="O102" s="21"/>
      <c r="P102" s="21"/>
      <c r="Q102" s="21"/>
      <c r="R102" s="21"/>
      <c r="S102" s="21"/>
      <c r="T102" s="21"/>
    </row>
    <row r="103" spans="1:20" ht="30" customHeight="1" x14ac:dyDescent="0.2">
      <c r="A103" s="22"/>
      <c r="B103" s="83" t="s">
        <v>182</v>
      </c>
      <c r="C103" s="89" t="s">
        <v>184</v>
      </c>
      <c r="D103" s="85" t="s">
        <v>25</v>
      </c>
      <c r="E103" s="86"/>
      <c r="F103" s="87"/>
      <c r="G103" s="87"/>
      <c r="H103" s="87"/>
      <c r="I103" s="87"/>
      <c r="J103" s="88"/>
      <c r="K103" s="21" t="str">
        <v/>
      </c>
      <c r="L103" s="21"/>
      <c r="M103" s="21"/>
      <c r="N103" s="21"/>
      <c r="O103" s="21"/>
      <c r="P103" s="21"/>
      <c r="Q103" s="21"/>
      <c r="R103" s="21"/>
      <c r="S103" s="21"/>
      <c r="T103" s="21"/>
    </row>
    <row r="104" spans="1:20" ht="30" customHeight="1" x14ac:dyDescent="0.2">
      <c r="A104" s="22"/>
      <c r="B104" s="83" t="s">
        <v>182</v>
      </c>
      <c r="C104" s="89" t="s">
        <v>185</v>
      </c>
      <c r="D104" s="85" t="s">
        <v>25</v>
      </c>
      <c r="E104" s="86"/>
      <c r="F104" s="87"/>
      <c r="G104" s="87"/>
      <c r="H104" s="87"/>
      <c r="I104" s="87"/>
      <c r="J104" s="88"/>
      <c r="K104" s="21" t="str">
        <v/>
      </c>
      <c r="L104" s="21"/>
      <c r="M104" s="21"/>
      <c r="N104" s="21"/>
      <c r="O104" s="21"/>
      <c r="P104" s="21"/>
      <c r="Q104" s="21"/>
      <c r="R104" s="21"/>
      <c r="S104" s="21"/>
      <c r="T104" s="21"/>
    </row>
    <row r="105" spans="1:20" ht="30" customHeight="1" x14ac:dyDescent="0.2">
      <c r="A105" s="22"/>
      <c r="B105" s="83" t="s">
        <v>182</v>
      </c>
      <c r="C105" s="89" t="s">
        <v>186</v>
      </c>
      <c r="D105" s="85" t="s">
        <v>25</v>
      </c>
      <c r="E105" s="86"/>
      <c r="F105" s="87"/>
      <c r="G105" s="87"/>
      <c r="H105" s="87"/>
      <c r="I105" s="87"/>
      <c r="J105" s="88"/>
      <c r="K105" s="21" t="str">
        <v/>
      </c>
      <c r="L105" s="21"/>
      <c r="M105" s="21"/>
      <c r="N105" s="21"/>
      <c r="O105" s="21"/>
      <c r="P105" s="21"/>
      <c r="Q105" s="21"/>
      <c r="R105" s="21"/>
      <c r="S105" s="21"/>
      <c r="T105" s="21"/>
    </row>
    <row r="106" spans="1:20" ht="30" customHeight="1" x14ac:dyDescent="0.2">
      <c r="A106" s="22"/>
      <c r="B106" s="90" t="s">
        <v>187</v>
      </c>
      <c r="C106" s="89" t="s">
        <v>131</v>
      </c>
      <c r="D106" s="85" t="s">
        <v>38</v>
      </c>
      <c r="E106" s="86"/>
      <c r="F106" s="87"/>
      <c r="G106" s="87"/>
      <c r="H106" s="87"/>
      <c r="I106" s="87"/>
      <c r="J106" s="88"/>
      <c r="K106" s="21" t="str">
        <v/>
      </c>
      <c r="L106" s="21"/>
      <c r="M106" s="21"/>
      <c r="N106" s="21"/>
      <c r="O106" s="21"/>
      <c r="P106" s="21"/>
      <c r="Q106" s="21"/>
      <c r="R106" s="21"/>
      <c r="S106" s="21"/>
      <c r="T106" s="21"/>
    </row>
    <row r="107" spans="1:20" ht="30" customHeight="1" x14ac:dyDescent="0.2">
      <c r="A107" s="22"/>
      <c r="B107" s="90" t="s">
        <v>187</v>
      </c>
      <c r="C107" s="89" t="s">
        <v>188</v>
      </c>
      <c r="D107" s="85" t="s">
        <v>25</v>
      </c>
      <c r="E107" s="86"/>
      <c r="F107" s="87"/>
      <c r="G107" s="87"/>
      <c r="H107" s="87"/>
      <c r="I107" s="87"/>
      <c r="J107" s="88"/>
      <c r="K107" s="21" t="str">
        <v/>
      </c>
      <c r="L107" s="21"/>
      <c r="M107" s="21"/>
      <c r="N107" s="21"/>
      <c r="O107" s="21"/>
      <c r="P107" s="21"/>
      <c r="Q107" s="21"/>
      <c r="R107" s="21"/>
      <c r="S107" s="21"/>
      <c r="T107" s="21"/>
    </row>
    <row r="108" spans="1:20" ht="30" customHeight="1" x14ac:dyDescent="0.2">
      <c r="A108" s="22"/>
      <c r="B108" s="90" t="s">
        <v>187</v>
      </c>
      <c r="C108" s="89" t="s">
        <v>189</v>
      </c>
      <c r="D108" s="85" t="s">
        <v>25</v>
      </c>
      <c r="E108" s="86"/>
      <c r="F108" s="87"/>
      <c r="G108" s="87"/>
      <c r="H108" s="87"/>
      <c r="I108" s="87"/>
      <c r="J108" s="98"/>
      <c r="K108" s="21" t="str">
        <v/>
      </c>
      <c r="L108" s="21"/>
      <c r="M108" s="21"/>
      <c r="N108" s="21"/>
      <c r="O108" s="21"/>
      <c r="P108" s="21"/>
      <c r="Q108" s="21"/>
      <c r="R108" s="21"/>
      <c r="S108" s="21"/>
      <c r="T108" s="21"/>
    </row>
    <row r="109" spans="1:20" ht="30" customHeight="1" x14ac:dyDescent="0.2">
      <c r="A109" s="22"/>
      <c r="B109" s="90" t="s">
        <v>190</v>
      </c>
      <c r="C109" s="89" t="s">
        <v>191</v>
      </c>
      <c r="D109" s="85" t="s">
        <v>25</v>
      </c>
      <c r="E109" s="86"/>
      <c r="F109" s="87"/>
      <c r="G109" s="87"/>
      <c r="H109" s="87"/>
      <c r="I109" s="87"/>
      <c r="J109" s="88"/>
      <c r="K109" s="21" t="str">
        <v/>
      </c>
      <c r="L109" s="21"/>
      <c r="M109" s="21"/>
      <c r="N109" s="21"/>
      <c r="O109" s="21"/>
      <c r="P109" s="21"/>
      <c r="Q109" s="21"/>
      <c r="R109" s="21"/>
      <c r="S109" s="21"/>
      <c r="T109" s="21"/>
    </row>
    <row r="110" spans="1:20" ht="30" customHeight="1" x14ac:dyDescent="0.2">
      <c r="A110" s="22"/>
      <c r="B110" s="90" t="s">
        <v>190</v>
      </c>
      <c r="C110" s="89" t="s">
        <v>192</v>
      </c>
      <c r="D110" s="85" t="s">
        <v>25</v>
      </c>
      <c r="E110" s="86"/>
      <c r="F110" s="87"/>
      <c r="G110" s="87"/>
      <c r="H110" s="87"/>
      <c r="I110" s="87"/>
      <c r="J110" s="88"/>
      <c r="K110" s="21" t="str">
        <v/>
      </c>
      <c r="L110" s="21"/>
      <c r="M110" s="21"/>
      <c r="N110" s="21"/>
      <c r="O110" s="21"/>
      <c r="P110" s="21"/>
      <c r="Q110" s="21"/>
      <c r="R110" s="21"/>
      <c r="S110" s="21"/>
      <c r="T110" s="21"/>
    </row>
    <row r="111" spans="1:20" ht="30" customHeight="1" x14ac:dyDescent="0.2">
      <c r="A111" s="22"/>
      <c r="B111" s="90" t="s">
        <v>190</v>
      </c>
      <c r="C111" s="89" t="s">
        <v>193</v>
      </c>
      <c r="D111" s="85" t="s">
        <v>25</v>
      </c>
      <c r="E111" s="86"/>
      <c r="F111" s="87"/>
      <c r="G111" s="87"/>
      <c r="H111" s="87"/>
      <c r="I111" s="87"/>
      <c r="J111" s="88"/>
      <c r="K111" s="21" t="str">
        <v/>
      </c>
      <c r="L111" s="21"/>
      <c r="M111" s="21"/>
      <c r="N111" s="21"/>
      <c r="O111" s="21"/>
      <c r="P111" s="21"/>
      <c r="Q111" s="21"/>
      <c r="R111" s="21"/>
      <c r="S111" s="21"/>
      <c r="T111" s="21"/>
    </row>
    <row r="112" spans="1:20" ht="30" customHeight="1" x14ac:dyDescent="0.2">
      <c r="A112" s="22"/>
      <c r="B112" s="90" t="s">
        <v>190</v>
      </c>
      <c r="C112" s="89" t="s">
        <v>194</v>
      </c>
      <c r="D112" s="85" t="s">
        <v>25</v>
      </c>
      <c r="E112" s="86"/>
      <c r="F112" s="87"/>
      <c r="G112" s="87"/>
      <c r="H112" s="87"/>
      <c r="I112" s="87"/>
      <c r="J112" s="88"/>
      <c r="K112" s="21" t="str">
        <v/>
      </c>
      <c r="L112" s="21"/>
      <c r="M112" s="21"/>
      <c r="N112" s="21"/>
      <c r="O112" s="21"/>
      <c r="P112" s="21"/>
      <c r="Q112" s="21"/>
      <c r="R112" s="21"/>
      <c r="S112" s="21"/>
      <c r="T112" s="21"/>
    </row>
    <row r="113" spans="1:20" ht="30" customHeight="1" x14ac:dyDescent="0.2">
      <c r="A113" s="22"/>
      <c r="B113" s="90" t="s">
        <v>190</v>
      </c>
      <c r="C113" s="89" t="s">
        <v>195</v>
      </c>
      <c r="D113" s="85" t="s">
        <v>25</v>
      </c>
      <c r="E113" s="92"/>
      <c r="F113" s="82"/>
      <c r="G113" s="82"/>
      <c r="H113" s="82"/>
      <c r="I113" s="82"/>
      <c r="J113" s="88"/>
      <c r="K113" s="21" t="str">
        <v/>
      </c>
      <c r="L113" s="21"/>
      <c r="M113" s="21"/>
      <c r="N113" s="21"/>
      <c r="O113" s="21"/>
      <c r="P113" s="21"/>
      <c r="Q113" s="21"/>
      <c r="R113" s="21"/>
      <c r="S113" s="21"/>
      <c r="T113" s="21"/>
    </row>
    <row r="114" spans="1:20" ht="30" customHeight="1" x14ac:dyDescent="0.2">
      <c r="A114" s="22"/>
      <c r="B114" s="90" t="s">
        <v>190</v>
      </c>
      <c r="C114" s="89" t="s">
        <v>196</v>
      </c>
      <c r="D114" s="91" t="s">
        <v>38</v>
      </c>
      <c r="E114" s="92"/>
      <c r="F114" s="82"/>
      <c r="G114" s="82"/>
      <c r="H114" s="82"/>
      <c r="I114" s="82"/>
      <c r="J114" s="88"/>
      <c r="K114" s="21" t="str">
        <v/>
      </c>
      <c r="L114" s="21"/>
      <c r="M114" s="21"/>
      <c r="N114" s="21"/>
      <c r="O114" s="21"/>
      <c r="P114" s="21"/>
      <c r="Q114" s="21"/>
      <c r="R114" s="21"/>
      <c r="S114" s="21"/>
      <c r="T114" s="21"/>
    </row>
    <row r="115" spans="1:20" ht="30" customHeight="1" x14ac:dyDescent="0.2">
      <c r="A115" s="22"/>
      <c r="B115" s="90" t="s">
        <v>190</v>
      </c>
      <c r="C115" s="89" t="s">
        <v>197</v>
      </c>
      <c r="D115" s="85" t="s">
        <v>25</v>
      </c>
      <c r="E115" s="86"/>
      <c r="F115" s="87"/>
      <c r="G115" s="87"/>
      <c r="H115" s="87"/>
      <c r="I115" s="87"/>
      <c r="J115" s="88"/>
      <c r="K115" s="21" t="str">
        <v/>
      </c>
      <c r="L115" s="21"/>
      <c r="M115" s="21"/>
      <c r="N115" s="21"/>
      <c r="O115" s="21"/>
      <c r="P115" s="21"/>
      <c r="Q115" s="21"/>
      <c r="R115" s="21"/>
      <c r="S115" s="21"/>
      <c r="T115" s="21"/>
    </row>
    <row r="116" spans="1:20" ht="30" customHeight="1" x14ac:dyDescent="0.2">
      <c r="A116" s="22"/>
      <c r="B116" s="99" t="s">
        <v>198</v>
      </c>
      <c r="C116" s="89" t="s">
        <v>126</v>
      </c>
      <c r="D116" s="85" t="s">
        <v>38</v>
      </c>
      <c r="E116" s="92"/>
      <c r="F116" s="82"/>
      <c r="G116" s="87"/>
      <c r="H116" s="87"/>
      <c r="I116" s="87"/>
      <c r="J116" s="96"/>
      <c r="K116" s="21" t="str">
        <v/>
      </c>
      <c r="L116" s="21"/>
      <c r="M116" s="21"/>
      <c r="N116" s="21"/>
      <c r="O116" s="21"/>
      <c r="P116" s="21"/>
      <c r="Q116" s="21"/>
      <c r="R116" s="21"/>
      <c r="S116" s="21"/>
      <c r="T116" s="21"/>
    </row>
    <row r="117" spans="1:20" ht="30" customHeight="1" x14ac:dyDescent="0.2">
      <c r="A117" s="22"/>
      <c r="B117" s="99" t="s">
        <v>198</v>
      </c>
      <c r="C117" s="89" t="s">
        <v>131</v>
      </c>
      <c r="D117" s="85" t="s">
        <v>38</v>
      </c>
      <c r="E117" s="86"/>
      <c r="F117" s="87"/>
      <c r="G117" s="87"/>
      <c r="H117" s="87"/>
      <c r="I117" s="87"/>
      <c r="J117" s="88"/>
      <c r="K117" s="21" t="str">
        <v/>
      </c>
      <c r="L117" s="21"/>
      <c r="M117" s="21"/>
      <c r="N117" s="21"/>
      <c r="O117" s="21"/>
      <c r="P117" s="21"/>
      <c r="Q117" s="21"/>
      <c r="R117" s="21"/>
      <c r="S117" s="21"/>
      <c r="T117" s="21"/>
    </row>
    <row r="118" spans="1:20" ht="30" customHeight="1" x14ac:dyDescent="0.2">
      <c r="A118" s="22"/>
      <c r="B118" s="99" t="s">
        <v>198</v>
      </c>
      <c r="C118" s="89" t="s">
        <v>132</v>
      </c>
      <c r="D118" s="85" t="s">
        <v>25</v>
      </c>
      <c r="E118" s="86"/>
      <c r="F118" s="87"/>
      <c r="G118" s="87"/>
      <c r="H118" s="87"/>
      <c r="I118" s="87"/>
      <c r="J118" s="88"/>
      <c r="K118" s="21" t="str">
        <v/>
      </c>
      <c r="L118" s="21"/>
      <c r="M118" s="21"/>
      <c r="N118" s="21"/>
      <c r="O118" s="21"/>
      <c r="P118" s="21"/>
      <c r="Q118" s="21"/>
      <c r="R118" s="21"/>
      <c r="S118" s="21"/>
      <c r="T118" s="21"/>
    </row>
    <row r="119" spans="1:20" ht="30" customHeight="1" x14ac:dyDescent="0.2">
      <c r="A119" s="22"/>
      <c r="B119" s="83" t="s">
        <v>199</v>
      </c>
      <c r="C119" s="89" t="s">
        <v>200</v>
      </c>
      <c r="D119" s="85" t="s">
        <v>25</v>
      </c>
      <c r="E119" s="86"/>
      <c r="F119" s="87"/>
      <c r="G119" s="87"/>
      <c r="H119" s="87"/>
      <c r="I119" s="87"/>
      <c r="J119" s="87"/>
      <c r="K119" s="21" t="str">
        <v/>
      </c>
      <c r="L119" s="21"/>
      <c r="M119" s="21"/>
      <c r="N119" s="21"/>
      <c r="O119" s="21"/>
      <c r="P119" s="21"/>
      <c r="Q119" s="21"/>
      <c r="R119" s="21"/>
      <c r="S119" s="21"/>
      <c r="T119" s="21"/>
    </row>
    <row r="120" spans="1:20" ht="30" customHeight="1" x14ac:dyDescent="0.2">
      <c r="A120" s="22"/>
      <c r="B120" s="83" t="s">
        <v>199</v>
      </c>
      <c r="C120" s="89" t="s">
        <v>201</v>
      </c>
      <c r="D120" s="85" t="s">
        <v>25</v>
      </c>
      <c r="E120" s="86"/>
      <c r="F120" s="87"/>
      <c r="G120" s="87"/>
      <c r="H120" s="87"/>
      <c r="I120" s="87"/>
      <c r="J120" s="87"/>
      <c r="K120" s="21" t="str">
        <v/>
      </c>
      <c r="L120" s="21"/>
      <c r="M120" s="21"/>
      <c r="N120" s="21"/>
      <c r="O120" s="21"/>
      <c r="P120" s="21"/>
      <c r="Q120" s="21"/>
      <c r="R120" s="21"/>
      <c r="S120" s="21"/>
      <c r="T120" s="21"/>
    </row>
    <row r="121" spans="1:20" ht="30" customHeight="1" x14ac:dyDescent="0.2">
      <c r="A121" s="22"/>
      <c r="B121" s="83" t="s">
        <v>199</v>
      </c>
      <c r="C121" s="89" t="s">
        <v>202</v>
      </c>
      <c r="D121" s="85" t="s">
        <v>25</v>
      </c>
      <c r="E121" s="86"/>
      <c r="F121" s="87"/>
      <c r="G121" s="87"/>
      <c r="H121" s="87"/>
      <c r="I121" s="87"/>
      <c r="J121" s="87"/>
      <c r="K121" s="21" t="str">
        <v/>
      </c>
      <c r="L121" s="21"/>
      <c r="M121" s="21"/>
      <c r="N121" s="21"/>
      <c r="O121" s="21"/>
      <c r="P121" s="21"/>
      <c r="Q121" s="21"/>
      <c r="R121" s="21"/>
      <c r="S121" s="21"/>
      <c r="T121" s="21"/>
    </row>
    <row r="122" spans="1:20" ht="30" customHeight="1" x14ac:dyDescent="0.2">
      <c r="A122" s="22"/>
      <c r="B122" s="83" t="s">
        <v>199</v>
      </c>
      <c r="C122" s="89" t="s">
        <v>203</v>
      </c>
      <c r="D122" s="85" t="s">
        <v>25</v>
      </c>
      <c r="E122" s="86"/>
      <c r="F122" s="87"/>
      <c r="G122" s="87"/>
      <c r="H122" s="87"/>
      <c r="I122" s="87"/>
      <c r="J122" s="87"/>
      <c r="K122" s="21" t="str">
        <v/>
      </c>
      <c r="L122" s="21"/>
      <c r="M122" s="21"/>
      <c r="N122" s="21"/>
      <c r="O122" s="21"/>
      <c r="P122" s="21"/>
      <c r="Q122" s="21"/>
      <c r="R122" s="21"/>
      <c r="S122" s="21"/>
      <c r="T122" s="21"/>
    </row>
    <row r="123" spans="1:20" ht="30" customHeight="1" x14ac:dyDescent="0.2">
      <c r="A123" s="22"/>
      <c r="B123" s="83" t="s">
        <v>199</v>
      </c>
      <c r="C123" s="89" t="s">
        <v>204</v>
      </c>
      <c r="D123" s="85" t="s">
        <v>25</v>
      </c>
      <c r="E123" s="92"/>
      <c r="F123" s="82"/>
      <c r="G123" s="82"/>
      <c r="H123" s="82"/>
      <c r="I123" s="82"/>
      <c r="J123" s="87"/>
      <c r="K123" s="21" t="str">
        <v/>
      </c>
      <c r="L123" s="21"/>
      <c r="M123" s="21"/>
      <c r="N123" s="21"/>
      <c r="O123" s="21"/>
      <c r="P123" s="21"/>
      <c r="Q123" s="21"/>
      <c r="R123" s="21"/>
      <c r="S123" s="21"/>
      <c r="T123" s="21"/>
    </row>
    <row r="124" spans="1:20" ht="30" customHeight="1" x14ac:dyDescent="0.2">
      <c r="A124" s="22"/>
      <c r="B124" s="83" t="s">
        <v>199</v>
      </c>
      <c r="C124" s="89" t="s">
        <v>101</v>
      </c>
      <c r="D124" s="85" t="s">
        <v>25</v>
      </c>
      <c r="E124" s="86"/>
      <c r="F124" s="87"/>
      <c r="G124" s="87"/>
      <c r="H124" s="87"/>
      <c r="I124" s="87"/>
      <c r="J124" s="87"/>
      <c r="K124" s="21" t="str">
        <v/>
      </c>
      <c r="L124" s="21"/>
      <c r="M124" s="21"/>
      <c r="N124" s="21"/>
      <c r="O124" s="21"/>
      <c r="P124" s="21"/>
      <c r="Q124" s="21"/>
      <c r="R124" s="21"/>
      <c r="S124" s="21"/>
      <c r="T124" s="21"/>
    </row>
    <row r="125" spans="1:20" ht="30" customHeight="1" x14ac:dyDescent="0.2">
      <c r="A125" s="22"/>
      <c r="B125" s="83" t="s">
        <v>199</v>
      </c>
      <c r="C125" s="89" t="s">
        <v>126</v>
      </c>
      <c r="D125" s="85" t="s">
        <v>38</v>
      </c>
      <c r="E125" s="86"/>
      <c r="F125" s="87"/>
      <c r="G125" s="87"/>
      <c r="H125" s="87"/>
      <c r="I125" s="87"/>
      <c r="J125" s="96"/>
      <c r="K125" s="21" t="str">
        <v/>
      </c>
      <c r="L125" s="21"/>
      <c r="M125" s="21"/>
      <c r="N125" s="21"/>
      <c r="O125" s="21"/>
      <c r="P125" s="21"/>
      <c r="Q125" s="21"/>
      <c r="R125" s="21"/>
      <c r="S125" s="21"/>
      <c r="T125" s="21"/>
    </row>
    <row r="126" spans="1:20" ht="30" customHeight="1" x14ac:dyDescent="0.2">
      <c r="A126" s="22"/>
      <c r="B126" s="83" t="s">
        <v>199</v>
      </c>
      <c r="C126" s="89" t="s">
        <v>102</v>
      </c>
      <c r="D126" s="85" t="s">
        <v>38</v>
      </c>
      <c r="E126" s="86"/>
      <c r="F126" s="87"/>
      <c r="G126" s="87"/>
      <c r="H126" s="87"/>
      <c r="I126" s="87"/>
      <c r="J126" s="94"/>
      <c r="K126" s="21" t="str">
        <v/>
      </c>
      <c r="L126" s="21"/>
      <c r="M126" s="21"/>
      <c r="N126" s="21"/>
      <c r="O126" s="21"/>
      <c r="P126" s="21"/>
      <c r="Q126" s="21"/>
      <c r="R126" s="21"/>
      <c r="S126" s="21"/>
      <c r="T126" s="21"/>
    </row>
    <row r="127" spans="1:20" ht="30" customHeight="1" x14ac:dyDescent="0.2">
      <c r="A127" s="22"/>
      <c r="B127" s="83" t="s">
        <v>199</v>
      </c>
      <c r="C127" s="89" t="s">
        <v>103</v>
      </c>
      <c r="D127" s="85" t="s">
        <v>38</v>
      </c>
      <c r="E127" s="86"/>
      <c r="F127" s="87"/>
      <c r="G127" s="87"/>
      <c r="H127" s="87"/>
      <c r="I127" s="87"/>
      <c r="J127" s="94"/>
      <c r="K127" s="21" t="str">
        <v/>
      </c>
      <c r="L127" s="21"/>
      <c r="M127" s="21"/>
      <c r="N127" s="21"/>
      <c r="O127" s="21"/>
      <c r="P127" s="21"/>
      <c r="Q127" s="21"/>
      <c r="R127" s="21"/>
      <c r="S127" s="21"/>
      <c r="T127" s="21"/>
    </row>
    <row r="128" spans="1:20" ht="30" customHeight="1" x14ac:dyDescent="0.2">
      <c r="A128" s="22"/>
      <c r="B128" s="83" t="s">
        <v>199</v>
      </c>
      <c r="C128" s="89" t="s">
        <v>104</v>
      </c>
      <c r="D128" s="85" t="s">
        <v>38</v>
      </c>
      <c r="E128" s="86"/>
      <c r="F128" s="87"/>
      <c r="G128" s="87"/>
      <c r="H128" s="87"/>
      <c r="I128" s="87"/>
      <c r="J128" s="87"/>
      <c r="K128" s="21" t="str">
        <v/>
      </c>
      <c r="L128" s="21"/>
      <c r="M128" s="21"/>
      <c r="N128" s="21"/>
      <c r="O128" s="21"/>
      <c r="P128" s="21"/>
      <c r="Q128" s="21"/>
      <c r="R128" s="21"/>
      <c r="S128" s="21"/>
      <c r="T128" s="21"/>
    </row>
    <row r="129" spans="1:20" ht="30" customHeight="1" x14ac:dyDescent="0.2">
      <c r="A129" s="22"/>
      <c r="B129" s="90" t="s">
        <v>205</v>
      </c>
      <c r="C129" s="89" t="s">
        <v>206</v>
      </c>
      <c r="D129" s="91" t="s">
        <v>38</v>
      </c>
      <c r="E129" s="92"/>
      <c r="F129" s="82"/>
      <c r="G129" s="82"/>
      <c r="H129" s="82"/>
      <c r="I129" s="87"/>
      <c r="J129" s="87"/>
      <c r="K129" s="21" t="str">
        <v/>
      </c>
      <c r="L129" s="21"/>
      <c r="M129" s="21"/>
      <c r="N129" s="21"/>
      <c r="O129" s="21"/>
      <c r="P129" s="21"/>
      <c r="Q129" s="21"/>
      <c r="R129" s="21"/>
      <c r="S129" s="21"/>
      <c r="T129" s="21"/>
    </row>
    <row r="130" spans="1:20" ht="30" customHeight="1" x14ac:dyDescent="0.2">
      <c r="A130" s="22"/>
      <c r="B130" s="90" t="s">
        <v>205</v>
      </c>
      <c r="C130" s="89" t="s">
        <v>207</v>
      </c>
      <c r="D130" s="91" t="s">
        <v>38</v>
      </c>
      <c r="E130" s="92"/>
      <c r="F130" s="82"/>
      <c r="G130" s="82"/>
      <c r="H130" s="82"/>
      <c r="I130" s="87"/>
      <c r="J130" s="87"/>
      <c r="K130" s="21" t="str">
        <v/>
      </c>
      <c r="L130" s="21"/>
      <c r="M130" s="21"/>
      <c r="N130" s="21"/>
      <c r="O130" s="21"/>
      <c r="P130" s="21"/>
      <c r="Q130" s="21"/>
      <c r="R130" s="21"/>
      <c r="S130" s="21"/>
      <c r="T130" s="21"/>
    </row>
    <row r="131" spans="1:20" ht="30" customHeight="1" x14ac:dyDescent="0.2">
      <c r="A131" s="22"/>
      <c r="B131" s="83" t="s">
        <v>208</v>
      </c>
      <c r="C131" s="89" t="s">
        <v>104</v>
      </c>
      <c r="D131" s="85" t="s">
        <v>38</v>
      </c>
      <c r="E131" s="86"/>
      <c r="F131" s="87"/>
      <c r="G131" s="87"/>
      <c r="H131" s="87"/>
      <c r="I131" s="87"/>
      <c r="J131" s="87"/>
      <c r="K131" s="21" t="str">
        <v/>
      </c>
      <c r="L131" s="21"/>
      <c r="M131" s="21"/>
      <c r="N131" s="21"/>
      <c r="O131" s="21"/>
      <c r="P131" s="21"/>
      <c r="Q131" s="21"/>
      <c r="R131" s="21"/>
      <c r="S131" s="21"/>
      <c r="T131" s="21"/>
    </row>
    <row r="132" spans="1:20" ht="30" customHeight="1" x14ac:dyDescent="0.2">
      <c r="A132" s="22"/>
      <c r="B132" s="90" t="s">
        <v>208</v>
      </c>
      <c r="C132" s="89" t="s">
        <v>209</v>
      </c>
      <c r="D132" s="91" t="s">
        <v>25</v>
      </c>
      <c r="E132" s="92"/>
      <c r="F132" s="82"/>
      <c r="G132" s="82"/>
      <c r="H132" s="82"/>
      <c r="I132" s="82"/>
      <c r="J132" s="82"/>
      <c r="K132" s="21" t="str">
        <v/>
      </c>
      <c r="L132" s="21"/>
      <c r="M132" s="21"/>
      <c r="N132" s="21"/>
      <c r="O132" s="21"/>
      <c r="P132" s="21"/>
      <c r="Q132" s="21"/>
      <c r="R132" s="21"/>
      <c r="S132" s="21"/>
      <c r="T132" s="21"/>
    </row>
    <row r="133" spans="1:20" ht="30" customHeight="1" x14ac:dyDescent="0.2">
      <c r="A133" s="22"/>
      <c r="B133" s="90" t="s">
        <v>208</v>
      </c>
      <c r="C133" s="89" t="s">
        <v>210</v>
      </c>
      <c r="D133" s="91" t="s">
        <v>25</v>
      </c>
      <c r="E133" s="92"/>
      <c r="F133" s="82"/>
      <c r="G133" s="82"/>
      <c r="H133" s="82"/>
      <c r="I133" s="82"/>
      <c r="J133" s="82"/>
      <c r="K133" s="21" t="str">
        <v/>
      </c>
      <c r="L133" s="21"/>
      <c r="M133" s="21"/>
      <c r="N133" s="21"/>
      <c r="O133" s="21"/>
      <c r="P133" s="21"/>
      <c r="Q133" s="21"/>
      <c r="R133" s="21"/>
      <c r="S133" s="21"/>
      <c r="T133" s="21"/>
    </row>
    <row r="134" spans="1:20" ht="30" customHeight="1" x14ac:dyDescent="0.2">
      <c r="A134" s="22"/>
      <c r="B134" s="90" t="s">
        <v>211</v>
      </c>
      <c r="C134" s="91" t="s">
        <v>212</v>
      </c>
      <c r="D134" s="91" t="s">
        <v>25</v>
      </c>
      <c r="E134" s="92"/>
      <c r="F134" s="82"/>
      <c r="G134" s="82"/>
      <c r="H134" s="82"/>
      <c r="I134" s="82"/>
      <c r="J134" s="93"/>
      <c r="K134" s="21" t="str">
        <v/>
      </c>
      <c r="L134" s="21"/>
      <c r="M134" s="21"/>
      <c r="N134" s="21"/>
      <c r="O134" s="21"/>
      <c r="P134" s="21"/>
      <c r="Q134" s="21"/>
      <c r="R134" s="21"/>
      <c r="S134" s="21"/>
      <c r="T134" s="21"/>
    </row>
    <row r="135" spans="1:20" ht="30" customHeight="1" x14ac:dyDescent="0.2">
      <c r="A135" s="22"/>
      <c r="B135" s="90" t="s">
        <v>211</v>
      </c>
      <c r="C135" s="91" t="s">
        <v>213</v>
      </c>
      <c r="D135" s="91" t="s">
        <v>25</v>
      </c>
      <c r="E135" s="92"/>
      <c r="F135" s="82"/>
      <c r="G135" s="82"/>
      <c r="H135" s="82"/>
      <c r="I135" s="82"/>
      <c r="J135" s="93"/>
      <c r="K135" s="21" t="str">
        <v/>
      </c>
      <c r="L135" s="21"/>
      <c r="M135" s="21"/>
      <c r="N135" s="21"/>
      <c r="O135" s="21"/>
      <c r="P135" s="21"/>
      <c r="Q135" s="21"/>
      <c r="R135" s="21"/>
      <c r="S135" s="21"/>
      <c r="T135" s="21"/>
    </row>
    <row r="136" spans="1:20" ht="30" customHeight="1" x14ac:dyDescent="0.2">
      <c r="A136" s="22"/>
      <c r="B136" s="83" t="s">
        <v>214</v>
      </c>
      <c r="C136" s="89" t="s">
        <v>102</v>
      </c>
      <c r="D136" s="85" t="s">
        <v>38</v>
      </c>
      <c r="E136" s="86"/>
      <c r="F136" s="87"/>
      <c r="G136" s="87"/>
      <c r="H136" s="87"/>
      <c r="I136" s="87"/>
      <c r="J136" s="94"/>
      <c r="K136" s="21" t="str">
        <v/>
      </c>
      <c r="L136" s="21"/>
      <c r="M136" s="21"/>
      <c r="N136" s="21"/>
      <c r="O136" s="21"/>
      <c r="P136" s="21"/>
      <c r="Q136" s="21"/>
      <c r="R136" s="21"/>
      <c r="S136" s="21"/>
      <c r="T136" s="21"/>
    </row>
    <row r="137" spans="1:20" ht="30" customHeight="1" x14ac:dyDescent="0.2">
      <c r="A137" s="22"/>
      <c r="B137" s="83" t="s">
        <v>214</v>
      </c>
      <c r="C137" s="89" t="s">
        <v>103</v>
      </c>
      <c r="D137" s="85" t="s">
        <v>38</v>
      </c>
      <c r="E137" s="86"/>
      <c r="F137" s="87"/>
      <c r="G137" s="87"/>
      <c r="H137" s="87"/>
      <c r="I137" s="87"/>
      <c r="J137" s="94"/>
      <c r="K137" s="21" t="str">
        <v/>
      </c>
      <c r="L137" s="21"/>
      <c r="M137" s="21"/>
      <c r="N137" s="21"/>
      <c r="O137" s="21"/>
      <c r="P137" s="21"/>
      <c r="Q137" s="21"/>
      <c r="R137" s="21"/>
      <c r="S137" s="21"/>
      <c r="T137" s="21"/>
    </row>
    <row r="138" spans="1:20" ht="30" customHeight="1" x14ac:dyDescent="0.2">
      <c r="A138" s="22"/>
      <c r="B138" s="83" t="s">
        <v>214</v>
      </c>
      <c r="C138" s="89" t="s">
        <v>104</v>
      </c>
      <c r="D138" s="85" t="s">
        <v>38</v>
      </c>
      <c r="E138" s="86"/>
      <c r="F138" s="87"/>
      <c r="G138" s="87"/>
      <c r="H138" s="87"/>
      <c r="I138" s="87"/>
      <c r="J138" s="87"/>
      <c r="K138" s="21" t="str">
        <v/>
      </c>
      <c r="L138" s="21"/>
      <c r="M138" s="21"/>
      <c r="N138" s="21"/>
      <c r="O138" s="21"/>
      <c r="P138" s="21"/>
      <c r="Q138" s="21"/>
      <c r="R138" s="21"/>
      <c r="S138" s="21"/>
      <c r="T138" s="21"/>
    </row>
    <row r="139" spans="1:20" ht="30" customHeight="1" x14ac:dyDescent="0.2">
      <c r="A139" s="22"/>
      <c r="B139" s="83" t="s">
        <v>215</v>
      </c>
      <c r="C139" s="89" t="s">
        <v>102</v>
      </c>
      <c r="D139" s="85" t="s">
        <v>38</v>
      </c>
      <c r="E139" s="86"/>
      <c r="F139" s="87"/>
      <c r="G139" s="87"/>
      <c r="H139" s="87"/>
      <c r="I139" s="87"/>
      <c r="J139" s="96"/>
      <c r="K139" s="21" t="str">
        <v/>
      </c>
      <c r="L139" s="21"/>
      <c r="M139" s="21"/>
      <c r="N139" s="21"/>
      <c r="O139" s="21"/>
      <c r="P139" s="21"/>
      <c r="Q139" s="21"/>
      <c r="R139" s="21"/>
      <c r="S139" s="21"/>
      <c r="T139" s="21"/>
    </row>
    <row r="140" spans="1:20" ht="30" customHeight="1" x14ac:dyDescent="0.2">
      <c r="A140" s="22"/>
      <c r="B140" s="83" t="s">
        <v>215</v>
      </c>
      <c r="C140" s="89" t="s">
        <v>103</v>
      </c>
      <c r="D140" s="85" t="s">
        <v>38</v>
      </c>
      <c r="E140" s="86"/>
      <c r="F140" s="87"/>
      <c r="G140" s="87"/>
      <c r="H140" s="87"/>
      <c r="I140" s="87"/>
      <c r="J140" s="96"/>
      <c r="K140" s="21" t="str">
        <v/>
      </c>
      <c r="L140" s="21"/>
      <c r="M140" s="21"/>
      <c r="N140" s="21"/>
      <c r="O140" s="21"/>
      <c r="P140" s="21"/>
      <c r="Q140" s="21"/>
      <c r="R140" s="21"/>
      <c r="S140" s="21"/>
      <c r="T140" s="21"/>
    </row>
    <row r="141" spans="1:20" ht="30" customHeight="1" x14ac:dyDescent="0.2">
      <c r="A141" s="22"/>
      <c r="B141" s="83" t="s">
        <v>215</v>
      </c>
      <c r="C141" s="89" t="s">
        <v>104</v>
      </c>
      <c r="D141" s="85" t="s">
        <v>38</v>
      </c>
      <c r="E141" s="86"/>
      <c r="F141" s="87"/>
      <c r="G141" s="87"/>
      <c r="H141" s="87"/>
      <c r="I141" s="87"/>
      <c r="J141" s="82"/>
      <c r="K141" s="21" t="str">
        <v/>
      </c>
      <c r="L141" s="21"/>
      <c r="M141" s="21"/>
      <c r="N141" s="21"/>
      <c r="O141" s="21"/>
      <c r="P141" s="21"/>
      <c r="Q141" s="21"/>
      <c r="R141" s="21"/>
      <c r="S141" s="21"/>
      <c r="T141" s="21"/>
    </row>
    <row r="142" spans="1:20" ht="30" customHeight="1" x14ac:dyDescent="0.2">
      <c r="A142" s="22"/>
      <c r="B142" s="83" t="s">
        <v>215</v>
      </c>
      <c r="C142" s="89" t="s">
        <v>216</v>
      </c>
      <c r="D142" s="85" t="s">
        <v>38</v>
      </c>
      <c r="E142" s="86"/>
      <c r="F142" s="87"/>
      <c r="G142" s="87"/>
      <c r="H142" s="87"/>
      <c r="I142" s="87"/>
      <c r="J142" s="82"/>
      <c r="K142" s="21" t="str">
        <v/>
      </c>
      <c r="L142" s="21"/>
      <c r="M142" s="21"/>
      <c r="N142" s="21"/>
      <c r="O142" s="21"/>
      <c r="P142" s="21"/>
      <c r="Q142" s="21"/>
      <c r="R142" s="21"/>
      <c r="S142" s="21"/>
      <c r="T142" s="21"/>
    </row>
    <row r="143" spans="1:20" ht="30" customHeight="1" x14ac:dyDescent="0.2">
      <c r="A143" s="22"/>
      <c r="B143" s="90" t="s">
        <v>215</v>
      </c>
      <c r="C143" s="89" t="s">
        <v>217</v>
      </c>
      <c r="D143" s="91" t="s">
        <v>38</v>
      </c>
      <c r="E143" s="92"/>
      <c r="F143" s="82"/>
      <c r="G143" s="82"/>
      <c r="H143" s="82"/>
      <c r="I143" s="82"/>
      <c r="J143" s="82"/>
      <c r="K143" s="21" t="str">
        <v/>
      </c>
      <c r="L143" s="21"/>
      <c r="M143" s="21"/>
      <c r="N143" s="21"/>
      <c r="O143" s="21"/>
      <c r="P143" s="21"/>
      <c r="Q143" s="21"/>
      <c r="R143" s="21"/>
      <c r="S143" s="21"/>
      <c r="T143" s="21"/>
    </row>
    <row r="144" spans="1:20" ht="30" customHeight="1" x14ac:dyDescent="0.2">
      <c r="A144" s="22"/>
      <c r="B144" s="90" t="s">
        <v>218</v>
      </c>
      <c r="C144" s="91" t="s">
        <v>219</v>
      </c>
      <c r="D144" s="91" t="s">
        <v>25</v>
      </c>
      <c r="E144" s="92"/>
      <c r="F144" s="82"/>
      <c r="G144" s="82"/>
      <c r="H144" s="82"/>
      <c r="I144" s="82"/>
      <c r="J144" s="93"/>
      <c r="K144" s="21" t="str">
        <v/>
      </c>
      <c r="L144" s="21"/>
      <c r="M144" s="21"/>
      <c r="N144" s="21"/>
      <c r="O144" s="21"/>
      <c r="P144" s="21"/>
      <c r="Q144" s="21"/>
      <c r="R144" s="21"/>
      <c r="S144" s="21"/>
      <c r="T144" s="21"/>
    </row>
    <row r="145" spans="1:20" ht="30" customHeight="1" x14ac:dyDescent="0.2">
      <c r="A145" s="22"/>
      <c r="B145" s="90" t="s">
        <v>220</v>
      </c>
      <c r="C145" s="91" t="s">
        <v>221</v>
      </c>
      <c r="D145" s="91" t="s">
        <v>25</v>
      </c>
      <c r="E145" s="92"/>
      <c r="F145" s="82"/>
      <c r="G145" s="82"/>
      <c r="H145" s="82"/>
      <c r="I145" s="82"/>
      <c r="J145" s="93"/>
      <c r="K145" s="21" t="str">
        <v/>
      </c>
      <c r="L145" s="21"/>
      <c r="M145" s="21"/>
      <c r="N145" s="21"/>
      <c r="O145" s="21"/>
      <c r="P145" s="21"/>
      <c r="Q145" s="21"/>
      <c r="R145" s="21"/>
      <c r="S145" s="21"/>
      <c r="T145" s="21"/>
    </row>
    <row r="146" spans="1:20" ht="30" customHeight="1" x14ac:dyDescent="0.2">
      <c r="A146" s="22"/>
      <c r="B146" s="90" t="s">
        <v>220</v>
      </c>
      <c r="C146" s="91" t="s">
        <v>222</v>
      </c>
      <c r="D146" s="91" t="s">
        <v>25</v>
      </c>
      <c r="E146" s="92"/>
      <c r="F146" s="82"/>
      <c r="G146" s="82"/>
      <c r="H146" s="82"/>
      <c r="I146" s="82"/>
      <c r="J146" s="93"/>
      <c r="K146" s="21" t="str">
        <v/>
      </c>
      <c r="L146" s="21"/>
      <c r="M146" s="21"/>
      <c r="N146" s="21"/>
      <c r="O146" s="21"/>
      <c r="P146" s="21"/>
      <c r="Q146" s="21"/>
      <c r="R146" s="21"/>
      <c r="S146" s="21"/>
      <c r="T146" s="21"/>
    </row>
    <row r="147" spans="1:20" ht="30" customHeight="1" x14ac:dyDescent="0.2">
      <c r="A147" s="22"/>
      <c r="B147" s="90" t="s">
        <v>220</v>
      </c>
      <c r="C147" s="91" t="s">
        <v>223</v>
      </c>
      <c r="D147" s="91" t="s">
        <v>25</v>
      </c>
      <c r="E147" s="92"/>
      <c r="F147" s="82"/>
      <c r="G147" s="82"/>
      <c r="H147" s="82"/>
      <c r="I147" s="82"/>
      <c r="J147" s="87"/>
      <c r="K147" s="21" t="str">
        <v/>
      </c>
      <c r="L147" s="21"/>
      <c r="M147" s="21"/>
      <c r="N147" s="21"/>
      <c r="O147" s="21"/>
      <c r="P147" s="21"/>
      <c r="Q147" s="21"/>
      <c r="R147" s="21"/>
      <c r="S147" s="21"/>
      <c r="T147" s="21"/>
    </row>
    <row r="148" spans="1:20" ht="30" customHeight="1" x14ac:dyDescent="0.2">
      <c r="A148" s="22"/>
      <c r="B148" s="90" t="s">
        <v>224</v>
      </c>
      <c r="C148" s="89" t="s">
        <v>102</v>
      </c>
      <c r="D148" s="85" t="s">
        <v>38</v>
      </c>
      <c r="E148" s="86"/>
      <c r="F148" s="87"/>
      <c r="G148" s="87"/>
      <c r="H148" s="87"/>
      <c r="I148" s="87"/>
      <c r="J148" s="96"/>
      <c r="K148" s="21" t="str">
        <v/>
      </c>
      <c r="L148" s="21"/>
      <c r="M148" s="21"/>
      <c r="N148" s="21"/>
      <c r="O148" s="21"/>
      <c r="P148" s="21"/>
      <c r="Q148" s="21"/>
      <c r="R148" s="21"/>
      <c r="S148" s="21"/>
      <c r="T148" s="21"/>
    </row>
    <row r="149" spans="1:20" ht="30" customHeight="1" x14ac:dyDescent="0.2">
      <c r="A149" s="22"/>
      <c r="B149" s="90" t="s">
        <v>224</v>
      </c>
      <c r="C149" s="89" t="s">
        <v>103</v>
      </c>
      <c r="D149" s="85" t="s">
        <v>38</v>
      </c>
      <c r="E149" s="86"/>
      <c r="F149" s="87"/>
      <c r="G149" s="87"/>
      <c r="H149" s="87"/>
      <c r="I149" s="87"/>
      <c r="J149" s="96"/>
      <c r="K149" s="21" t="str">
        <v/>
      </c>
      <c r="L149" s="21"/>
      <c r="M149" s="21"/>
      <c r="N149" s="21"/>
      <c r="O149" s="21"/>
      <c r="P149" s="21"/>
      <c r="Q149" s="21"/>
      <c r="R149" s="21"/>
      <c r="S149" s="21"/>
      <c r="T149" s="21"/>
    </row>
    <row r="150" spans="1:20" ht="30" customHeight="1" x14ac:dyDescent="0.2">
      <c r="A150" s="22"/>
      <c r="B150" s="90" t="s">
        <v>224</v>
      </c>
      <c r="C150" s="89" t="s">
        <v>104</v>
      </c>
      <c r="D150" s="85" t="s">
        <v>38</v>
      </c>
      <c r="E150" s="86"/>
      <c r="F150" s="87"/>
      <c r="G150" s="87"/>
      <c r="H150" s="87"/>
      <c r="I150" s="87"/>
      <c r="J150" s="82"/>
      <c r="K150" s="21" t="str">
        <v/>
      </c>
      <c r="L150" s="21"/>
      <c r="M150" s="21"/>
      <c r="N150" s="21"/>
      <c r="O150" s="21"/>
      <c r="P150" s="21"/>
      <c r="Q150" s="21"/>
      <c r="R150" s="21"/>
      <c r="S150" s="21"/>
      <c r="T150" s="21"/>
    </row>
    <row r="151" spans="1:20" ht="30" customHeight="1" x14ac:dyDescent="0.2">
      <c r="A151" s="22"/>
      <c r="B151" s="90" t="s">
        <v>224</v>
      </c>
      <c r="C151" s="89" t="s">
        <v>216</v>
      </c>
      <c r="D151" s="85" t="s">
        <v>38</v>
      </c>
      <c r="E151" s="86"/>
      <c r="F151" s="87"/>
      <c r="G151" s="87"/>
      <c r="H151" s="87"/>
      <c r="I151" s="87"/>
      <c r="J151" s="82"/>
      <c r="K151" s="21" t="str">
        <v/>
      </c>
      <c r="L151" s="21"/>
      <c r="M151" s="21"/>
      <c r="N151" s="21"/>
      <c r="O151" s="21"/>
      <c r="P151" s="21"/>
      <c r="Q151" s="21"/>
      <c r="R151" s="21"/>
      <c r="S151" s="21"/>
      <c r="T151" s="21"/>
    </row>
    <row r="152" spans="1:20" ht="30" customHeight="1" x14ac:dyDescent="0.2">
      <c r="A152" s="22"/>
      <c r="B152" s="90" t="s">
        <v>224</v>
      </c>
      <c r="C152" s="91" t="s">
        <v>225</v>
      </c>
      <c r="D152" s="91" t="s">
        <v>25</v>
      </c>
      <c r="E152" s="92"/>
      <c r="F152" s="82"/>
      <c r="G152" s="82"/>
      <c r="H152" s="82"/>
      <c r="I152" s="82"/>
      <c r="J152" s="87"/>
      <c r="K152" s="21" t="str">
        <v/>
      </c>
      <c r="L152" s="21"/>
      <c r="M152" s="21"/>
      <c r="N152" s="21"/>
      <c r="O152" s="21"/>
      <c r="P152" s="21"/>
      <c r="Q152" s="21"/>
      <c r="R152" s="21"/>
      <c r="S152" s="21"/>
      <c r="T152" s="21"/>
    </row>
    <row r="153" spans="1:20" ht="30" customHeight="1" x14ac:dyDescent="0.2">
      <c r="A153" s="22"/>
      <c r="B153" s="90" t="s">
        <v>224</v>
      </c>
      <c r="C153" s="91" t="s">
        <v>226</v>
      </c>
      <c r="D153" s="91" t="s">
        <v>25</v>
      </c>
      <c r="E153" s="92"/>
      <c r="F153" s="82"/>
      <c r="G153" s="82"/>
      <c r="H153" s="82"/>
      <c r="I153" s="82"/>
      <c r="J153" s="93"/>
      <c r="K153" s="21" t="str">
        <v/>
      </c>
      <c r="L153" s="21"/>
      <c r="M153" s="21"/>
      <c r="N153" s="21"/>
      <c r="O153" s="21"/>
      <c r="P153" s="21"/>
      <c r="Q153" s="21"/>
      <c r="R153" s="21"/>
      <c r="S153" s="21"/>
      <c r="T153" s="21"/>
    </row>
    <row r="154" spans="1:20" ht="30" customHeight="1" x14ac:dyDescent="0.2">
      <c r="A154" s="22"/>
      <c r="B154" s="90" t="s">
        <v>224</v>
      </c>
      <c r="C154" s="91" t="s">
        <v>227</v>
      </c>
      <c r="D154" s="91" t="s">
        <v>38</v>
      </c>
      <c r="E154" s="92"/>
      <c r="F154" s="82"/>
      <c r="G154" s="82"/>
      <c r="H154" s="82"/>
      <c r="I154" s="82"/>
      <c r="J154" s="87"/>
      <c r="K154" s="21" t="str">
        <v/>
      </c>
      <c r="L154" s="21"/>
      <c r="M154" s="21"/>
      <c r="N154" s="21"/>
      <c r="O154" s="21"/>
      <c r="P154" s="21"/>
      <c r="Q154" s="21"/>
      <c r="R154" s="21"/>
      <c r="S154" s="21"/>
      <c r="T154" s="21"/>
    </row>
    <row r="155" spans="1:20" ht="30" customHeight="1" x14ac:dyDescent="0.2">
      <c r="A155" s="22"/>
      <c r="B155" s="90" t="s">
        <v>224</v>
      </c>
      <c r="C155" s="91" t="s">
        <v>228</v>
      </c>
      <c r="D155" s="91" t="s">
        <v>38</v>
      </c>
      <c r="E155" s="92"/>
      <c r="F155" s="82"/>
      <c r="G155" s="82"/>
      <c r="H155" s="82"/>
      <c r="I155" s="82"/>
      <c r="J155" s="87"/>
      <c r="K155" s="21" t="str">
        <v/>
      </c>
      <c r="L155" s="21"/>
      <c r="M155" s="21"/>
      <c r="N155" s="21"/>
      <c r="O155" s="21"/>
      <c r="P155" s="21"/>
      <c r="Q155" s="21"/>
      <c r="R155" s="21"/>
      <c r="S155" s="21"/>
      <c r="T155" s="21"/>
    </row>
    <row r="156" spans="1:20" ht="30" customHeight="1" x14ac:dyDescent="0.2">
      <c r="A156" s="22"/>
      <c r="B156" s="90" t="s">
        <v>229</v>
      </c>
      <c r="C156" s="89" t="s">
        <v>230</v>
      </c>
      <c r="D156" s="85" t="s">
        <v>38</v>
      </c>
      <c r="E156" s="86"/>
      <c r="F156" s="87"/>
      <c r="G156" s="87"/>
      <c r="H156" s="87"/>
      <c r="I156" s="87"/>
      <c r="J156" s="88"/>
      <c r="K156" s="21" t="str">
        <v/>
      </c>
      <c r="L156" s="21"/>
      <c r="M156" s="21"/>
      <c r="N156" s="21"/>
      <c r="O156" s="21"/>
      <c r="P156" s="21"/>
      <c r="Q156" s="21"/>
      <c r="R156" s="21"/>
      <c r="S156" s="21"/>
      <c r="T156" s="21"/>
    </row>
    <row r="157" spans="1:20" ht="30" customHeight="1" x14ac:dyDescent="0.2">
      <c r="A157" s="22"/>
      <c r="B157" s="90" t="s">
        <v>229</v>
      </c>
      <c r="C157" s="91" t="s">
        <v>231</v>
      </c>
      <c r="D157" s="91" t="s">
        <v>170</v>
      </c>
      <c r="E157" s="92"/>
      <c r="F157" s="82"/>
      <c r="G157" s="82"/>
      <c r="H157" s="82"/>
      <c r="I157" s="82"/>
      <c r="J157" s="93"/>
      <c r="K157" s="21" t="str">
        <v/>
      </c>
      <c r="L157" s="21"/>
      <c r="M157" s="21"/>
      <c r="N157" s="21"/>
      <c r="O157" s="21"/>
      <c r="P157" s="21"/>
      <c r="Q157" s="21"/>
      <c r="R157" s="21"/>
      <c r="S157" s="21"/>
      <c r="T157" s="21"/>
    </row>
    <row r="158" spans="1:20" ht="30" customHeight="1" x14ac:dyDescent="0.2">
      <c r="A158" s="22"/>
      <c r="B158" s="90" t="s">
        <v>229</v>
      </c>
      <c r="C158" s="91" t="s">
        <v>232</v>
      </c>
      <c r="D158" s="91" t="s">
        <v>25</v>
      </c>
      <c r="E158" s="92"/>
      <c r="F158" s="82"/>
      <c r="G158" s="82"/>
      <c r="H158" s="82"/>
      <c r="I158" s="82"/>
      <c r="J158" s="93"/>
      <c r="K158" s="21" t="str">
        <v/>
      </c>
      <c r="L158" s="21"/>
      <c r="M158" s="21"/>
      <c r="N158" s="21"/>
      <c r="O158" s="21"/>
      <c r="P158" s="21"/>
      <c r="Q158" s="21"/>
      <c r="R158" s="21"/>
      <c r="S158" s="21"/>
      <c r="T158" s="21"/>
    </row>
    <row r="159" spans="1:20" ht="30" customHeight="1" x14ac:dyDescent="0.2">
      <c r="A159" s="22"/>
      <c r="B159" s="90" t="s">
        <v>229</v>
      </c>
      <c r="C159" s="91" t="s">
        <v>233</v>
      </c>
      <c r="D159" s="91" t="s">
        <v>170</v>
      </c>
      <c r="E159" s="92"/>
      <c r="F159" s="82"/>
      <c r="G159" s="82"/>
      <c r="H159" s="82"/>
      <c r="I159" s="82"/>
      <c r="J159" s="93"/>
      <c r="K159" s="21" t="str">
        <v/>
      </c>
      <c r="L159" s="21"/>
      <c r="M159" s="21"/>
      <c r="N159" s="21"/>
      <c r="O159" s="21"/>
      <c r="P159" s="21"/>
      <c r="Q159" s="21"/>
      <c r="R159" s="21"/>
      <c r="S159" s="21"/>
      <c r="T159" s="21"/>
    </row>
    <row r="160" spans="1:20" ht="30" customHeight="1" x14ac:dyDescent="0.2">
      <c r="A160" s="22"/>
      <c r="B160" s="90" t="s">
        <v>234</v>
      </c>
      <c r="C160" s="89" t="s">
        <v>126</v>
      </c>
      <c r="D160" s="85" t="s">
        <v>38</v>
      </c>
      <c r="E160" s="86"/>
      <c r="F160" s="87"/>
      <c r="G160" s="87"/>
      <c r="H160" s="87"/>
      <c r="I160" s="87"/>
      <c r="J160" s="96"/>
      <c r="K160" s="21" t="str">
        <v/>
      </c>
      <c r="L160" s="21"/>
      <c r="M160" s="21"/>
      <c r="N160" s="21"/>
      <c r="O160" s="21"/>
      <c r="P160" s="21"/>
      <c r="Q160" s="21"/>
      <c r="R160" s="21"/>
      <c r="S160" s="21"/>
      <c r="T160" s="21"/>
    </row>
    <row r="161" spans="1:20" ht="30" customHeight="1" x14ac:dyDescent="0.2">
      <c r="A161" s="22"/>
      <c r="B161" s="90" t="s">
        <v>234</v>
      </c>
      <c r="C161" s="91" t="s">
        <v>235</v>
      </c>
      <c r="D161" s="91" t="s">
        <v>25</v>
      </c>
      <c r="E161" s="92"/>
      <c r="F161" s="82"/>
      <c r="G161" s="82"/>
      <c r="H161" s="82"/>
      <c r="I161" s="82"/>
      <c r="J161" s="93"/>
      <c r="K161" s="21" t="str">
        <v/>
      </c>
      <c r="L161" s="21"/>
      <c r="M161" s="21"/>
      <c r="N161" s="21"/>
      <c r="O161" s="21"/>
      <c r="P161" s="21"/>
      <c r="Q161" s="21"/>
      <c r="R161" s="21"/>
      <c r="S161" s="21"/>
      <c r="T161" s="21"/>
    </row>
    <row r="162" spans="1:20" ht="30" customHeight="1" x14ac:dyDescent="0.2">
      <c r="A162" s="22"/>
      <c r="B162" s="83" t="s">
        <v>236</v>
      </c>
      <c r="C162" s="89" t="s">
        <v>102</v>
      </c>
      <c r="D162" s="85" t="s">
        <v>38</v>
      </c>
      <c r="E162" s="86"/>
      <c r="F162" s="87"/>
      <c r="G162" s="87"/>
      <c r="H162" s="87"/>
      <c r="I162" s="87"/>
      <c r="J162" s="94"/>
      <c r="K162" s="21" t="str">
        <v/>
      </c>
      <c r="L162" s="21"/>
      <c r="M162" s="21"/>
      <c r="N162" s="21"/>
      <c r="O162" s="21"/>
      <c r="P162" s="21"/>
      <c r="Q162" s="21"/>
      <c r="R162" s="21"/>
      <c r="S162" s="21"/>
      <c r="T162" s="21"/>
    </row>
    <row r="163" spans="1:20" ht="30" customHeight="1" x14ac:dyDescent="0.2">
      <c r="A163" s="22"/>
      <c r="B163" s="83" t="s">
        <v>236</v>
      </c>
      <c r="C163" s="89" t="s">
        <v>104</v>
      </c>
      <c r="D163" s="85" t="s">
        <v>38</v>
      </c>
      <c r="E163" s="86"/>
      <c r="F163" s="87"/>
      <c r="G163" s="87"/>
      <c r="H163" s="87"/>
      <c r="I163" s="87"/>
      <c r="J163" s="87"/>
      <c r="K163" s="21" t="str">
        <v/>
      </c>
      <c r="L163" s="21"/>
      <c r="M163" s="21"/>
      <c r="N163" s="21"/>
      <c r="O163" s="21"/>
      <c r="P163" s="21"/>
      <c r="Q163" s="21"/>
      <c r="R163" s="21"/>
      <c r="S163" s="21"/>
      <c r="T163" s="21"/>
    </row>
    <row r="164" spans="1:20" ht="30" customHeight="1" x14ac:dyDescent="0.2">
      <c r="A164" s="22"/>
      <c r="B164" s="83" t="s">
        <v>236</v>
      </c>
      <c r="C164" s="89" t="s">
        <v>237</v>
      </c>
      <c r="D164" s="85" t="s">
        <v>38</v>
      </c>
      <c r="E164" s="86"/>
      <c r="F164" s="87"/>
      <c r="G164" s="87"/>
      <c r="H164" s="87"/>
      <c r="I164" s="87"/>
      <c r="J164" s="88"/>
      <c r="K164" s="21" t="str">
        <v/>
      </c>
      <c r="L164" s="21"/>
      <c r="M164" s="21"/>
      <c r="N164" s="21"/>
      <c r="O164" s="21"/>
      <c r="P164" s="21"/>
      <c r="Q164" s="21"/>
      <c r="R164" s="21"/>
      <c r="S164" s="21"/>
      <c r="T164" s="21"/>
    </row>
    <row r="165" spans="1:20" ht="30" customHeight="1" x14ac:dyDescent="0.2">
      <c r="A165" s="22"/>
      <c r="B165" s="83" t="s">
        <v>238</v>
      </c>
      <c r="C165" s="89" t="s">
        <v>102</v>
      </c>
      <c r="D165" s="85" t="s">
        <v>38</v>
      </c>
      <c r="E165" s="86"/>
      <c r="F165" s="87"/>
      <c r="G165" s="87"/>
      <c r="H165" s="87"/>
      <c r="I165" s="87"/>
      <c r="J165" s="94"/>
      <c r="K165" s="21" t="str">
        <v/>
      </c>
      <c r="L165" s="21"/>
      <c r="M165" s="21"/>
      <c r="N165" s="21"/>
      <c r="O165" s="21"/>
      <c r="P165" s="21"/>
      <c r="Q165" s="21"/>
      <c r="R165" s="21"/>
      <c r="S165" s="21"/>
      <c r="T165" s="21"/>
    </row>
    <row r="166" spans="1:20" ht="30" customHeight="1" x14ac:dyDescent="0.2">
      <c r="A166" s="22"/>
      <c r="B166" s="83" t="s">
        <v>238</v>
      </c>
      <c r="C166" s="89" t="s">
        <v>103</v>
      </c>
      <c r="D166" s="85" t="s">
        <v>38</v>
      </c>
      <c r="E166" s="86"/>
      <c r="F166" s="87"/>
      <c r="G166" s="87"/>
      <c r="H166" s="87"/>
      <c r="I166" s="87"/>
      <c r="J166" s="94"/>
      <c r="K166" s="21" t="str">
        <v/>
      </c>
      <c r="L166" s="21"/>
      <c r="M166" s="21"/>
      <c r="N166" s="21"/>
      <c r="O166" s="21"/>
      <c r="P166" s="21"/>
      <c r="Q166" s="21"/>
      <c r="R166" s="21"/>
      <c r="S166" s="21"/>
      <c r="T166" s="21"/>
    </row>
    <row r="167" spans="1:20" ht="30" customHeight="1" x14ac:dyDescent="0.2">
      <c r="A167" s="22"/>
      <c r="B167" s="83" t="s">
        <v>238</v>
      </c>
      <c r="C167" s="89" t="s">
        <v>104</v>
      </c>
      <c r="D167" s="85" t="s">
        <v>38</v>
      </c>
      <c r="E167" s="86"/>
      <c r="F167" s="87"/>
      <c r="G167" s="87"/>
      <c r="H167" s="87"/>
      <c r="I167" s="87"/>
      <c r="J167" s="87"/>
      <c r="K167" s="21" t="str">
        <v/>
      </c>
      <c r="L167" s="21"/>
      <c r="M167" s="21"/>
      <c r="N167" s="21"/>
      <c r="O167" s="21"/>
      <c r="P167" s="21"/>
      <c r="Q167" s="21"/>
      <c r="R167" s="21"/>
      <c r="S167" s="21"/>
      <c r="T167" s="21"/>
    </row>
    <row r="168" spans="1:20" ht="30" customHeight="1" x14ac:dyDescent="0.2">
      <c r="A168" s="22"/>
      <c r="B168" s="83" t="s">
        <v>238</v>
      </c>
      <c r="C168" s="89" t="s">
        <v>237</v>
      </c>
      <c r="D168" s="85" t="s">
        <v>38</v>
      </c>
      <c r="E168" s="86"/>
      <c r="F168" s="87"/>
      <c r="G168" s="87"/>
      <c r="H168" s="87"/>
      <c r="I168" s="87"/>
      <c r="J168" s="88"/>
      <c r="K168" s="21" t="str">
        <v/>
      </c>
      <c r="L168" s="21"/>
      <c r="M168" s="21"/>
      <c r="N168" s="21"/>
      <c r="O168" s="21"/>
      <c r="P168" s="21"/>
      <c r="Q168" s="21"/>
      <c r="R168" s="21"/>
      <c r="S168" s="21"/>
      <c r="T168" s="21"/>
    </row>
    <row r="169" spans="1:20" ht="30" customHeight="1" x14ac:dyDescent="0.2">
      <c r="A169" s="22"/>
      <c r="B169" s="83" t="s">
        <v>239</v>
      </c>
      <c r="C169" s="89" t="s">
        <v>102</v>
      </c>
      <c r="D169" s="85" t="s">
        <v>38</v>
      </c>
      <c r="E169" s="86"/>
      <c r="F169" s="87"/>
      <c r="G169" s="87"/>
      <c r="H169" s="87"/>
      <c r="I169" s="87"/>
      <c r="J169" s="94"/>
      <c r="K169" s="21" t="str">
        <v/>
      </c>
      <c r="L169" s="21"/>
      <c r="M169" s="21"/>
      <c r="N169" s="21"/>
      <c r="O169" s="21"/>
      <c r="P169" s="21"/>
      <c r="Q169" s="21"/>
      <c r="R169" s="21"/>
      <c r="S169" s="21"/>
      <c r="T169" s="21"/>
    </row>
    <row r="170" spans="1:20" ht="30" customHeight="1" x14ac:dyDescent="0.2">
      <c r="A170" s="22"/>
      <c r="B170" s="83" t="s">
        <v>239</v>
      </c>
      <c r="C170" s="89" t="s">
        <v>103</v>
      </c>
      <c r="D170" s="85" t="s">
        <v>38</v>
      </c>
      <c r="E170" s="86"/>
      <c r="F170" s="87"/>
      <c r="G170" s="87"/>
      <c r="H170" s="87"/>
      <c r="I170" s="87"/>
      <c r="J170" s="94"/>
      <c r="K170" s="21" t="str">
        <v/>
      </c>
      <c r="L170" s="21"/>
      <c r="M170" s="21"/>
      <c r="N170" s="21"/>
      <c r="O170" s="21"/>
      <c r="P170" s="21"/>
      <c r="Q170" s="21"/>
      <c r="R170" s="21"/>
      <c r="S170" s="21"/>
      <c r="T170" s="21"/>
    </row>
    <row r="171" spans="1:20" ht="30" customHeight="1" x14ac:dyDescent="0.2">
      <c r="A171" s="22"/>
      <c r="B171" s="83" t="s">
        <v>239</v>
      </c>
      <c r="C171" s="89" t="s">
        <v>104</v>
      </c>
      <c r="D171" s="85" t="s">
        <v>38</v>
      </c>
      <c r="E171" s="86"/>
      <c r="F171" s="87"/>
      <c r="G171" s="87"/>
      <c r="H171" s="87"/>
      <c r="I171" s="87"/>
      <c r="J171" s="82"/>
      <c r="K171" s="21" t="str">
        <v/>
      </c>
      <c r="L171" s="21"/>
      <c r="M171" s="21"/>
      <c r="N171" s="21"/>
      <c r="O171" s="21"/>
      <c r="P171" s="21"/>
      <c r="Q171" s="21"/>
      <c r="R171" s="21"/>
      <c r="S171" s="21"/>
      <c r="T171" s="21"/>
    </row>
    <row r="172" spans="1:20" ht="30" customHeight="1" x14ac:dyDescent="0.2">
      <c r="A172" s="22"/>
      <c r="B172" s="83" t="s">
        <v>239</v>
      </c>
      <c r="C172" s="89" t="s">
        <v>216</v>
      </c>
      <c r="D172" s="85" t="s">
        <v>38</v>
      </c>
      <c r="E172" s="86"/>
      <c r="F172" s="87"/>
      <c r="G172" s="87"/>
      <c r="H172" s="87"/>
      <c r="I172" s="87"/>
      <c r="J172" s="82"/>
      <c r="K172" s="21" t="str">
        <v/>
      </c>
      <c r="L172" s="21"/>
      <c r="M172" s="21"/>
      <c r="N172" s="21"/>
      <c r="O172" s="21"/>
      <c r="P172" s="21"/>
      <c r="Q172" s="21"/>
      <c r="R172" s="21"/>
      <c r="S172" s="21"/>
      <c r="T172" s="21"/>
    </row>
    <row r="173" spans="1:20" ht="30" customHeight="1" x14ac:dyDescent="0.2">
      <c r="A173" s="22"/>
      <c r="B173" s="83" t="s">
        <v>239</v>
      </c>
      <c r="C173" s="89" t="s">
        <v>237</v>
      </c>
      <c r="D173" s="85" t="s">
        <v>38</v>
      </c>
      <c r="E173" s="86"/>
      <c r="F173" s="87"/>
      <c r="G173" s="87"/>
      <c r="H173" s="87"/>
      <c r="I173" s="87"/>
      <c r="J173" s="82"/>
      <c r="K173" s="21" t="str">
        <v/>
      </c>
      <c r="L173" s="21"/>
      <c r="M173" s="21"/>
      <c r="N173" s="21"/>
      <c r="O173" s="21"/>
      <c r="P173" s="21"/>
      <c r="Q173" s="21"/>
      <c r="R173" s="21"/>
      <c r="S173" s="21"/>
      <c r="T173" s="21"/>
    </row>
    <row r="174" spans="1:20" ht="30" customHeight="1" x14ac:dyDescent="0.2">
      <c r="A174" s="22"/>
      <c r="B174" s="83" t="s">
        <v>240</v>
      </c>
      <c r="C174" s="89" t="s">
        <v>102</v>
      </c>
      <c r="D174" s="85" t="s">
        <v>38</v>
      </c>
      <c r="E174" s="86"/>
      <c r="F174" s="87"/>
      <c r="G174" s="87"/>
      <c r="H174" s="87"/>
      <c r="I174" s="87"/>
      <c r="J174" s="96"/>
      <c r="K174" s="21" t="str">
        <v/>
      </c>
      <c r="L174" s="21"/>
      <c r="M174" s="21"/>
      <c r="N174" s="21"/>
      <c r="O174" s="21"/>
      <c r="P174" s="21"/>
      <c r="Q174" s="21"/>
      <c r="R174" s="21"/>
      <c r="S174" s="21"/>
      <c r="T174" s="21"/>
    </row>
    <row r="175" spans="1:20" ht="30" customHeight="1" x14ac:dyDescent="0.2">
      <c r="A175" s="22"/>
      <c r="B175" s="83" t="s">
        <v>241</v>
      </c>
      <c r="C175" s="89" t="s">
        <v>242</v>
      </c>
      <c r="D175" s="85" t="s">
        <v>25</v>
      </c>
      <c r="E175" s="86"/>
      <c r="F175" s="87"/>
      <c r="G175" s="87"/>
      <c r="H175" s="87"/>
      <c r="I175" s="87"/>
      <c r="J175" s="88"/>
      <c r="K175" s="21" t="str">
        <v/>
      </c>
      <c r="L175" s="21"/>
      <c r="M175" s="21"/>
      <c r="N175" s="21"/>
      <c r="O175" s="21"/>
      <c r="P175" s="21"/>
      <c r="Q175" s="21"/>
      <c r="R175" s="21"/>
      <c r="S175" s="21"/>
      <c r="T175" s="21"/>
    </row>
    <row r="176" spans="1:20" ht="30" customHeight="1" x14ac:dyDescent="0.2">
      <c r="A176" s="22"/>
      <c r="B176" s="83" t="s">
        <v>241</v>
      </c>
      <c r="C176" s="89" t="s">
        <v>243</v>
      </c>
      <c r="D176" s="85" t="s">
        <v>38</v>
      </c>
      <c r="E176" s="86"/>
      <c r="F176" s="87"/>
      <c r="G176" s="87"/>
      <c r="H176" s="87"/>
      <c r="I176" s="87"/>
      <c r="J176" s="82"/>
      <c r="K176" s="21" t="str">
        <v/>
      </c>
      <c r="L176" s="21"/>
      <c r="M176" s="21"/>
      <c r="N176" s="21"/>
      <c r="O176" s="21"/>
      <c r="P176" s="21"/>
      <c r="Q176" s="21"/>
      <c r="R176" s="21"/>
      <c r="S176" s="21"/>
      <c r="T176" s="21"/>
    </row>
    <row r="177" spans="1:20" ht="30" customHeight="1" x14ac:dyDescent="0.2">
      <c r="A177" s="22"/>
      <c r="B177" s="90" t="s">
        <v>241</v>
      </c>
      <c r="C177" s="91" t="s">
        <v>244</v>
      </c>
      <c r="D177" s="91" t="s">
        <v>25</v>
      </c>
      <c r="E177" s="92"/>
      <c r="F177" s="82"/>
      <c r="G177" s="82"/>
      <c r="H177" s="82"/>
      <c r="I177" s="82"/>
      <c r="J177" s="93"/>
      <c r="K177" s="21" t="str">
        <v/>
      </c>
      <c r="L177" s="21"/>
      <c r="M177" s="21"/>
      <c r="N177" s="21"/>
      <c r="O177" s="21"/>
      <c r="P177" s="21"/>
      <c r="Q177" s="21"/>
      <c r="R177" s="21"/>
      <c r="S177" s="21"/>
      <c r="T177" s="21"/>
    </row>
    <row r="178" spans="1:20" ht="30" customHeight="1" x14ac:dyDescent="0.2">
      <c r="A178" s="22"/>
      <c r="B178" s="83" t="s">
        <v>245</v>
      </c>
      <c r="C178" s="89" t="s">
        <v>102</v>
      </c>
      <c r="D178" s="85" t="s">
        <v>38</v>
      </c>
      <c r="E178" s="86"/>
      <c r="F178" s="87"/>
      <c r="G178" s="87"/>
      <c r="H178" s="87"/>
      <c r="I178" s="87"/>
      <c r="J178" s="94"/>
      <c r="K178" s="21" t="str">
        <v/>
      </c>
      <c r="L178" s="21"/>
      <c r="M178" s="21"/>
      <c r="N178" s="21"/>
      <c r="O178" s="21"/>
      <c r="P178" s="21"/>
      <c r="Q178" s="21"/>
      <c r="R178" s="21"/>
      <c r="S178" s="21"/>
      <c r="T178" s="21"/>
    </row>
    <row r="179" spans="1:20" ht="30" customHeight="1" x14ac:dyDescent="0.2">
      <c r="A179" s="22"/>
      <c r="B179" s="83" t="s">
        <v>245</v>
      </c>
      <c r="C179" s="89" t="s">
        <v>103</v>
      </c>
      <c r="D179" s="85" t="s">
        <v>38</v>
      </c>
      <c r="E179" s="86"/>
      <c r="F179" s="87"/>
      <c r="G179" s="87"/>
      <c r="H179" s="87"/>
      <c r="I179" s="87"/>
      <c r="J179" s="94"/>
      <c r="K179" s="21" t="str">
        <v/>
      </c>
      <c r="L179" s="21"/>
      <c r="M179" s="21"/>
      <c r="N179" s="21"/>
      <c r="O179" s="21"/>
      <c r="P179" s="21"/>
      <c r="Q179" s="21"/>
      <c r="R179" s="21"/>
      <c r="S179" s="21"/>
      <c r="T179" s="21"/>
    </row>
    <row r="180" spans="1:20" ht="30" customHeight="1" x14ac:dyDescent="0.2">
      <c r="A180" s="22"/>
      <c r="B180" s="83" t="s">
        <v>245</v>
      </c>
      <c r="C180" s="89" t="s">
        <v>104</v>
      </c>
      <c r="D180" s="85" t="s">
        <v>38</v>
      </c>
      <c r="E180" s="86"/>
      <c r="F180" s="87"/>
      <c r="G180" s="87"/>
      <c r="H180" s="87"/>
      <c r="I180" s="87"/>
      <c r="J180" s="87"/>
      <c r="K180" s="21" t="str">
        <v/>
      </c>
      <c r="L180" s="21"/>
      <c r="M180" s="21"/>
      <c r="N180" s="21"/>
      <c r="O180" s="21"/>
      <c r="P180" s="21"/>
      <c r="Q180" s="21"/>
      <c r="R180" s="21"/>
      <c r="S180" s="21"/>
      <c r="T180" s="21"/>
    </row>
    <row r="181" spans="1:20" ht="30" customHeight="1" x14ac:dyDescent="0.2">
      <c r="A181" s="22"/>
      <c r="B181" s="83" t="s">
        <v>155</v>
      </c>
      <c r="C181" s="89" t="s">
        <v>246</v>
      </c>
      <c r="D181" s="85" t="s">
        <v>38</v>
      </c>
      <c r="E181" s="86"/>
      <c r="F181" s="87"/>
      <c r="G181" s="87"/>
      <c r="H181" s="87"/>
      <c r="I181" s="87"/>
      <c r="J181" s="88"/>
      <c r="K181" s="21" t="str">
        <v/>
      </c>
      <c r="L181" s="21"/>
      <c r="M181" s="21"/>
      <c r="N181" s="21"/>
      <c r="O181" s="21"/>
      <c r="P181" s="21"/>
      <c r="Q181" s="21"/>
      <c r="R181" s="21"/>
      <c r="S181" s="21"/>
      <c r="T181" s="21"/>
    </row>
    <row r="182" spans="1:20" ht="30" customHeight="1" x14ac:dyDescent="0.2">
      <c r="A182" s="22"/>
      <c r="B182" s="90" t="s">
        <v>155</v>
      </c>
      <c r="C182" s="89" t="s">
        <v>247</v>
      </c>
      <c r="D182" s="91" t="s">
        <v>25</v>
      </c>
      <c r="E182" s="92"/>
      <c r="F182" s="82"/>
      <c r="G182" s="82"/>
      <c r="H182" s="82"/>
      <c r="I182" s="82"/>
      <c r="J182" s="88"/>
      <c r="K182" s="21" t="str">
        <v/>
      </c>
      <c r="L182" s="21"/>
      <c r="M182" s="21"/>
      <c r="N182" s="21"/>
      <c r="O182" s="21"/>
      <c r="P182" s="21"/>
      <c r="Q182" s="21"/>
      <c r="R182" s="21"/>
      <c r="S182" s="21"/>
      <c r="T182" s="21"/>
    </row>
    <row r="183" spans="1:20" ht="30" customHeight="1" x14ac:dyDescent="0.2">
      <c r="A183" s="22"/>
      <c r="B183" s="90" t="s">
        <v>155</v>
      </c>
      <c r="C183" s="89" t="s">
        <v>248</v>
      </c>
      <c r="D183" s="91" t="s">
        <v>25</v>
      </c>
      <c r="E183" s="92"/>
      <c r="F183" s="82"/>
      <c r="G183" s="82"/>
      <c r="H183" s="82"/>
      <c r="I183" s="82"/>
      <c r="J183" s="88"/>
      <c r="K183" s="21" t="str">
        <v/>
      </c>
      <c r="L183" s="21"/>
      <c r="M183" s="21"/>
      <c r="N183" s="21"/>
      <c r="O183" s="21"/>
      <c r="P183" s="21"/>
      <c r="Q183" s="21"/>
      <c r="R183" s="21"/>
      <c r="S183" s="21"/>
      <c r="T183" s="21"/>
    </row>
    <row r="184" spans="1:20" ht="30" customHeight="1" x14ac:dyDescent="0.2">
      <c r="A184" s="22"/>
      <c r="B184" s="83" t="s">
        <v>198</v>
      </c>
      <c r="C184" s="89" t="s">
        <v>249</v>
      </c>
      <c r="D184" s="91" t="s">
        <v>250</v>
      </c>
      <c r="E184" s="86"/>
      <c r="F184" s="87"/>
      <c r="G184" s="87"/>
      <c r="H184" s="87"/>
      <c r="I184" s="87"/>
      <c r="J184" s="87"/>
      <c r="K184" s="21" t="str">
        <v/>
      </c>
      <c r="L184" s="21"/>
      <c r="M184" s="21"/>
      <c r="N184" s="21"/>
      <c r="O184" s="21"/>
      <c r="P184" s="21"/>
      <c r="Q184" s="21"/>
      <c r="R184" s="21"/>
      <c r="S184" s="21"/>
      <c r="T184" s="21"/>
    </row>
    <row r="185" spans="1:20" ht="30" customHeight="1" x14ac:dyDescent="0.2">
      <c r="A185" s="22"/>
      <c r="B185" s="83" t="s">
        <v>198</v>
      </c>
      <c r="C185" s="85" t="s">
        <v>251</v>
      </c>
      <c r="D185" s="91" t="s">
        <v>250</v>
      </c>
      <c r="E185" s="86"/>
      <c r="F185" s="87"/>
      <c r="G185" s="87"/>
      <c r="H185" s="87"/>
      <c r="I185" s="87"/>
      <c r="J185" s="87"/>
      <c r="K185" s="21" t="str">
        <v/>
      </c>
      <c r="L185" s="21"/>
      <c r="M185" s="21"/>
      <c r="N185" s="21"/>
      <c r="O185" s="21"/>
      <c r="P185" s="21"/>
      <c r="Q185" s="21"/>
      <c r="R185" s="21"/>
      <c r="S185" s="21"/>
      <c r="T185" s="21"/>
    </row>
    <row r="186" spans="1:20" ht="30" customHeight="1" x14ac:dyDescent="0.2">
      <c r="A186" s="22"/>
      <c r="B186" s="83" t="s">
        <v>198</v>
      </c>
      <c r="C186" s="89" t="s">
        <v>252</v>
      </c>
      <c r="D186" s="85" t="s">
        <v>25</v>
      </c>
      <c r="E186" s="86"/>
      <c r="F186" s="87"/>
      <c r="G186" s="87"/>
      <c r="H186" s="87"/>
      <c r="I186" s="87"/>
      <c r="J186" s="87"/>
      <c r="K186" s="21" t="str">
        <v/>
      </c>
      <c r="L186" s="21"/>
      <c r="M186" s="21"/>
      <c r="N186" s="21"/>
      <c r="O186" s="21"/>
      <c r="P186" s="21"/>
      <c r="Q186" s="21"/>
      <c r="R186" s="21"/>
      <c r="S186" s="21"/>
      <c r="T186" s="21"/>
    </row>
    <row r="187" spans="1:20" ht="30" customHeight="1" x14ac:dyDescent="0.2">
      <c r="A187" s="22"/>
      <c r="B187" s="83" t="s">
        <v>198</v>
      </c>
      <c r="C187" s="89" t="s">
        <v>253</v>
      </c>
      <c r="D187" s="85" t="s">
        <v>25</v>
      </c>
      <c r="E187" s="86"/>
      <c r="F187" s="87"/>
      <c r="G187" s="87"/>
      <c r="H187" s="87"/>
      <c r="I187" s="87"/>
      <c r="J187" s="87"/>
      <c r="K187" s="21" t="str">
        <v/>
      </c>
      <c r="L187" s="21"/>
      <c r="M187" s="21"/>
      <c r="N187" s="21"/>
      <c r="O187" s="21"/>
      <c r="P187" s="21"/>
      <c r="Q187" s="21"/>
      <c r="R187" s="21"/>
      <c r="S187" s="21"/>
      <c r="T187" s="21"/>
    </row>
    <row r="188" spans="1:20" ht="30" customHeight="1" x14ac:dyDescent="0.2">
      <c r="A188" s="22"/>
      <c r="B188" s="83" t="s">
        <v>198</v>
      </c>
      <c r="C188" s="89" t="s">
        <v>101</v>
      </c>
      <c r="D188" s="85" t="s">
        <v>25</v>
      </c>
      <c r="E188" s="86"/>
      <c r="F188" s="87"/>
      <c r="G188" s="87"/>
      <c r="H188" s="87"/>
      <c r="I188" s="87"/>
      <c r="J188" s="87"/>
      <c r="K188" s="21" t="str">
        <v/>
      </c>
      <c r="L188" s="21"/>
      <c r="M188" s="21"/>
      <c r="N188" s="21"/>
      <c r="O188" s="21"/>
      <c r="P188" s="21"/>
      <c r="Q188" s="21"/>
      <c r="R188" s="21"/>
      <c r="S188" s="21"/>
      <c r="T188" s="21"/>
    </row>
    <row r="189" spans="1:20" ht="30" customHeight="1" x14ac:dyDescent="0.2">
      <c r="A189" s="22"/>
      <c r="B189" s="83" t="s">
        <v>198</v>
      </c>
      <c r="C189" s="89" t="s">
        <v>254</v>
      </c>
      <c r="D189" s="85" t="s">
        <v>25</v>
      </c>
      <c r="E189" s="86"/>
      <c r="F189" s="87"/>
      <c r="G189" s="87"/>
      <c r="H189" s="87"/>
      <c r="I189" s="87"/>
      <c r="J189" s="87"/>
      <c r="K189" s="21" t="str">
        <v/>
      </c>
      <c r="L189" s="21"/>
      <c r="M189" s="21"/>
      <c r="N189" s="21"/>
      <c r="O189" s="21"/>
      <c r="P189" s="21"/>
      <c r="Q189" s="21"/>
      <c r="R189" s="21"/>
      <c r="S189" s="21"/>
      <c r="T189" s="21"/>
    </row>
    <row r="190" spans="1:20" ht="30" customHeight="1" x14ac:dyDescent="0.2">
      <c r="A190" s="22"/>
      <c r="B190" s="83" t="s">
        <v>198</v>
      </c>
      <c r="C190" s="89" t="s">
        <v>255</v>
      </c>
      <c r="D190" s="85" t="s">
        <v>38</v>
      </c>
      <c r="E190" s="86"/>
      <c r="F190" s="87"/>
      <c r="G190" s="87"/>
      <c r="H190" s="87"/>
      <c r="I190" s="87"/>
      <c r="J190" s="87"/>
      <c r="K190" s="21" t="str">
        <v/>
      </c>
      <c r="L190" s="21"/>
      <c r="M190" s="21"/>
      <c r="N190" s="21"/>
      <c r="O190" s="21"/>
      <c r="P190" s="21"/>
      <c r="Q190" s="21"/>
      <c r="R190" s="21"/>
      <c r="S190" s="21"/>
      <c r="T190" s="21"/>
    </row>
    <row r="191" spans="1:20" ht="30" customHeight="1" x14ac:dyDescent="0.2">
      <c r="A191" s="22"/>
      <c r="B191" s="83" t="s">
        <v>198</v>
      </c>
      <c r="C191" s="89" t="s">
        <v>103</v>
      </c>
      <c r="D191" s="85" t="s">
        <v>38</v>
      </c>
      <c r="E191" s="86"/>
      <c r="F191" s="87"/>
      <c r="G191" s="87"/>
      <c r="H191" s="87"/>
      <c r="I191" s="87"/>
      <c r="J191" s="87"/>
      <c r="K191" s="21" t="str">
        <v/>
      </c>
      <c r="L191" s="21"/>
      <c r="M191" s="21"/>
      <c r="N191" s="21"/>
      <c r="O191" s="21"/>
      <c r="P191" s="21"/>
      <c r="Q191" s="21"/>
      <c r="R191" s="21"/>
      <c r="S191" s="21"/>
      <c r="T191" s="21"/>
    </row>
    <row r="192" spans="1:20" ht="30" customHeight="1" x14ac:dyDescent="0.2">
      <c r="A192" s="22"/>
      <c r="B192" s="83" t="s">
        <v>198</v>
      </c>
      <c r="C192" s="89" t="s">
        <v>104</v>
      </c>
      <c r="D192" s="85" t="s">
        <v>38</v>
      </c>
      <c r="E192" s="86"/>
      <c r="F192" s="87"/>
      <c r="G192" s="87"/>
      <c r="H192" s="87"/>
      <c r="I192" s="87"/>
      <c r="J192" s="87"/>
      <c r="K192" s="21" t="str">
        <v/>
      </c>
      <c r="L192" s="21"/>
      <c r="M192" s="21"/>
      <c r="N192" s="21"/>
      <c r="O192" s="21"/>
      <c r="P192" s="21"/>
      <c r="Q192" s="21"/>
      <c r="R192" s="21"/>
      <c r="S192" s="21"/>
      <c r="T192" s="21"/>
    </row>
    <row r="193" spans="1:20" ht="30" customHeight="1" x14ac:dyDescent="0.2">
      <c r="A193" s="22"/>
      <c r="B193" s="90" t="s">
        <v>198</v>
      </c>
      <c r="C193" s="91" t="s">
        <v>256</v>
      </c>
      <c r="D193" s="91" t="s">
        <v>25</v>
      </c>
      <c r="E193" s="92"/>
      <c r="F193" s="82"/>
      <c r="G193" s="82"/>
      <c r="H193" s="82"/>
      <c r="I193" s="82"/>
      <c r="J193" s="100"/>
      <c r="K193" s="21" t="str">
        <v/>
      </c>
      <c r="L193" s="21"/>
      <c r="M193" s="21"/>
      <c r="N193" s="21"/>
      <c r="O193" s="21"/>
      <c r="P193" s="21"/>
      <c r="Q193" s="21"/>
      <c r="R193" s="21"/>
      <c r="S193" s="21"/>
      <c r="T193" s="21"/>
    </row>
    <row r="194" spans="1:20" ht="30" customHeight="1" x14ac:dyDescent="0.2">
      <c r="A194" s="22"/>
      <c r="B194" s="90" t="s">
        <v>198</v>
      </c>
      <c r="C194" s="85" t="s">
        <v>257</v>
      </c>
      <c r="D194" s="91" t="s">
        <v>25</v>
      </c>
      <c r="E194" s="92"/>
      <c r="F194" s="82"/>
      <c r="G194" s="82"/>
      <c r="H194" s="82"/>
      <c r="I194" s="82"/>
      <c r="J194" s="87"/>
      <c r="K194" s="21" t="str">
        <v/>
      </c>
      <c r="L194" s="21"/>
      <c r="M194" s="21"/>
      <c r="N194" s="21"/>
      <c r="O194" s="21"/>
      <c r="P194" s="21"/>
      <c r="Q194" s="21"/>
      <c r="R194" s="21"/>
      <c r="S194" s="21"/>
      <c r="T194" s="21"/>
    </row>
    <row r="195" spans="1:20" ht="30" customHeight="1" x14ac:dyDescent="0.2">
      <c r="A195" s="22"/>
      <c r="B195" s="83" t="s">
        <v>258</v>
      </c>
      <c r="C195" s="89" t="s">
        <v>259</v>
      </c>
      <c r="D195" s="85" t="s">
        <v>25</v>
      </c>
      <c r="E195" s="86"/>
      <c r="F195" s="87"/>
      <c r="G195" s="87"/>
      <c r="H195" s="87"/>
      <c r="I195" s="87"/>
      <c r="J195" s="88"/>
      <c r="K195" s="21" t="str">
        <v/>
      </c>
      <c r="L195" s="21"/>
      <c r="M195" s="21"/>
      <c r="N195" s="21"/>
      <c r="O195" s="21"/>
      <c r="P195" s="21"/>
      <c r="Q195" s="21"/>
      <c r="R195" s="21"/>
      <c r="S195" s="21"/>
      <c r="T195" s="21"/>
    </row>
    <row r="196" spans="1:20" ht="30" customHeight="1" x14ac:dyDescent="0.2">
      <c r="A196" s="22"/>
      <c r="B196" s="83" t="s">
        <v>258</v>
      </c>
      <c r="C196" s="89" t="s">
        <v>260</v>
      </c>
      <c r="D196" s="85" t="s">
        <v>25</v>
      </c>
      <c r="E196" s="86"/>
      <c r="F196" s="87"/>
      <c r="G196" s="87"/>
      <c r="H196" s="82"/>
      <c r="I196" s="82"/>
      <c r="J196" s="88"/>
      <c r="K196" s="21" t="str">
        <v/>
      </c>
      <c r="L196" s="21"/>
      <c r="M196" s="21"/>
      <c r="N196" s="21"/>
      <c r="O196" s="21"/>
      <c r="P196" s="21"/>
      <c r="Q196" s="21"/>
      <c r="R196" s="21"/>
      <c r="S196" s="21"/>
      <c r="T196" s="21"/>
    </row>
    <row r="197" spans="1:20" ht="30" customHeight="1" x14ac:dyDescent="0.2">
      <c r="A197" s="22"/>
      <c r="B197" s="83" t="s">
        <v>258</v>
      </c>
      <c r="C197" s="89" t="s">
        <v>261</v>
      </c>
      <c r="D197" s="91" t="s">
        <v>38</v>
      </c>
      <c r="E197" s="92"/>
      <c r="F197" s="82"/>
      <c r="G197" s="82"/>
      <c r="H197" s="82"/>
      <c r="I197" s="82"/>
      <c r="J197" s="88"/>
      <c r="K197" s="21" t="str">
        <v/>
      </c>
      <c r="L197" s="21"/>
      <c r="M197" s="21"/>
      <c r="N197" s="21"/>
      <c r="O197" s="21"/>
      <c r="P197" s="21"/>
      <c r="Q197" s="21"/>
      <c r="R197" s="21"/>
      <c r="S197" s="21"/>
      <c r="T197" s="21"/>
    </row>
    <row r="198" spans="1:20" ht="30" customHeight="1" x14ac:dyDescent="0.2">
      <c r="A198" s="22"/>
      <c r="B198" s="83" t="s">
        <v>258</v>
      </c>
      <c r="C198" s="89" t="s">
        <v>262</v>
      </c>
      <c r="D198" s="85" t="s">
        <v>25</v>
      </c>
      <c r="E198" s="86"/>
      <c r="F198" s="87"/>
      <c r="G198" s="87"/>
      <c r="H198" s="87"/>
      <c r="I198" s="87"/>
      <c r="J198" s="88"/>
      <c r="K198" s="21" t="str">
        <v/>
      </c>
      <c r="L198" s="21"/>
      <c r="M198" s="21"/>
      <c r="N198" s="21"/>
      <c r="O198" s="21"/>
      <c r="P198" s="21"/>
      <c r="Q198" s="21"/>
      <c r="R198" s="21"/>
      <c r="S198" s="21"/>
      <c r="T198" s="21"/>
    </row>
    <row r="199" spans="1:20" ht="30" customHeight="1" x14ac:dyDescent="0.2">
      <c r="A199" s="22"/>
      <c r="B199" s="83" t="s">
        <v>258</v>
      </c>
      <c r="C199" s="89" t="s">
        <v>263</v>
      </c>
      <c r="D199" s="91" t="s">
        <v>25</v>
      </c>
      <c r="E199" s="92"/>
      <c r="F199" s="82"/>
      <c r="G199" s="82"/>
      <c r="H199" s="82"/>
      <c r="I199" s="82"/>
      <c r="J199" s="88"/>
      <c r="K199" s="21" t="str">
        <v/>
      </c>
      <c r="L199" s="21"/>
      <c r="M199" s="21"/>
      <c r="N199" s="21"/>
      <c r="O199" s="21"/>
      <c r="P199" s="21"/>
      <c r="Q199" s="21"/>
      <c r="R199" s="21"/>
      <c r="S199" s="21"/>
      <c r="T199" s="21"/>
    </row>
    <row r="200" spans="1:20" ht="30" customHeight="1" x14ac:dyDescent="0.2">
      <c r="A200" s="22"/>
      <c r="B200" s="83" t="s">
        <v>258</v>
      </c>
      <c r="C200" s="89" t="s">
        <v>264</v>
      </c>
      <c r="D200" s="85" t="s">
        <v>25</v>
      </c>
      <c r="E200" s="86"/>
      <c r="F200" s="87"/>
      <c r="G200" s="87"/>
      <c r="H200" s="87"/>
      <c r="I200" s="87"/>
      <c r="J200" s="88"/>
      <c r="K200" s="21" t="str">
        <v/>
      </c>
      <c r="L200" s="21"/>
      <c r="M200" s="21"/>
      <c r="N200" s="21"/>
      <c r="O200" s="21"/>
      <c r="P200" s="21"/>
      <c r="Q200" s="21"/>
      <c r="R200" s="21"/>
      <c r="S200" s="21"/>
      <c r="T200" s="21"/>
    </row>
    <row r="201" spans="1:20" ht="30" customHeight="1" x14ac:dyDescent="0.2">
      <c r="A201" s="22"/>
      <c r="B201" s="83" t="s">
        <v>258</v>
      </c>
      <c r="C201" s="89" t="s">
        <v>265</v>
      </c>
      <c r="D201" s="91" t="s">
        <v>38</v>
      </c>
      <c r="E201" s="92"/>
      <c r="F201" s="82"/>
      <c r="G201" s="82"/>
      <c r="H201" s="82"/>
      <c r="I201" s="82"/>
      <c r="J201" s="88"/>
      <c r="K201" s="21" t="str">
        <v/>
      </c>
      <c r="L201" s="21"/>
      <c r="M201" s="21"/>
      <c r="N201" s="21"/>
      <c r="O201" s="21"/>
      <c r="P201" s="21"/>
      <c r="Q201" s="21"/>
      <c r="R201" s="21"/>
      <c r="S201" s="21"/>
      <c r="T201" s="21"/>
    </row>
    <row r="202" spans="1:20" ht="30" customHeight="1" x14ac:dyDescent="0.2">
      <c r="A202" s="22"/>
      <c r="B202" s="83" t="s">
        <v>258</v>
      </c>
      <c r="C202" s="89" t="s">
        <v>266</v>
      </c>
      <c r="D202" s="85" t="s">
        <v>25</v>
      </c>
      <c r="E202" s="86"/>
      <c r="F202" s="87"/>
      <c r="G202" s="87"/>
      <c r="H202" s="87"/>
      <c r="I202" s="87"/>
      <c r="J202" s="88"/>
      <c r="K202" s="21" t="str">
        <v/>
      </c>
      <c r="L202" s="21"/>
      <c r="M202" s="21"/>
      <c r="N202" s="21"/>
      <c r="O202" s="21"/>
      <c r="P202" s="21"/>
      <c r="Q202" s="21"/>
      <c r="R202" s="21"/>
      <c r="S202" s="21"/>
      <c r="T202" s="21"/>
    </row>
    <row r="203" spans="1:20" ht="30" customHeight="1" x14ac:dyDescent="0.2">
      <c r="A203" s="22"/>
      <c r="B203" s="90" t="s">
        <v>267</v>
      </c>
      <c r="C203" s="89" t="s">
        <v>268</v>
      </c>
      <c r="D203" s="85" t="s">
        <v>25</v>
      </c>
      <c r="E203" s="86"/>
      <c r="F203" s="87"/>
      <c r="G203" s="87"/>
      <c r="H203" s="87"/>
      <c r="I203" s="87"/>
      <c r="J203" s="88"/>
      <c r="K203" s="21" t="str">
        <v/>
      </c>
      <c r="L203" s="21"/>
      <c r="M203" s="21"/>
      <c r="N203" s="21"/>
      <c r="O203" s="21"/>
      <c r="P203" s="21"/>
      <c r="Q203" s="21"/>
      <c r="R203" s="21"/>
      <c r="S203" s="21"/>
      <c r="T203" s="21"/>
    </row>
    <row r="204" spans="1:20" ht="30" customHeight="1" x14ac:dyDescent="0.2">
      <c r="A204" s="22"/>
      <c r="B204" s="90" t="s">
        <v>267</v>
      </c>
      <c r="C204" s="89" t="s">
        <v>269</v>
      </c>
      <c r="D204" s="91" t="s">
        <v>25</v>
      </c>
      <c r="E204" s="92"/>
      <c r="F204" s="82"/>
      <c r="G204" s="82"/>
      <c r="H204" s="82"/>
      <c r="I204" s="82"/>
      <c r="J204" s="88"/>
      <c r="K204" s="21" t="str">
        <v/>
      </c>
      <c r="L204" s="21"/>
      <c r="M204" s="21"/>
      <c r="N204" s="21"/>
      <c r="O204" s="21"/>
      <c r="P204" s="21"/>
      <c r="Q204" s="21"/>
      <c r="R204" s="21"/>
      <c r="S204" s="21"/>
      <c r="T204" s="21"/>
    </row>
    <row r="205" spans="1:20" ht="30" customHeight="1" x14ac:dyDescent="0.2">
      <c r="A205" s="22"/>
      <c r="B205" s="90" t="s">
        <v>267</v>
      </c>
      <c r="C205" s="89" t="s">
        <v>270</v>
      </c>
      <c r="D205" s="85" t="s">
        <v>25</v>
      </c>
      <c r="E205" s="86"/>
      <c r="F205" s="87"/>
      <c r="G205" s="87"/>
      <c r="H205" s="87"/>
      <c r="I205" s="87"/>
      <c r="J205" s="88"/>
      <c r="K205" s="21" t="str">
        <v/>
      </c>
      <c r="L205" s="21"/>
      <c r="M205" s="21"/>
      <c r="N205" s="21"/>
      <c r="O205" s="21"/>
      <c r="P205" s="21"/>
      <c r="Q205" s="21"/>
      <c r="R205" s="21"/>
      <c r="S205" s="21"/>
      <c r="T205" s="21"/>
    </row>
    <row r="206" spans="1:20" ht="30" customHeight="1" x14ac:dyDescent="0.2">
      <c r="A206" s="22"/>
      <c r="B206" s="90" t="s">
        <v>267</v>
      </c>
      <c r="C206" s="89" t="s">
        <v>271</v>
      </c>
      <c r="D206" s="91" t="s">
        <v>38</v>
      </c>
      <c r="E206" s="92"/>
      <c r="F206" s="82"/>
      <c r="G206" s="82"/>
      <c r="H206" s="82"/>
      <c r="I206" s="82"/>
      <c r="J206" s="88"/>
      <c r="K206" s="21" t="str">
        <v/>
      </c>
      <c r="L206" s="21"/>
      <c r="M206" s="21"/>
      <c r="N206" s="21"/>
      <c r="O206" s="21"/>
      <c r="P206" s="21"/>
      <c r="Q206" s="21"/>
      <c r="R206" s="21"/>
      <c r="S206" s="21"/>
      <c r="T206" s="21"/>
    </row>
    <row r="207" spans="1:20" ht="30" customHeight="1" x14ac:dyDescent="0.2">
      <c r="A207" s="22"/>
      <c r="B207" s="90" t="s">
        <v>267</v>
      </c>
      <c r="C207" s="89" t="s">
        <v>272</v>
      </c>
      <c r="D207" s="85" t="s">
        <v>25</v>
      </c>
      <c r="E207" s="86"/>
      <c r="F207" s="87"/>
      <c r="G207" s="87"/>
      <c r="H207" s="87"/>
      <c r="I207" s="87"/>
      <c r="J207" s="88"/>
      <c r="K207" s="21" t="str">
        <v/>
      </c>
      <c r="L207" s="21"/>
      <c r="M207" s="21"/>
      <c r="N207" s="21"/>
      <c r="O207" s="21"/>
      <c r="P207" s="21"/>
      <c r="Q207" s="21"/>
      <c r="R207" s="21"/>
      <c r="S207" s="21"/>
      <c r="T207" s="21"/>
    </row>
    <row r="208" spans="1:20" ht="30" customHeight="1" x14ac:dyDescent="0.2">
      <c r="A208" s="22"/>
      <c r="B208" s="90" t="s">
        <v>267</v>
      </c>
      <c r="C208" s="89" t="s">
        <v>273</v>
      </c>
      <c r="D208" s="85" t="s">
        <v>25</v>
      </c>
      <c r="E208" s="86"/>
      <c r="F208" s="87"/>
      <c r="G208" s="87"/>
      <c r="H208" s="87"/>
      <c r="I208" s="87"/>
      <c r="J208" s="88"/>
      <c r="K208" s="21" t="str">
        <v/>
      </c>
      <c r="L208" s="21"/>
      <c r="M208" s="21"/>
      <c r="N208" s="21"/>
      <c r="O208" s="21"/>
      <c r="P208" s="21"/>
      <c r="Q208" s="21"/>
      <c r="R208" s="21"/>
      <c r="S208" s="21"/>
      <c r="T208" s="21"/>
    </row>
    <row r="209" spans="1:20" ht="30" customHeight="1" x14ac:dyDescent="0.2">
      <c r="A209" s="22"/>
      <c r="B209" s="90" t="s">
        <v>274</v>
      </c>
      <c r="C209" s="89" t="s">
        <v>101</v>
      </c>
      <c r="D209" s="85" t="s">
        <v>25</v>
      </c>
      <c r="E209" s="86"/>
      <c r="F209" s="87"/>
      <c r="G209" s="87"/>
      <c r="H209" s="87"/>
      <c r="I209" s="87"/>
      <c r="J209" s="87"/>
      <c r="K209" s="21" t="str">
        <v/>
      </c>
      <c r="L209" s="21"/>
      <c r="M209" s="21"/>
      <c r="N209" s="21"/>
      <c r="O209" s="21"/>
      <c r="P209" s="21"/>
      <c r="Q209" s="21"/>
      <c r="R209" s="21"/>
      <c r="S209" s="21"/>
      <c r="T209" s="21"/>
    </row>
    <row r="210" spans="1:20" ht="30" customHeight="1" x14ac:dyDescent="0.2">
      <c r="A210" s="22"/>
      <c r="B210" s="90" t="s">
        <v>274</v>
      </c>
      <c r="C210" s="89" t="s">
        <v>104</v>
      </c>
      <c r="D210" s="85" t="s">
        <v>38</v>
      </c>
      <c r="E210" s="86"/>
      <c r="F210" s="87"/>
      <c r="G210" s="87"/>
      <c r="H210" s="87"/>
      <c r="I210" s="87"/>
      <c r="J210" s="87"/>
      <c r="K210" s="21" t="str">
        <v/>
      </c>
      <c r="L210" s="21"/>
      <c r="M210" s="21"/>
      <c r="N210" s="21"/>
      <c r="O210" s="21"/>
      <c r="P210" s="21"/>
      <c r="Q210" s="21"/>
      <c r="R210" s="21"/>
      <c r="S210" s="21"/>
      <c r="T210" s="21"/>
    </row>
    <row r="211" spans="1:20" ht="30" customHeight="1" x14ac:dyDescent="0.2">
      <c r="A211" s="22"/>
      <c r="B211" s="90" t="s">
        <v>274</v>
      </c>
      <c r="C211" s="89" t="s">
        <v>275</v>
      </c>
      <c r="D211" s="85" t="s">
        <v>38</v>
      </c>
      <c r="E211" s="86"/>
      <c r="F211" s="87"/>
      <c r="G211" s="87"/>
      <c r="H211" s="87"/>
      <c r="I211" s="87"/>
      <c r="J211" s="82"/>
      <c r="K211" s="21" t="str">
        <v/>
      </c>
      <c r="L211" s="21"/>
      <c r="M211" s="21"/>
      <c r="N211" s="21"/>
      <c r="O211" s="21"/>
      <c r="P211" s="21"/>
      <c r="Q211" s="21"/>
      <c r="R211" s="21"/>
      <c r="S211" s="21"/>
      <c r="T211" s="21"/>
    </row>
    <row r="212" spans="1:20" ht="30" customHeight="1" x14ac:dyDescent="0.2">
      <c r="A212" s="22"/>
      <c r="B212" s="83" t="s">
        <v>276</v>
      </c>
      <c r="C212" s="89" t="s">
        <v>277</v>
      </c>
      <c r="D212" s="85" t="s">
        <v>38</v>
      </c>
      <c r="E212" s="86"/>
      <c r="F212" s="87"/>
      <c r="G212" s="87"/>
      <c r="H212" s="87"/>
      <c r="I212" s="87"/>
      <c r="J212" s="87"/>
      <c r="K212" s="21" t="str">
        <v/>
      </c>
      <c r="L212" s="21"/>
      <c r="M212" s="21"/>
      <c r="N212" s="21"/>
      <c r="O212" s="21"/>
      <c r="P212" s="21"/>
      <c r="Q212" s="21"/>
      <c r="R212" s="21"/>
      <c r="S212" s="21"/>
      <c r="T212" s="21"/>
    </row>
    <row r="213" spans="1:20" ht="30" customHeight="1" x14ac:dyDescent="0.2">
      <c r="A213" s="22"/>
      <c r="B213" s="90" t="s">
        <v>276</v>
      </c>
      <c r="C213" s="89" t="s">
        <v>278</v>
      </c>
      <c r="D213" s="85" t="s">
        <v>38</v>
      </c>
      <c r="E213" s="86"/>
      <c r="F213" s="87"/>
      <c r="G213" s="87"/>
      <c r="H213" s="87"/>
      <c r="I213" s="87"/>
      <c r="J213" s="82"/>
      <c r="K213" s="21" t="str">
        <v/>
      </c>
      <c r="L213" s="21"/>
      <c r="M213" s="21"/>
      <c r="N213" s="21"/>
      <c r="O213" s="21"/>
      <c r="P213" s="21"/>
      <c r="Q213" s="21"/>
      <c r="R213" s="21"/>
      <c r="S213" s="21"/>
      <c r="T213" s="21"/>
    </row>
    <row r="214" spans="1:20" ht="30" customHeight="1" x14ac:dyDescent="0.2">
      <c r="A214" s="22"/>
      <c r="B214" s="83" t="s">
        <v>279</v>
      </c>
      <c r="C214" s="89" t="s">
        <v>102</v>
      </c>
      <c r="D214" s="85" t="s">
        <v>38</v>
      </c>
      <c r="E214" s="86"/>
      <c r="F214" s="87"/>
      <c r="G214" s="87"/>
      <c r="H214" s="87"/>
      <c r="I214" s="87"/>
      <c r="J214" s="94"/>
      <c r="K214" s="21" t="str">
        <v/>
      </c>
      <c r="L214" s="21"/>
      <c r="M214" s="21"/>
      <c r="N214" s="21"/>
      <c r="O214" s="21"/>
      <c r="P214" s="21"/>
      <c r="Q214" s="21"/>
      <c r="R214" s="21"/>
      <c r="S214" s="21"/>
      <c r="T214" s="21"/>
    </row>
    <row r="215" spans="1:20" ht="30" customHeight="1" x14ac:dyDescent="0.2">
      <c r="A215" s="22"/>
      <c r="B215" s="83" t="s">
        <v>280</v>
      </c>
      <c r="C215" s="89" t="s">
        <v>281</v>
      </c>
      <c r="D215" s="85" t="s">
        <v>25</v>
      </c>
      <c r="E215" s="86"/>
      <c r="F215" s="87"/>
      <c r="G215" s="87"/>
      <c r="H215" s="87"/>
      <c r="I215" s="87"/>
      <c r="J215" s="88"/>
      <c r="K215" s="21" t="str">
        <v/>
      </c>
      <c r="L215" s="21"/>
      <c r="M215" s="21"/>
      <c r="N215" s="21"/>
      <c r="O215" s="21"/>
      <c r="P215" s="21"/>
      <c r="Q215" s="21"/>
      <c r="R215" s="21"/>
      <c r="S215" s="21"/>
      <c r="T215" s="21"/>
    </row>
    <row r="216" spans="1:20" ht="30" customHeight="1" x14ac:dyDescent="0.2">
      <c r="A216" s="22"/>
      <c r="B216" s="83" t="s">
        <v>280</v>
      </c>
      <c r="C216" s="89" t="s">
        <v>102</v>
      </c>
      <c r="D216" s="85" t="s">
        <v>38</v>
      </c>
      <c r="E216" s="86"/>
      <c r="F216" s="87"/>
      <c r="G216" s="87"/>
      <c r="H216" s="87"/>
      <c r="I216" s="87"/>
      <c r="J216" s="94"/>
      <c r="K216" s="21" t="str">
        <v/>
      </c>
      <c r="L216" s="21"/>
      <c r="M216" s="21"/>
      <c r="N216" s="21"/>
      <c r="O216" s="21"/>
      <c r="P216" s="21"/>
      <c r="Q216" s="21"/>
      <c r="R216" s="21"/>
      <c r="S216" s="21"/>
      <c r="T216" s="21"/>
    </row>
    <row r="217" spans="1:20" ht="30" customHeight="1" x14ac:dyDescent="0.2">
      <c r="A217" s="22"/>
      <c r="B217" s="90" t="s">
        <v>280</v>
      </c>
      <c r="C217" s="91" t="s">
        <v>282</v>
      </c>
      <c r="D217" s="91" t="s">
        <v>38</v>
      </c>
      <c r="E217" s="92"/>
      <c r="F217" s="87"/>
      <c r="G217" s="82"/>
      <c r="H217" s="82"/>
      <c r="I217" s="82"/>
      <c r="J217" s="93"/>
      <c r="K217" s="21" t="str">
        <v/>
      </c>
      <c r="L217" s="21"/>
      <c r="M217" s="21"/>
      <c r="N217" s="21"/>
      <c r="O217" s="21"/>
      <c r="P217" s="21"/>
      <c r="Q217" s="21"/>
      <c r="R217" s="21"/>
      <c r="S217" s="21"/>
      <c r="T217" s="21"/>
    </row>
    <row r="218" spans="1:20" ht="30" customHeight="1" x14ac:dyDescent="0.2">
      <c r="A218" s="22"/>
      <c r="B218" s="90" t="s">
        <v>280</v>
      </c>
      <c r="C218" s="91" t="s">
        <v>283</v>
      </c>
      <c r="D218" s="91" t="s">
        <v>25</v>
      </c>
      <c r="E218" s="92"/>
      <c r="F218" s="82"/>
      <c r="G218" s="82"/>
      <c r="H218" s="82"/>
      <c r="I218" s="82"/>
      <c r="J218" s="93"/>
      <c r="K218" s="21" t="str">
        <v/>
      </c>
      <c r="L218" s="21"/>
      <c r="M218" s="21"/>
      <c r="N218" s="21"/>
      <c r="O218" s="21"/>
      <c r="P218" s="21"/>
      <c r="Q218" s="21"/>
      <c r="R218" s="21"/>
      <c r="S218" s="21"/>
      <c r="T218" s="21"/>
    </row>
    <row r="219" spans="1:20" ht="30" customHeight="1" x14ac:dyDescent="0.2">
      <c r="A219" s="22"/>
      <c r="B219" s="83" t="s">
        <v>284</v>
      </c>
      <c r="C219" s="89" t="s">
        <v>285</v>
      </c>
      <c r="D219" s="85" t="s">
        <v>38</v>
      </c>
      <c r="E219" s="86"/>
      <c r="F219" s="87"/>
      <c r="G219" s="87"/>
      <c r="H219" s="87"/>
      <c r="I219" s="87"/>
      <c r="J219" s="82"/>
      <c r="K219" s="21" t="str">
        <v/>
      </c>
      <c r="L219" s="21"/>
      <c r="M219" s="21"/>
      <c r="N219" s="21"/>
      <c r="O219" s="21"/>
      <c r="P219" s="21"/>
      <c r="Q219" s="21"/>
      <c r="R219" s="21"/>
      <c r="S219" s="21"/>
      <c r="T219" s="21"/>
    </row>
    <row r="220" spans="1:20" ht="30" customHeight="1" x14ac:dyDescent="0.2">
      <c r="A220" s="22"/>
      <c r="B220" s="90" t="s">
        <v>284</v>
      </c>
      <c r="C220" s="91" t="s">
        <v>286</v>
      </c>
      <c r="D220" s="91" t="s">
        <v>25</v>
      </c>
      <c r="E220" s="92"/>
      <c r="F220" s="82"/>
      <c r="G220" s="82"/>
      <c r="H220" s="82"/>
      <c r="I220" s="82"/>
      <c r="J220" s="93"/>
      <c r="K220" s="21" t="str">
        <v/>
      </c>
      <c r="L220" s="21"/>
      <c r="M220" s="21"/>
      <c r="N220" s="21"/>
      <c r="O220" s="21"/>
      <c r="P220" s="21"/>
      <c r="Q220" s="21"/>
      <c r="R220" s="21"/>
      <c r="S220" s="21"/>
      <c r="T220" s="21"/>
    </row>
    <row r="221" spans="1:20" ht="30" customHeight="1" x14ac:dyDescent="0.2">
      <c r="A221" s="22"/>
      <c r="B221" s="90" t="s">
        <v>284</v>
      </c>
      <c r="C221" s="91" t="s">
        <v>287</v>
      </c>
      <c r="D221" s="91" t="s">
        <v>25</v>
      </c>
      <c r="E221" s="92"/>
      <c r="F221" s="82"/>
      <c r="G221" s="82"/>
      <c r="H221" s="82"/>
      <c r="I221" s="82"/>
      <c r="J221" s="93"/>
      <c r="K221" s="21" t="str">
        <v/>
      </c>
      <c r="L221" s="21"/>
      <c r="M221" s="21"/>
      <c r="N221" s="21"/>
      <c r="O221" s="21"/>
      <c r="P221" s="21"/>
      <c r="Q221" s="21"/>
      <c r="R221" s="21"/>
      <c r="S221" s="21"/>
      <c r="T221" s="21"/>
    </row>
    <row r="222" spans="1:20" ht="30" customHeight="1" x14ac:dyDescent="0.2">
      <c r="A222" s="22"/>
      <c r="B222" s="90" t="s">
        <v>288</v>
      </c>
      <c r="C222" s="89" t="s">
        <v>126</v>
      </c>
      <c r="D222" s="85" t="s">
        <v>38</v>
      </c>
      <c r="E222" s="86"/>
      <c r="F222" s="87"/>
      <c r="G222" s="87"/>
      <c r="H222" s="87"/>
      <c r="I222" s="87"/>
      <c r="J222" s="96"/>
      <c r="K222" s="21" t="str">
        <v/>
      </c>
      <c r="L222" s="21"/>
      <c r="M222" s="21"/>
      <c r="N222" s="21"/>
      <c r="O222" s="21"/>
      <c r="P222" s="21"/>
      <c r="Q222" s="21"/>
      <c r="R222" s="21"/>
      <c r="S222" s="21"/>
      <c r="T222" s="21"/>
    </row>
    <row r="223" spans="1:20" ht="30" customHeight="1" x14ac:dyDescent="0.2">
      <c r="A223" s="22"/>
      <c r="B223" s="90" t="s">
        <v>288</v>
      </c>
      <c r="C223" s="91" t="s">
        <v>289</v>
      </c>
      <c r="D223" s="91" t="s">
        <v>25</v>
      </c>
      <c r="E223" s="92"/>
      <c r="F223" s="82"/>
      <c r="G223" s="82"/>
      <c r="H223" s="82"/>
      <c r="I223" s="82"/>
      <c r="J223" s="87"/>
      <c r="K223" s="21" t="str">
        <v/>
      </c>
      <c r="L223" s="21"/>
      <c r="M223" s="21"/>
      <c r="N223" s="21"/>
      <c r="O223" s="21"/>
      <c r="P223" s="21"/>
      <c r="Q223" s="21"/>
      <c r="R223" s="21"/>
      <c r="S223" s="21"/>
      <c r="T223" s="21"/>
    </row>
    <row r="224" spans="1:20" ht="30" customHeight="1" x14ac:dyDescent="0.2">
      <c r="A224" s="22"/>
      <c r="B224" s="90" t="s">
        <v>288</v>
      </c>
      <c r="C224" s="91" t="s">
        <v>290</v>
      </c>
      <c r="D224" s="91" t="s">
        <v>25</v>
      </c>
      <c r="E224" s="92"/>
      <c r="F224" s="82"/>
      <c r="G224" s="82"/>
      <c r="H224" s="82"/>
      <c r="I224" s="82"/>
      <c r="J224" s="93"/>
      <c r="K224" s="21" t="str">
        <v/>
      </c>
      <c r="L224" s="21"/>
      <c r="M224" s="21"/>
      <c r="N224" s="21"/>
      <c r="O224" s="21"/>
      <c r="P224" s="21"/>
      <c r="Q224" s="21"/>
      <c r="R224" s="21"/>
      <c r="S224" s="21"/>
      <c r="T224" s="21"/>
    </row>
    <row r="225" spans="1:20" ht="30" customHeight="1" x14ac:dyDescent="0.2">
      <c r="A225" s="22"/>
      <c r="B225" s="90" t="s">
        <v>291</v>
      </c>
      <c r="C225" s="91" t="s">
        <v>292</v>
      </c>
      <c r="D225" s="91" t="s">
        <v>25</v>
      </c>
      <c r="E225" s="92"/>
      <c r="F225" s="82"/>
      <c r="G225" s="82"/>
      <c r="H225" s="82"/>
      <c r="I225" s="82"/>
      <c r="J225" s="93"/>
      <c r="K225" s="21" t="str">
        <v/>
      </c>
      <c r="L225" s="21"/>
      <c r="M225" s="21"/>
      <c r="N225" s="21"/>
      <c r="O225" s="21"/>
      <c r="P225" s="21"/>
      <c r="Q225" s="21"/>
      <c r="R225" s="21"/>
      <c r="S225" s="21"/>
      <c r="T225" s="21"/>
    </row>
    <row r="226" spans="1:20" ht="30" customHeight="1" x14ac:dyDescent="0.2">
      <c r="A226" s="22"/>
      <c r="B226" s="90" t="s">
        <v>291</v>
      </c>
      <c r="C226" s="91" t="s">
        <v>293</v>
      </c>
      <c r="D226" s="91" t="s">
        <v>25</v>
      </c>
      <c r="E226" s="92"/>
      <c r="F226" s="82"/>
      <c r="G226" s="82"/>
      <c r="H226" s="82"/>
      <c r="I226" s="82"/>
      <c r="J226" s="93"/>
      <c r="K226" s="21" t="str">
        <v/>
      </c>
      <c r="L226" s="21"/>
      <c r="M226" s="21"/>
      <c r="N226" s="21"/>
      <c r="O226" s="21"/>
      <c r="P226" s="21"/>
      <c r="Q226" s="21"/>
      <c r="R226" s="21"/>
      <c r="S226" s="21"/>
      <c r="T226" s="21"/>
    </row>
    <row r="227" spans="1:20" ht="30" customHeight="1" x14ac:dyDescent="0.2">
      <c r="A227" s="22"/>
      <c r="B227" s="90" t="s">
        <v>294</v>
      </c>
      <c r="C227" s="91" t="s">
        <v>295</v>
      </c>
      <c r="D227" s="91" t="s">
        <v>25</v>
      </c>
      <c r="E227" s="92"/>
      <c r="F227" s="82"/>
      <c r="G227" s="82"/>
      <c r="H227" s="82"/>
      <c r="I227" s="82"/>
      <c r="J227" s="87"/>
      <c r="K227" s="21" t="str">
        <v/>
      </c>
      <c r="L227" s="21"/>
      <c r="M227" s="21"/>
      <c r="N227" s="21"/>
      <c r="O227" s="21"/>
      <c r="P227" s="21"/>
      <c r="Q227" s="21"/>
      <c r="R227" s="21"/>
      <c r="S227" s="21"/>
      <c r="T227" s="21"/>
    </row>
    <row r="228" spans="1:20" ht="30" customHeight="1" x14ac:dyDescent="0.2">
      <c r="A228" s="22"/>
      <c r="B228" s="90" t="s">
        <v>294</v>
      </c>
      <c r="C228" s="91" t="s">
        <v>296</v>
      </c>
      <c r="D228" s="91" t="s">
        <v>25</v>
      </c>
      <c r="E228" s="92"/>
      <c r="F228" s="82"/>
      <c r="G228" s="82"/>
      <c r="H228" s="82"/>
      <c r="I228" s="82"/>
      <c r="J228" s="93"/>
      <c r="K228" s="21" t="str">
        <v/>
      </c>
      <c r="L228" s="21"/>
      <c r="M228" s="21"/>
      <c r="N228" s="21"/>
      <c r="O228" s="21"/>
      <c r="P228" s="21"/>
      <c r="Q228" s="21"/>
      <c r="R228" s="21"/>
      <c r="S228" s="21"/>
      <c r="T228" s="21"/>
    </row>
    <row r="229" spans="1:20" ht="30" customHeight="1" x14ac:dyDescent="0.2">
      <c r="A229" s="22"/>
      <c r="B229" s="90" t="s">
        <v>297</v>
      </c>
      <c r="C229" s="91" t="s">
        <v>298</v>
      </c>
      <c r="D229" s="91" t="s">
        <v>38</v>
      </c>
      <c r="E229" s="92"/>
      <c r="F229" s="82"/>
      <c r="G229" s="82"/>
      <c r="H229" s="82"/>
      <c r="I229" s="82"/>
      <c r="J229" s="93"/>
      <c r="K229" s="21" t="str">
        <v/>
      </c>
      <c r="L229" s="21"/>
      <c r="M229" s="21"/>
      <c r="N229" s="21"/>
      <c r="O229" s="21"/>
      <c r="P229" s="21"/>
      <c r="Q229" s="21"/>
      <c r="R229" s="21"/>
      <c r="S229" s="21"/>
      <c r="T229" s="21"/>
    </row>
    <row r="230" spans="1:20" ht="30" customHeight="1" x14ac:dyDescent="0.2">
      <c r="A230" s="22"/>
      <c r="B230" s="90" t="s">
        <v>299</v>
      </c>
      <c r="C230" s="91" t="s">
        <v>300</v>
      </c>
      <c r="D230" s="91" t="s">
        <v>38</v>
      </c>
      <c r="E230" s="92"/>
      <c r="F230" s="82"/>
      <c r="G230" s="82"/>
      <c r="H230" s="82"/>
      <c r="I230" s="82"/>
      <c r="J230" s="87"/>
      <c r="K230" s="21" t="str">
        <v/>
      </c>
      <c r="L230" s="21"/>
      <c r="M230" s="21"/>
      <c r="N230" s="21"/>
      <c r="O230" s="21"/>
      <c r="P230" s="21"/>
      <c r="Q230" s="21"/>
      <c r="R230" s="21"/>
      <c r="S230" s="21"/>
      <c r="T230" s="21"/>
    </row>
    <row r="231" spans="1:20" ht="30" customHeight="1" x14ac:dyDescent="0.2">
      <c r="A231" s="22"/>
      <c r="B231" s="90" t="s">
        <v>299</v>
      </c>
      <c r="C231" s="91" t="s">
        <v>301</v>
      </c>
      <c r="D231" s="91" t="s">
        <v>38</v>
      </c>
      <c r="E231" s="92"/>
      <c r="F231" s="82"/>
      <c r="G231" s="82"/>
      <c r="H231" s="82"/>
      <c r="I231" s="82"/>
      <c r="J231" s="87"/>
      <c r="K231" s="21" t="str">
        <v/>
      </c>
      <c r="L231" s="21"/>
      <c r="M231" s="21"/>
      <c r="N231" s="21"/>
      <c r="O231" s="21"/>
      <c r="P231" s="21"/>
      <c r="Q231" s="21"/>
      <c r="R231" s="21"/>
      <c r="S231" s="21"/>
      <c r="T231" s="21"/>
    </row>
    <row r="232" spans="1:20" ht="30" customHeight="1" x14ac:dyDescent="0.2">
      <c r="A232" s="22"/>
      <c r="B232" s="90" t="s">
        <v>302</v>
      </c>
      <c r="C232" s="91" t="s">
        <v>303</v>
      </c>
      <c r="D232" s="91" t="s">
        <v>304</v>
      </c>
      <c r="E232" s="86"/>
      <c r="F232" s="87"/>
      <c r="G232" s="87"/>
      <c r="H232" s="87"/>
      <c r="I232" s="87"/>
      <c r="J232" s="87"/>
      <c r="K232" s="21" t="str">
        <v/>
      </c>
      <c r="L232" s="21"/>
      <c r="M232" s="21"/>
      <c r="N232" s="21"/>
      <c r="O232" s="21"/>
      <c r="P232" s="21"/>
      <c r="Q232" s="21"/>
      <c r="R232" s="21"/>
      <c r="S232" s="21"/>
      <c r="T232" s="21"/>
    </row>
    <row r="233" spans="1:20" ht="30" customHeight="1" x14ac:dyDescent="0.2">
      <c r="A233" s="22"/>
      <c r="B233" s="90" t="s">
        <v>305</v>
      </c>
      <c r="C233" s="91" t="s">
        <v>306</v>
      </c>
      <c r="D233" s="91" t="s">
        <v>304</v>
      </c>
      <c r="E233" s="86"/>
      <c r="F233" s="87"/>
      <c r="G233" s="87"/>
      <c r="H233" s="87"/>
      <c r="I233" s="87"/>
      <c r="J233" s="87"/>
      <c r="K233" s="21" t="str">
        <v/>
      </c>
      <c r="L233" s="21"/>
      <c r="M233" s="21"/>
      <c r="N233" s="21"/>
      <c r="O233" s="21"/>
      <c r="P233" s="21"/>
      <c r="Q233" s="21"/>
      <c r="R233" s="21"/>
      <c r="S233" s="21"/>
      <c r="T233" s="21"/>
    </row>
    <row r="234" spans="1:20" ht="30" customHeight="1" x14ac:dyDescent="0.2">
      <c r="A234" s="22"/>
      <c r="B234" s="90" t="s">
        <v>305</v>
      </c>
      <c r="C234" s="91" t="s">
        <v>307</v>
      </c>
      <c r="D234" s="91" t="s">
        <v>304</v>
      </c>
      <c r="E234" s="86"/>
      <c r="F234" s="87"/>
      <c r="G234" s="87"/>
      <c r="H234" s="87"/>
      <c r="I234" s="87"/>
      <c r="J234" s="87"/>
      <c r="K234" s="21" t="str">
        <v/>
      </c>
      <c r="L234" s="21"/>
      <c r="M234" s="21"/>
      <c r="N234" s="21"/>
      <c r="O234" s="21"/>
      <c r="P234" s="21"/>
      <c r="Q234" s="21"/>
      <c r="R234" s="21"/>
      <c r="S234" s="21"/>
      <c r="T234" s="21"/>
    </row>
    <row r="235" spans="1:20" ht="30" customHeight="1" x14ac:dyDescent="0.2">
      <c r="A235" s="22"/>
      <c r="B235" s="90" t="s">
        <v>305</v>
      </c>
      <c r="C235" s="91" t="s">
        <v>308</v>
      </c>
      <c r="D235" s="91" t="s">
        <v>304</v>
      </c>
      <c r="E235" s="86"/>
      <c r="F235" s="87"/>
      <c r="G235" s="87"/>
      <c r="H235" s="87"/>
      <c r="I235" s="87"/>
      <c r="J235" s="87"/>
      <c r="K235" s="21" t="str">
        <v/>
      </c>
      <c r="L235" s="21"/>
      <c r="M235" s="21"/>
      <c r="N235" s="21"/>
      <c r="O235" s="21"/>
      <c r="P235" s="21"/>
      <c r="Q235" s="21"/>
      <c r="R235" s="21"/>
      <c r="S235" s="21"/>
      <c r="T235" s="21"/>
    </row>
    <row r="236" spans="1:20" ht="30" customHeight="1" x14ac:dyDescent="0.2">
      <c r="A236" s="22"/>
      <c r="B236" s="90" t="s">
        <v>302</v>
      </c>
      <c r="C236" s="91" t="s">
        <v>309</v>
      </c>
      <c r="D236" s="91" t="s">
        <v>304</v>
      </c>
      <c r="E236" s="86"/>
      <c r="F236" s="87"/>
      <c r="G236" s="87"/>
      <c r="H236" s="87"/>
      <c r="I236" s="87"/>
      <c r="J236" s="87"/>
      <c r="K236" s="21" t="str">
        <v/>
      </c>
      <c r="L236" s="21"/>
      <c r="M236" s="21"/>
      <c r="N236" s="21"/>
      <c r="O236" s="21"/>
      <c r="P236" s="21"/>
      <c r="Q236" s="21"/>
      <c r="R236" s="21"/>
      <c r="S236" s="21"/>
      <c r="T236" s="21"/>
    </row>
    <row r="237" spans="1:20" ht="30" customHeight="1" x14ac:dyDescent="0.2">
      <c r="A237" s="22"/>
      <c r="B237" s="90" t="s">
        <v>302</v>
      </c>
      <c r="C237" s="91" t="s">
        <v>310</v>
      </c>
      <c r="D237" s="91" t="s">
        <v>304</v>
      </c>
      <c r="E237" s="86"/>
      <c r="F237" s="87"/>
      <c r="G237" s="87"/>
      <c r="H237" s="87"/>
      <c r="I237" s="87"/>
      <c r="J237" s="87"/>
      <c r="K237" s="21" t="str">
        <v/>
      </c>
      <c r="L237" s="21"/>
      <c r="M237" s="21"/>
      <c r="N237" s="21"/>
      <c r="O237" s="21"/>
      <c r="P237" s="21"/>
      <c r="Q237" s="21"/>
      <c r="R237" s="21"/>
      <c r="S237" s="21"/>
      <c r="T237" s="21"/>
    </row>
    <row r="238" spans="1:20" ht="30" customHeight="1" x14ac:dyDescent="0.2">
      <c r="A238" s="22"/>
      <c r="B238" s="90" t="s">
        <v>305</v>
      </c>
      <c r="C238" s="85" t="s">
        <v>311</v>
      </c>
      <c r="D238" s="91" t="s">
        <v>304</v>
      </c>
      <c r="E238" s="86"/>
      <c r="F238" s="87"/>
      <c r="G238" s="87"/>
      <c r="H238" s="87"/>
      <c r="I238" s="87"/>
      <c r="J238" s="87"/>
      <c r="K238" s="21" t="str">
        <v/>
      </c>
      <c r="L238" s="21"/>
      <c r="M238" s="21"/>
      <c r="N238" s="21"/>
      <c r="O238" s="21"/>
      <c r="P238" s="21"/>
      <c r="Q238" s="21"/>
      <c r="R238" s="21"/>
      <c r="S238" s="21"/>
      <c r="T238" s="21"/>
    </row>
    <row r="239" spans="1:20" ht="30" customHeight="1" x14ac:dyDescent="0.2">
      <c r="A239" s="22"/>
      <c r="B239" s="90" t="s">
        <v>302</v>
      </c>
      <c r="C239" s="91" t="s">
        <v>312</v>
      </c>
      <c r="D239" s="91" t="s">
        <v>304</v>
      </c>
      <c r="E239" s="86"/>
      <c r="F239" s="87"/>
      <c r="G239" s="87"/>
      <c r="H239" s="87"/>
      <c r="I239" s="87"/>
      <c r="J239" s="87"/>
      <c r="K239" s="21" t="str">
        <v/>
      </c>
      <c r="L239" s="21"/>
      <c r="M239" s="21"/>
      <c r="N239" s="21"/>
      <c r="O239" s="21"/>
      <c r="P239" s="21"/>
      <c r="Q239" s="21"/>
      <c r="R239" s="21"/>
      <c r="S239" s="21"/>
      <c r="T239" s="21"/>
    </row>
    <row r="240" spans="1:20" ht="30" customHeight="1" x14ac:dyDescent="0.2">
      <c r="A240" s="22"/>
      <c r="B240" s="22"/>
      <c r="C240" s="22"/>
      <c r="D240" s="22"/>
      <c r="E240" s="22"/>
      <c r="F240" s="22"/>
      <c r="G240" s="22"/>
      <c r="H240" s="22"/>
      <c r="I240" s="22"/>
      <c r="J240" s="22"/>
      <c r="K240" s="21">
        <v>1</v>
      </c>
      <c r="L240" s="21"/>
      <c r="M240" s="21"/>
      <c r="N240" s="21"/>
      <c r="O240" s="21"/>
      <c r="P240" s="21"/>
      <c r="Q240" s="21"/>
      <c r="R240" s="21"/>
      <c r="S240" s="21"/>
      <c r="T240" s="21"/>
    </row>
    <row r="241" spans="1:20" ht="30" customHeight="1" x14ac:dyDescent="0.2">
      <c r="A241" s="22"/>
      <c r="B241" s="22"/>
      <c r="C241" s="22"/>
      <c r="D241" s="22"/>
      <c r="E241" s="22"/>
      <c r="F241" s="22"/>
      <c r="G241" s="22"/>
      <c r="H241" s="22"/>
      <c r="I241" s="22"/>
      <c r="J241" s="22"/>
      <c r="K241" s="21">
        <v>1</v>
      </c>
      <c r="L241" s="21"/>
      <c r="M241" s="21"/>
      <c r="N241" s="21"/>
      <c r="O241" s="21"/>
      <c r="P241" s="21"/>
      <c r="Q241" s="21"/>
      <c r="R241" s="21"/>
      <c r="S241" s="21"/>
      <c r="T241" s="21"/>
    </row>
    <row r="242" spans="1:20" ht="30" customHeight="1" x14ac:dyDescent="0.2">
      <c r="A242" s="22"/>
      <c r="B242" s="22"/>
      <c r="C242" s="22"/>
      <c r="D242" s="22"/>
      <c r="E242" s="22"/>
      <c r="F242" s="22"/>
      <c r="G242" s="22"/>
      <c r="H242" s="22"/>
      <c r="I242" s="22"/>
      <c r="J242" s="22"/>
      <c r="K242" s="21">
        <v>1</v>
      </c>
      <c r="L242" s="21"/>
      <c r="M242" s="21"/>
      <c r="N242" s="21"/>
      <c r="O242" s="21"/>
      <c r="P242" s="21"/>
      <c r="Q242" s="21"/>
      <c r="R242" s="21"/>
      <c r="S242" s="21"/>
      <c r="T242" s="21"/>
    </row>
    <row r="243" spans="1:20" ht="30" customHeight="1" x14ac:dyDescent="0.2">
      <c r="A243" s="22"/>
      <c r="B243" s="22"/>
      <c r="C243" s="22"/>
      <c r="D243" s="22"/>
      <c r="E243" s="22"/>
      <c r="F243" s="22"/>
      <c r="G243" s="22"/>
      <c r="H243" s="22"/>
      <c r="I243" s="22"/>
      <c r="J243" s="22"/>
      <c r="K243" s="21">
        <v>1</v>
      </c>
      <c r="L243" s="21"/>
      <c r="M243" s="21"/>
      <c r="N243" s="21"/>
      <c r="O243" s="21"/>
      <c r="P243" s="21"/>
      <c r="Q243" s="21"/>
      <c r="R243" s="21"/>
      <c r="S243" s="21"/>
      <c r="T243" s="21"/>
    </row>
    <row r="244" spans="1:20" ht="30" customHeight="1" x14ac:dyDescent="0.2">
      <c r="A244" s="22"/>
      <c r="B244" s="22"/>
      <c r="C244" s="22"/>
      <c r="D244" s="22"/>
      <c r="E244" s="22"/>
      <c r="F244" s="22"/>
      <c r="G244" s="22"/>
      <c r="H244" s="22"/>
      <c r="I244" s="22"/>
      <c r="J244" s="22"/>
      <c r="K244" s="21">
        <v>1</v>
      </c>
      <c r="L244" s="21"/>
      <c r="M244" s="21"/>
      <c r="N244" s="21"/>
      <c r="O244" s="21"/>
      <c r="P244" s="21"/>
      <c r="Q244" s="21"/>
      <c r="R244" s="21"/>
      <c r="S244" s="21"/>
      <c r="T244" s="21"/>
    </row>
    <row r="245" spans="1:20" ht="30" customHeight="1" x14ac:dyDescent="0.2">
      <c r="A245" s="22"/>
      <c r="B245" s="22"/>
      <c r="C245" s="22"/>
      <c r="D245" s="22"/>
      <c r="E245" s="22"/>
      <c r="F245" s="22"/>
      <c r="G245" s="22"/>
      <c r="H245" s="22"/>
      <c r="I245" s="22"/>
      <c r="J245" s="22"/>
      <c r="K245" s="21">
        <v>1</v>
      </c>
      <c r="L245" s="21"/>
      <c r="M245" s="21"/>
      <c r="N245" s="21"/>
      <c r="O245" s="21"/>
      <c r="P245" s="21"/>
      <c r="Q245" s="21"/>
      <c r="R245" s="21"/>
      <c r="S245" s="21"/>
      <c r="T245" s="21"/>
    </row>
    <row r="246" spans="1:20" ht="30" customHeight="1" x14ac:dyDescent="0.2">
      <c r="A246" s="22"/>
      <c r="B246" s="22"/>
      <c r="C246" s="22"/>
      <c r="D246" s="22"/>
      <c r="E246" s="22"/>
      <c r="F246" s="22"/>
      <c r="G246" s="22"/>
      <c r="H246" s="22"/>
      <c r="I246" s="22"/>
      <c r="J246" s="22"/>
      <c r="K246" s="21">
        <v>1</v>
      </c>
      <c r="L246" s="21"/>
      <c r="M246" s="21"/>
      <c r="N246" s="21"/>
      <c r="O246" s="21"/>
      <c r="P246" s="21"/>
      <c r="Q246" s="21"/>
      <c r="R246" s="21"/>
      <c r="S246" s="21"/>
      <c r="T246" s="21"/>
    </row>
    <row r="247" spans="1:20" ht="30" customHeight="1" x14ac:dyDescent="0.2">
      <c r="A247" s="22"/>
      <c r="B247" s="22"/>
      <c r="C247" s="22"/>
      <c r="D247" s="22"/>
      <c r="E247" s="22"/>
      <c r="F247" s="22"/>
      <c r="G247" s="22"/>
      <c r="H247" s="22"/>
      <c r="I247" s="22"/>
      <c r="J247" s="22"/>
      <c r="K247" s="21">
        <v>1</v>
      </c>
      <c r="L247" s="21"/>
      <c r="M247" s="21"/>
      <c r="N247" s="21"/>
      <c r="O247" s="21"/>
      <c r="P247" s="21"/>
      <c r="Q247" s="21"/>
      <c r="R247" s="21"/>
      <c r="S247" s="21"/>
      <c r="T247" s="21"/>
    </row>
    <row r="248" spans="1:20" ht="30" customHeight="1" x14ac:dyDescent="0.2">
      <c r="A248" s="22"/>
      <c r="B248" s="22"/>
      <c r="C248" s="22"/>
      <c r="D248" s="22"/>
      <c r="E248" s="22"/>
      <c r="F248" s="22"/>
      <c r="G248" s="22"/>
      <c r="H248" s="22"/>
      <c r="I248" s="22"/>
      <c r="J248" s="22"/>
      <c r="K248" s="21">
        <v>1</v>
      </c>
      <c r="L248" s="21"/>
      <c r="M248" s="21"/>
      <c r="N248" s="21"/>
      <c r="O248" s="21"/>
      <c r="P248" s="21"/>
      <c r="Q248" s="21"/>
      <c r="R248" s="21"/>
      <c r="S248" s="21"/>
      <c r="T248" s="21"/>
    </row>
    <row r="249" spans="1:20" ht="30" customHeight="1" x14ac:dyDescent="0.2">
      <c r="A249" s="22"/>
      <c r="B249" s="22"/>
      <c r="C249" s="22"/>
      <c r="D249" s="22"/>
      <c r="E249" s="22"/>
      <c r="F249" s="22"/>
      <c r="G249" s="22"/>
      <c r="H249" s="22"/>
      <c r="I249" s="22"/>
      <c r="J249" s="22"/>
      <c r="K249" s="21">
        <v>1</v>
      </c>
      <c r="L249" s="21"/>
      <c r="M249" s="21"/>
      <c r="N249" s="21"/>
      <c r="O249" s="21"/>
      <c r="P249" s="21"/>
      <c r="Q249" s="21"/>
      <c r="R249" s="21"/>
      <c r="S249" s="21"/>
      <c r="T249" s="21"/>
    </row>
    <row r="250" spans="1:20" ht="30" customHeight="1" x14ac:dyDescent="0.2">
      <c r="A250" s="22"/>
      <c r="B250" s="22"/>
      <c r="C250" s="22"/>
      <c r="D250" s="22"/>
      <c r="E250" s="22"/>
      <c r="F250" s="22"/>
      <c r="G250" s="22"/>
      <c r="H250" s="22"/>
      <c r="I250" s="22"/>
      <c r="J250" s="22"/>
      <c r="K250" s="21">
        <v>1</v>
      </c>
      <c r="L250" s="21"/>
      <c r="M250" s="21"/>
      <c r="N250" s="21"/>
      <c r="O250" s="21"/>
      <c r="P250" s="21"/>
      <c r="Q250" s="21"/>
      <c r="R250" s="21"/>
      <c r="S250" s="21"/>
      <c r="T250" s="21"/>
    </row>
    <row r="251" spans="1:20" ht="30" customHeight="1" x14ac:dyDescent="0.2">
      <c r="A251" s="22"/>
      <c r="B251" s="22"/>
      <c r="C251" s="22"/>
      <c r="D251" s="22"/>
      <c r="E251" s="22"/>
      <c r="F251" s="22"/>
      <c r="G251" s="22"/>
      <c r="H251" s="22"/>
      <c r="I251" s="22"/>
      <c r="J251" s="22"/>
      <c r="K251" s="21">
        <v>1</v>
      </c>
      <c r="L251" s="21"/>
      <c r="M251" s="21"/>
      <c r="N251" s="21"/>
      <c r="O251" s="21"/>
      <c r="P251" s="21"/>
      <c r="Q251" s="21"/>
      <c r="R251" s="21"/>
      <c r="S251" s="21"/>
      <c r="T251" s="21"/>
    </row>
    <row r="252" spans="1:20" ht="30" customHeight="1" x14ac:dyDescent="0.2">
      <c r="A252" s="22"/>
      <c r="B252" s="22"/>
      <c r="C252" s="22"/>
      <c r="D252" s="22"/>
      <c r="E252" s="22"/>
      <c r="F252" s="22"/>
      <c r="G252" s="22"/>
      <c r="H252" s="22"/>
      <c r="I252" s="22"/>
      <c r="J252" s="22"/>
      <c r="K252" s="21">
        <v>1</v>
      </c>
      <c r="L252" s="21"/>
      <c r="M252" s="21"/>
      <c r="N252" s="21"/>
      <c r="O252" s="21"/>
      <c r="P252" s="21"/>
      <c r="Q252" s="21"/>
      <c r="R252" s="21"/>
      <c r="S252" s="21"/>
      <c r="T252" s="21"/>
    </row>
    <row r="253" spans="1:20" ht="30" customHeight="1" x14ac:dyDescent="0.2">
      <c r="A253" s="22"/>
      <c r="B253" s="22"/>
      <c r="C253" s="22"/>
      <c r="D253" s="22"/>
      <c r="E253" s="22"/>
      <c r="F253" s="22"/>
      <c r="G253" s="22"/>
      <c r="H253" s="22"/>
      <c r="I253" s="22"/>
      <c r="J253" s="22"/>
      <c r="K253" s="21">
        <v>1</v>
      </c>
      <c r="L253" s="21"/>
      <c r="M253" s="21"/>
      <c r="N253" s="21"/>
      <c r="O253" s="21"/>
      <c r="P253" s="21"/>
      <c r="Q253" s="21"/>
      <c r="R253" s="21"/>
      <c r="S253" s="21"/>
      <c r="T253" s="21"/>
    </row>
    <row r="254" spans="1:20" ht="30" customHeight="1" x14ac:dyDescent="0.2">
      <c r="A254" s="22"/>
      <c r="B254" s="22"/>
      <c r="C254" s="22"/>
      <c r="D254" s="22"/>
      <c r="E254" s="22"/>
      <c r="F254" s="22"/>
      <c r="G254" s="22"/>
      <c r="H254" s="22"/>
      <c r="I254" s="22"/>
      <c r="J254" s="22"/>
      <c r="K254" s="21">
        <v>1</v>
      </c>
      <c r="L254" s="21"/>
      <c r="M254" s="21"/>
      <c r="N254" s="21"/>
      <c r="O254" s="21"/>
      <c r="P254" s="21"/>
      <c r="Q254" s="21"/>
      <c r="R254" s="21"/>
      <c r="S254" s="21"/>
      <c r="T254" s="21"/>
    </row>
    <row r="255" spans="1:20" ht="30" customHeight="1" x14ac:dyDescent="0.2">
      <c r="A255" s="22"/>
      <c r="B255" s="22"/>
      <c r="C255" s="22"/>
      <c r="D255" s="22"/>
      <c r="E255" s="22"/>
      <c r="F255" s="22"/>
      <c r="G255" s="22"/>
      <c r="H255" s="22"/>
      <c r="I255" s="22"/>
      <c r="J255" s="22"/>
      <c r="K255" s="21">
        <v>1</v>
      </c>
      <c r="L255" s="21"/>
      <c r="M255" s="21"/>
      <c r="N255" s="21"/>
      <c r="O255" s="21"/>
      <c r="P255" s="21"/>
      <c r="Q255" s="21"/>
      <c r="R255" s="21"/>
      <c r="S255" s="21"/>
      <c r="T255" s="21"/>
    </row>
    <row r="256" spans="1:20" ht="30" customHeight="1" x14ac:dyDescent="0.2">
      <c r="A256" s="22"/>
      <c r="B256" s="22"/>
      <c r="C256" s="22"/>
      <c r="D256" s="22"/>
      <c r="E256" s="22"/>
      <c r="F256" s="22"/>
      <c r="G256" s="22"/>
      <c r="H256" s="22"/>
      <c r="I256" s="22"/>
      <c r="J256" s="22"/>
      <c r="K256" s="21">
        <v>1</v>
      </c>
      <c r="L256" s="21"/>
      <c r="M256" s="21"/>
      <c r="N256" s="21"/>
      <c r="O256" s="21"/>
      <c r="P256" s="21"/>
      <c r="Q256" s="21"/>
      <c r="R256" s="21"/>
      <c r="S256" s="21"/>
      <c r="T256" s="21"/>
    </row>
    <row r="257" spans="1:20" ht="30" customHeight="1" x14ac:dyDescent="0.2">
      <c r="A257" s="22"/>
      <c r="B257" s="22"/>
      <c r="C257" s="22"/>
      <c r="D257" s="22"/>
      <c r="E257" s="22"/>
      <c r="F257" s="22"/>
      <c r="G257" s="22"/>
      <c r="H257" s="22"/>
      <c r="I257" s="22"/>
      <c r="J257" s="22"/>
      <c r="K257" s="21">
        <v>1</v>
      </c>
      <c r="L257" s="21"/>
      <c r="M257" s="21"/>
      <c r="N257" s="21"/>
      <c r="O257" s="21"/>
      <c r="P257" s="21"/>
      <c r="Q257" s="21"/>
      <c r="R257" s="21"/>
      <c r="S257" s="21"/>
      <c r="T257" s="21"/>
    </row>
    <row r="258" spans="1:20" ht="30" customHeight="1" x14ac:dyDescent="0.2">
      <c r="A258" s="22"/>
      <c r="B258" s="22"/>
      <c r="C258" s="22"/>
      <c r="D258" s="22"/>
      <c r="E258" s="22"/>
      <c r="F258" s="22"/>
      <c r="G258" s="22"/>
      <c r="H258" s="22"/>
      <c r="I258" s="22"/>
      <c r="J258" s="22"/>
      <c r="K258" s="21">
        <v>1</v>
      </c>
      <c r="L258" s="21"/>
      <c r="M258" s="21"/>
      <c r="N258" s="21"/>
      <c r="O258" s="21"/>
      <c r="P258" s="21"/>
      <c r="Q258" s="21"/>
      <c r="R258" s="21"/>
      <c r="S258" s="21"/>
      <c r="T258" s="21"/>
    </row>
    <row r="259" spans="1:20" ht="30" customHeight="1" x14ac:dyDescent="0.2">
      <c r="A259" s="22"/>
      <c r="B259" s="22"/>
      <c r="C259" s="22"/>
      <c r="D259" s="22"/>
      <c r="E259" s="22"/>
      <c r="F259" s="22"/>
      <c r="G259" s="22"/>
      <c r="H259" s="22"/>
      <c r="I259" s="22"/>
      <c r="J259" s="22"/>
      <c r="K259" s="21">
        <v>1</v>
      </c>
      <c r="L259" s="21"/>
      <c r="M259" s="21"/>
      <c r="N259" s="21"/>
      <c r="O259" s="21"/>
      <c r="P259" s="21"/>
      <c r="Q259" s="21"/>
      <c r="R259" s="21"/>
      <c r="S259" s="21"/>
      <c r="T259" s="21"/>
    </row>
    <row r="260" spans="1:20" ht="30" customHeight="1" x14ac:dyDescent="0.2">
      <c r="A260" s="22"/>
      <c r="B260" s="22"/>
      <c r="C260" s="22"/>
      <c r="D260" s="22"/>
      <c r="E260" s="22"/>
      <c r="F260" s="22"/>
      <c r="G260" s="22"/>
      <c r="H260" s="22"/>
      <c r="I260" s="22"/>
      <c r="J260" s="22"/>
      <c r="K260" s="21">
        <v>1</v>
      </c>
      <c r="L260" s="21"/>
      <c r="M260" s="21"/>
      <c r="N260" s="21"/>
      <c r="O260" s="21"/>
      <c r="P260" s="21"/>
      <c r="Q260" s="21"/>
      <c r="R260" s="21"/>
      <c r="S260" s="21"/>
      <c r="T260" s="21"/>
    </row>
    <row r="261" spans="1:20" ht="30" customHeight="1" x14ac:dyDescent="0.2">
      <c r="A261" s="22"/>
      <c r="B261" s="22"/>
      <c r="C261" s="22"/>
      <c r="D261" s="22"/>
      <c r="E261" s="22"/>
      <c r="F261" s="22"/>
      <c r="G261" s="22"/>
      <c r="H261" s="22"/>
      <c r="I261" s="22"/>
      <c r="J261" s="22"/>
      <c r="K261" s="21">
        <v>1</v>
      </c>
      <c r="L261" s="21"/>
      <c r="M261" s="21"/>
      <c r="N261" s="21"/>
      <c r="O261" s="21"/>
      <c r="P261" s="21"/>
      <c r="Q261" s="21"/>
      <c r="R261" s="21"/>
      <c r="S261" s="21"/>
      <c r="T261" s="21"/>
    </row>
    <row r="262" spans="1:20" ht="30" customHeight="1" x14ac:dyDescent="0.2">
      <c r="A262" s="22"/>
      <c r="B262" s="22"/>
      <c r="C262" s="22"/>
      <c r="D262" s="22"/>
      <c r="E262" s="22"/>
      <c r="F262" s="22"/>
      <c r="G262" s="22"/>
      <c r="H262" s="22"/>
      <c r="I262" s="22"/>
      <c r="J262" s="22"/>
      <c r="K262" s="21">
        <v>1</v>
      </c>
      <c r="L262" s="21"/>
      <c r="M262" s="21"/>
      <c r="N262" s="21"/>
      <c r="O262" s="21"/>
      <c r="P262" s="21"/>
      <c r="Q262" s="21"/>
      <c r="R262" s="21"/>
      <c r="S262" s="21"/>
      <c r="T262" s="21"/>
    </row>
    <row r="263" spans="1:20" ht="30" customHeight="1" x14ac:dyDescent="0.2">
      <c r="A263" s="22"/>
      <c r="B263" s="22"/>
      <c r="C263" s="22"/>
      <c r="D263" s="22"/>
      <c r="E263" s="22"/>
      <c r="F263" s="22"/>
      <c r="G263" s="22"/>
      <c r="H263" s="22"/>
      <c r="I263" s="22"/>
      <c r="J263" s="22"/>
      <c r="K263" s="21">
        <v>1</v>
      </c>
      <c r="L263" s="21"/>
      <c r="M263" s="21"/>
      <c r="N263" s="21"/>
      <c r="O263" s="21"/>
      <c r="P263" s="21"/>
      <c r="Q263" s="21"/>
      <c r="R263" s="21"/>
      <c r="S263" s="21"/>
      <c r="T263" s="21"/>
    </row>
    <row r="264" spans="1:20" ht="30" customHeight="1" x14ac:dyDescent="0.2">
      <c r="A264" s="22"/>
      <c r="B264" s="22"/>
      <c r="C264" s="22"/>
      <c r="D264" s="22"/>
      <c r="E264" s="22"/>
      <c r="F264" s="22"/>
      <c r="G264" s="22"/>
      <c r="H264" s="22"/>
      <c r="I264" s="22"/>
      <c r="J264" s="22"/>
      <c r="K264" s="21">
        <v>1</v>
      </c>
      <c r="L264" s="21"/>
      <c r="M264" s="21"/>
      <c r="N264" s="21"/>
      <c r="O264" s="21"/>
      <c r="P264" s="21"/>
      <c r="Q264" s="21"/>
      <c r="R264" s="21"/>
      <c r="S264" s="21"/>
      <c r="T264" s="21"/>
    </row>
    <row r="265" spans="1:20" ht="30" customHeight="1" x14ac:dyDescent="0.2">
      <c r="A265" s="22"/>
      <c r="B265" s="22"/>
      <c r="C265" s="22"/>
      <c r="D265" s="22"/>
      <c r="E265" s="22"/>
      <c r="F265" s="22"/>
      <c r="G265" s="22"/>
      <c r="H265" s="22"/>
      <c r="I265" s="22"/>
      <c r="J265" s="22"/>
      <c r="K265" s="21">
        <v>1</v>
      </c>
      <c r="L265" s="21"/>
      <c r="M265" s="21"/>
      <c r="N265" s="21"/>
      <c r="O265" s="21"/>
      <c r="P265" s="21"/>
      <c r="Q265" s="21"/>
      <c r="R265" s="21"/>
      <c r="S265" s="21"/>
      <c r="T265" s="21"/>
    </row>
    <row r="266" spans="1:20" ht="30" customHeight="1" x14ac:dyDescent="0.2">
      <c r="A266" s="22"/>
      <c r="B266" s="22"/>
      <c r="C266" s="22"/>
      <c r="D266" s="22"/>
      <c r="E266" s="22"/>
      <c r="F266" s="22"/>
      <c r="G266" s="22"/>
      <c r="H266" s="22"/>
      <c r="I266" s="22"/>
      <c r="J266" s="22"/>
      <c r="K266" s="21">
        <v>1</v>
      </c>
      <c r="L266" s="21"/>
      <c r="M266" s="21"/>
      <c r="N266" s="21"/>
      <c r="O266" s="21"/>
      <c r="P266" s="21"/>
      <c r="Q266" s="21"/>
      <c r="R266" s="21"/>
      <c r="S266" s="21"/>
      <c r="T266" s="21"/>
    </row>
    <row r="267" spans="1:20" ht="30" customHeight="1" x14ac:dyDescent="0.2">
      <c r="A267" s="22"/>
      <c r="B267" s="22"/>
      <c r="C267" s="22"/>
      <c r="D267" s="22"/>
      <c r="E267" s="22"/>
      <c r="F267" s="22"/>
      <c r="G267" s="22"/>
      <c r="H267" s="22"/>
      <c r="I267" s="22"/>
      <c r="J267" s="22"/>
      <c r="K267" s="21">
        <v>1</v>
      </c>
      <c r="L267" s="21"/>
      <c r="M267" s="21"/>
      <c r="N267" s="21"/>
      <c r="O267" s="21"/>
      <c r="P267" s="21"/>
      <c r="Q267" s="21"/>
      <c r="R267" s="21"/>
      <c r="S267" s="21"/>
      <c r="T267" s="21"/>
    </row>
    <row r="268" spans="1:20" ht="30" customHeight="1" x14ac:dyDescent="0.2">
      <c r="A268" s="22"/>
      <c r="B268" s="22"/>
      <c r="C268" s="22"/>
      <c r="D268" s="22"/>
      <c r="E268" s="22"/>
      <c r="F268" s="22"/>
      <c r="G268" s="22"/>
      <c r="H268" s="22"/>
      <c r="I268" s="22"/>
      <c r="J268" s="22"/>
      <c r="K268" s="21">
        <v>1</v>
      </c>
      <c r="L268" s="21"/>
      <c r="M268" s="21"/>
      <c r="N268" s="21"/>
      <c r="O268" s="21"/>
      <c r="P268" s="21"/>
      <c r="Q268" s="21"/>
      <c r="R268" s="21"/>
      <c r="S268" s="21"/>
      <c r="T268" s="21"/>
    </row>
    <row r="269" spans="1:20" ht="30" customHeight="1" x14ac:dyDescent="0.2">
      <c r="A269" s="22"/>
      <c r="B269" s="22"/>
      <c r="C269" s="22"/>
      <c r="D269" s="22"/>
      <c r="E269" s="22"/>
      <c r="F269" s="22"/>
      <c r="G269" s="22"/>
      <c r="H269" s="22"/>
      <c r="I269" s="22"/>
      <c r="J269" s="22"/>
      <c r="K269" s="21">
        <v>1</v>
      </c>
      <c r="L269" s="21"/>
      <c r="M269" s="21"/>
      <c r="N269" s="21"/>
      <c r="O269" s="21"/>
      <c r="P269" s="21"/>
      <c r="Q269" s="21"/>
      <c r="R269" s="21"/>
      <c r="S269" s="21"/>
      <c r="T269" s="21"/>
    </row>
    <row r="270" spans="1:20" ht="30" customHeight="1" x14ac:dyDescent="0.2">
      <c r="A270" s="22"/>
      <c r="B270" s="22"/>
      <c r="C270" s="22"/>
      <c r="D270" s="22"/>
      <c r="E270" s="22"/>
      <c r="F270" s="22"/>
      <c r="G270" s="22"/>
      <c r="H270" s="22"/>
      <c r="I270" s="22"/>
      <c r="J270" s="22"/>
      <c r="K270" s="21">
        <v>1</v>
      </c>
      <c r="L270" s="21"/>
      <c r="M270" s="21"/>
      <c r="N270" s="21"/>
      <c r="O270" s="21"/>
      <c r="P270" s="21"/>
      <c r="Q270" s="21"/>
      <c r="R270" s="21"/>
      <c r="S270" s="21"/>
      <c r="T270" s="21"/>
    </row>
    <row r="271" spans="1:20" ht="30" customHeight="1" x14ac:dyDescent="0.2">
      <c r="A271" s="22"/>
      <c r="B271" s="22"/>
      <c r="C271" s="22"/>
      <c r="D271" s="22"/>
      <c r="E271" s="22"/>
      <c r="F271" s="22"/>
      <c r="G271" s="22"/>
      <c r="H271" s="22"/>
      <c r="I271" s="22"/>
      <c r="J271" s="22"/>
      <c r="K271" s="21">
        <v>1</v>
      </c>
      <c r="L271" s="21"/>
      <c r="M271" s="21"/>
      <c r="N271" s="21"/>
      <c r="O271" s="21"/>
      <c r="P271" s="21"/>
      <c r="Q271" s="21"/>
      <c r="R271" s="21"/>
      <c r="S271" s="21"/>
      <c r="T271" s="21"/>
    </row>
    <row r="272" spans="1:20" ht="30" customHeight="1" x14ac:dyDescent="0.2">
      <c r="A272" s="22"/>
      <c r="B272" s="22"/>
      <c r="C272" s="22"/>
      <c r="D272" s="22"/>
      <c r="E272" s="22"/>
      <c r="F272" s="22"/>
      <c r="G272" s="22"/>
      <c r="H272" s="22"/>
      <c r="I272" s="22"/>
      <c r="J272" s="22"/>
      <c r="K272" s="21">
        <v>1</v>
      </c>
      <c r="L272" s="21"/>
      <c r="M272" s="21"/>
      <c r="N272" s="21"/>
      <c r="O272" s="21"/>
      <c r="P272" s="21"/>
      <c r="Q272" s="21"/>
      <c r="R272" s="21"/>
      <c r="S272" s="21"/>
      <c r="T272" s="21"/>
    </row>
    <row r="273" spans="1:20" ht="30" customHeight="1" x14ac:dyDescent="0.2">
      <c r="A273" s="22"/>
      <c r="B273" s="22"/>
      <c r="C273" s="22"/>
      <c r="D273" s="22"/>
      <c r="E273" s="22"/>
      <c r="F273" s="22"/>
      <c r="G273" s="22"/>
      <c r="H273" s="22"/>
      <c r="I273" s="22"/>
      <c r="J273" s="22"/>
      <c r="K273" s="21">
        <v>1</v>
      </c>
      <c r="L273" s="21"/>
      <c r="M273" s="21"/>
      <c r="N273" s="21"/>
      <c r="O273" s="21"/>
      <c r="P273" s="21"/>
      <c r="Q273" s="21"/>
      <c r="R273" s="21"/>
      <c r="S273" s="21"/>
      <c r="T273" s="21"/>
    </row>
    <row r="274" spans="1:20" ht="30" customHeight="1" x14ac:dyDescent="0.2">
      <c r="A274" s="22"/>
      <c r="B274" s="22"/>
      <c r="C274" s="22"/>
      <c r="D274" s="22"/>
      <c r="E274" s="22"/>
      <c r="F274" s="22"/>
      <c r="G274" s="22"/>
      <c r="H274" s="22"/>
      <c r="I274" s="22"/>
      <c r="J274" s="22"/>
      <c r="K274" s="21">
        <v>1</v>
      </c>
      <c r="L274" s="21"/>
      <c r="M274" s="21"/>
      <c r="N274" s="21"/>
      <c r="O274" s="21"/>
      <c r="P274" s="21"/>
      <c r="Q274" s="21"/>
      <c r="R274" s="21"/>
      <c r="S274" s="21"/>
      <c r="T274" s="21"/>
    </row>
    <row r="275" spans="1:20" ht="30" customHeight="1" x14ac:dyDescent="0.2">
      <c r="A275" s="22"/>
      <c r="B275" s="22"/>
      <c r="C275" s="22"/>
      <c r="D275" s="22"/>
      <c r="E275" s="22"/>
      <c r="F275" s="22"/>
      <c r="G275" s="22"/>
      <c r="H275" s="22"/>
      <c r="I275" s="22"/>
      <c r="J275" s="22"/>
      <c r="K275" s="21">
        <v>1</v>
      </c>
      <c r="L275" s="21"/>
      <c r="M275" s="21"/>
      <c r="N275" s="21"/>
      <c r="O275" s="21"/>
      <c r="P275" s="21"/>
      <c r="Q275" s="21"/>
      <c r="R275" s="21"/>
      <c r="S275" s="21"/>
      <c r="T275" s="21"/>
    </row>
    <row r="276" spans="1:20" ht="30" customHeight="1" x14ac:dyDescent="0.2">
      <c r="A276" s="22"/>
      <c r="B276" s="22"/>
      <c r="C276" s="22"/>
      <c r="D276" s="22"/>
      <c r="E276" s="22"/>
      <c r="F276" s="22"/>
      <c r="G276" s="22"/>
      <c r="H276" s="22"/>
      <c r="I276" s="22"/>
      <c r="J276" s="22"/>
      <c r="K276" s="21">
        <v>1</v>
      </c>
      <c r="L276" s="21"/>
      <c r="M276" s="21"/>
      <c r="N276" s="21"/>
      <c r="O276" s="21"/>
      <c r="P276" s="21"/>
      <c r="Q276" s="21"/>
      <c r="R276" s="21"/>
      <c r="S276" s="21"/>
      <c r="T276" s="21"/>
    </row>
    <row r="277" spans="1:20" ht="30" customHeight="1" x14ac:dyDescent="0.2">
      <c r="A277" s="22"/>
      <c r="B277" s="22"/>
      <c r="C277" s="22"/>
      <c r="D277" s="22"/>
      <c r="E277" s="22"/>
      <c r="F277" s="22"/>
      <c r="G277" s="22"/>
      <c r="H277" s="22"/>
      <c r="I277" s="22"/>
      <c r="J277" s="22"/>
      <c r="K277" s="21">
        <v>1</v>
      </c>
      <c r="L277" s="21"/>
      <c r="M277" s="21"/>
      <c r="N277" s="21"/>
      <c r="O277" s="21"/>
      <c r="P277" s="21"/>
      <c r="Q277" s="21"/>
      <c r="R277" s="21"/>
      <c r="S277" s="21"/>
      <c r="T277" s="21"/>
    </row>
    <row r="278" spans="1:20" ht="30" customHeight="1" x14ac:dyDescent="0.2">
      <c r="A278" s="22"/>
      <c r="B278" s="22"/>
      <c r="C278" s="22"/>
      <c r="D278" s="22"/>
      <c r="E278" s="22"/>
      <c r="F278" s="22"/>
      <c r="G278" s="22"/>
      <c r="H278" s="22"/>
      <c r="I278" s="22"/>
      <c r="J278" s="22"/>
      <c r="K278" s="21">
        <v>1</v>
      </c>
      <c r="L278" s="21"/>
      <c r="M278" s="21"/>
      <c r="N278" s="21"/>
      <c r="O278" s="21"/>
      <c r="P278" s="21"/>
      <c r="Q278" s="21"/>
      <c r="R278" s="21"/>
      <c r="S278" s="21"/>
      <c r="T278" s="21"/>
    </row>
    <row r="279" spans="1:20" ht="30" customHeight="1" x14ac:dyDescent="0.2">
      <c r="A279" s="22"/>
      <c r="B279" s="22"/>
      <c r="C279" s="22"/>
      <c r="D279" s="22"/>
      <c r="E279" s="22"/>
      <c r="F279" s="22"/>
      <c r="G279" s="22"/>
      <c r="H279" s="22"/>
      <c r="I279" s="22"/>
      <c r="J279" s="22"/>
      <c r="K279" s="21">
        <v>1</v>
      </c>
      <c r="L279" s="21"/>
      <c r="M279" s="21"/>
      <c r="N279" s="21"/>
      <c r="O279" s="21"/>
      <c r="P279" s="21"/>
      <c r="Q279" s="21"/>
      <c r="R279" s="21"/>
      <c r="S279" s="21"/>
      <c r="T279" s="21"/>
    </row>
    <row r="280" spans="1:20" ht="30" customHeight="1" x14ac:dyDescent="0.2">
      <c r="A280" s="22"/>
      <c r="B280" s="22"/>
      <c r="C280" s="22"/>
      <c r="D280" s="22"/>
      <c r="E280" s="22"/>
      <c r="F280" s="22"/>
      <c r="G280" s="22"/>
      <c r="H280" s="22"/>
      <c r="I280" s="22"/>
      <c r="J280" s="22"/>
      <c r="K280" s="21">
        <v>1</v>
      </c>
      <c r="L280" s="21"/>
      <c r="M280" s="21"/>
      <c r="N280" s="21"/>
      <c r="O280" s="21"/>
      <c r="P280" s="21"/>
      <c r="Q280" s="21"/>
      <c r="R280" s="21"/>
      <c r="S280" s="21"/>
      <c r="T280" s="21"/>
    </row>
    <row r="281" spans="1:20" ht="30" customHeight="1" x14ac:dyDescent="0.2">
      <c r="A281" s="22"/>
      <c r="B281" s="22"/>
      <c r="C281" s="22"/>
      <c r="D281" s="22"/>
      <c r="E281" s="22"/>
      <c r="F281" s="22"/>
      <c r="G281" s="22"/>
      <c r="H281" s="22"/>
      <c r="I281" s="22"/>
      <c r="J281" s="22"/>
      <c r="K281" s="21">
        <v>1</v>
      </c>
      <c r="L281" s="21"/>
      <c r="M281" s="21"/>
      <c r="N281" s="21"/>
      <c r="O281" s="21"/>
      <c r="P281" s="21"/>
      <c r="Q281" s="21"/>
      <c r="R281" s="21"/>
      <c r="S281" s="21"/>
      <c r="T281" s="21"/>
    </row>
    <row r="282" spans="1:20" ht="30" customHeight="1" x14ac:dyDescent="0.2">
      <c r="A282" s="22"/>
      <c r="B282" s="22"/>
      <c r="C282" s="22"/>
      <c r="D282" s="22"/>
      <c r="E282" s="22"/>
      <c r="F282" s="22"/>
      <c r="G282" s="22"/>
      <c r="H282" s="22"/>
      <c r="I282" s="22"/>
      <c r="J282" s="22"/>
      <c r="K282" s="21">
        <v>1</v>
      </c>
      <c r="L282" s="21"/>
      <c r="M282" s="21"/>
      <c r="N282" s="21"/>
      <c r="O282" s="21"/>
      <c r="P282" s="21"/>
      <c r="Q282" s="21"/>
      <c r="R282" s="21"/>
      <c r="S282" s="21"/>
      <c r="T282" s="21"/>
    </row>
    <row r="283" spans="1:20" ht="30" customHeight="1" x14ac:dyDescent="0.2">
      <c r="A283" s="22"/>
      <c r="B283" s="22"/>
      <c r="C283" s="22"/>
      <c r="D283" s="22"/>
      <c r="E283" s="22"/>
      <c r="F283" s="22"/>
      <c r="G283" s="22"/>
      <c r="H283" s="22"/>
      <c r="I283" s="22"/>
      <c r="J283" s="22"/>
      <c r="K283" s="21">
        <v>1</v>
      </c>
      <c r="L283" s="21"/>
      <c r="M283" s="21"/>
      <c r="N283" s="21"/>
      <c r="O283" s="21"/>
      <c r="P283" s="21"/>
      <c r="Q283" s="21"/>
      <c r="R283" s="21"/>
      <c r="S283" s="21"/>
      <c r="T283" s="21"/>
    </row>
    <row r="284" spans="1:20" ht="30" customHeight="1" x14ac:dyDescent="0.2">
      <c r="A284" s="22"/>
      <c r="B284" s="22"/>
      <c r="C284" s="22"/>
      <c r="D284" s="22"/>
      <c r="E284" s="22"/>
      <c r="F284" s="22"/>
      <c r="G284" s="22"/>
      <c r="H284" s="22"/>
      <c r="I284" s="22"/>
      <c r="J284" s="22"/>
      <c r="K284" s="21">
        <v>1</v>
      </c>
      <c r="L284" s="21"/>
      <c r="M284" s="21"/>
      <c r="N284" s="21"/>
      <c r="O284" s="21"/>
      <c r="P284" s="21"/>
      <c r="Q284" s="21"/>
      <c r="R284" s="21"/>
      <c r="S284" s="21"/>
      <c r="T284" s="21"/>
    </row>
    <row r="285" spans="1:20" ht="30" customHeight="1" x14ac:dyDescent="0.2">
      <c r="A285" s="22"/>
      <c r="B285" s="22"/>
      <c r="C285" s="22"/>
      <c r="D285" s="22"/>
      <c r="E285" s="22"/>
      <c r="F285" s="22"/>
      <c r="G285" s="22"/>
      <c r="H285" s="22"/>
      <c r="I285" s="22"/>
      <c r="J285" s="22"/>
      <c r="K285" s="21">
        <v>1</v>
      </c>
      <c r="L285" s="21"/>
      <c r="M285" s="21"/>
      <c r="N285" s="21"/>
      <c r="O285" s="21"/>
      <c r="P285" s="21"/>
      <c r="Q285" s="21"/>
      <c r="R285" s="21"/>
      <c r="S285" s="21"/>
      <c r="T285" s="21"/>
    </row>
    <row r="286" spans="1:20" ht="30" customHeight="1" x14ac:dyDescent="0.2">
      <c r="A286" s="22"/>
      <c r="B286" s="22"/>
      <c r="C286" s="22"/>
      <c r="D286" s="22"/>
      <c r="E286" s="22"/>
      <c r="F286" s="22"/>
      <c r="G286" s="22"/>
      <c r="H286" s="22"/>
      <c r="I286" s="22"/>
      <c r="J286" s="22"/>
      <c r="K286" s="21">
        <v>1</v>
      </c>
      <c r="L286" s="21"/>
      <c r="M286" s="21"/>
      <c r="N286" s="21"/>
      <c r="O286" s="21"/>
      <c r="P286" s="21"/>
      <c r="Q286" s="21"/>
      <c r="R286" s="21"/>
      <c r="S286" s="21"/>
      <c r="T286" s="21"/>
    </row>
    <row r="287" spans="1:20" ht="30" customHeight="1" x14ac:dyDescent="0.2">
      <c r="A287" s="22"/>
      <c r="B287" s="22"/>
      <c r="C287" s="22"/>
      <c r="D287" s="22"/>
      <c r="E287" s="22"/>
      <c r="F287" s="22"/>
      <c r="G287" s="22"/>
      <c r="H287" s="22"/>
      <c r="I287" s="22"/>
      <c r="J287" s="22"/>
      <c r="K287" s="21">
        <v>1</v>
      </c>
      <c r="L287" s="21"/>
      <c r="M287" s="21"/>
      <c r="N287" s="21"/>
      <c r="O287" s="21"/>
      <c r="P287" s="21"/>
      <c r="Q287" s="21"/>
      <c r="R287" s="21"/>
      <c r="S287" s="21"/>
      <c r="T287" s="21"/>
    </row>
    <row r="288" spans="1:20" ht="30" customHeight="1" x14ac:dyDescent="0.2">
      <c r="A288" s="22"/>
      <c r="B288" s="22"/>
      <c r="C288" s="22"/>
      <c r="D288" s="22"/>
      <c r="E288" s="22"/>
      <c r="F288" s="22"/>
      <c r="G288" s="22"/>
      <c r="H288" s="22"/>
      <c r="I288" s="22"/>
      <c r="J288" s="22"/>
      <c r="K288" s="21">
        <v>1</v>
      </c>
      <c r="L288" s="21"/>
      <c r="M288" s="21"/>
      <c r="N288" s="21"/>
      <c r="O288" s="21"/>
      <c r="P288" s="21"/>
      <c r="Q288" s="21"/>
      <c r="R288" s="21"/>
      <c r="S288" s="21"/>
      <c r="T288" s="21"/>
    </row>
    <row r="289" spans="1:20" ht="30" customHeight="1" x14ac:dyDescent="0.2">
      <c r="A289" s="22"/>
      <c r="B289" s="22"/>
      <c r="C289" s="22"/>
      <c r="D289" s="22"/>
      <c r="E289" s="22"/>
      <c r="F289" s="22"/>
      <c r="G289" s="22"/>
      <c r="H289" s="22"/>
      <c r="I289" s="22"/>
      <c r="J289" s="22"/>
      <c r="K289" s="21">
        <v>1</v>
      </c>
      <c r="L289" s="21"/>
      <c r="M289" s="21"/>
      <c r="N289" s="21"/>
      <c r="O289" s="21"/>
      <c r="P289" s="21"/>
      <c r="Q289" s="21"/>
      <c r="R289" s="21"/>
      <c r="S289" s="21"/>
      <c r="T289" s="21"/>
    </row>
    <row r="290" spans="1:20" ht="30" customHeight="1" x14ac:dyDescent="0.2">
      <c r="A290" s="22"/>
      <c r="B290" s="22"/>
      <c r="C290" s="22"/>
      <c r="D290" s="22"/>
      <c r="E290" s="22"/>
      <c r="F290" s="22"/>
      <c r="G290" s="22"/>
      <c r="H290" s="22"/>
      <c r="I290" s="22"/>
      <c r="J290" s="22"/>
      <c r="K290" s="21">
        <v>1</v>
      </c>
      <c r="L290" s="21"/>
      <c r="M290" s="21"/>
      <c r="N290" s="21"/>
      <c r="O290" s="21"/>
      <c r="P290" s="21"/>
      <c r="Q290" s="21"/>
      <c r="R290" s="21"/>
      <c r="S290" s="21"/>
      <c r="T290" s="21"/>
    </row>
    <row r="291" spans="1:20" ht="30" customHeight="1" x14ac:dyDescent="0.2">
      <c r="A291" s="22"/>
      <c r="B291" s="22"/>
      <c r="C291" s="22"/>
      <c r="D291" s="22"/>
      <c r="E291" s="22"/>
      <c r="F291" s="22"/>
      <c r="G291" s="22"/>
      <c r="H291" s="22"/>
      <c r="I291" s="22"/>
      <c r="J291" s="22"/>
      <c r="K291" s="21">
        <v>1</v>
      </c>
      <c r="L291" s="21"/>
      <c r="M291" s="21"/>
      <c r="N291" s="21"/>
      <c r="O291" s="21"/>
      <c r="P291" s="21"/>
      <c r="Q291" s="21"/>
      <c r="R291" s="21"/>
      <c r="S291" s="21"/>
      <c r="T291" s="21"/>
    </row>
    <row r="292" spans="1:20" ht="30" customHeight="1" x14ac:dyDescent="0.2">
      <c r="A292" s="22"/>
      <c r="B292" s="22"/>
      <c r="C292" s="22"/>
      <c r="D292" s="22"/>
      <c r="E292" s="22"/>
      <c r="F292" s="22"/>
      <c r="G292" s="22"/>
      <c r="H292" s="22"/>
      <c r="I292" s="22"/>
      <c r="J292" s="22"/>
      <c r="K292" s="21">
        <v>1</v>
      </c>
      <c r="L292" s="21"/>
      <c r="M292" s="21"/>
      <c r="N292" s="21"/>
      <c r="O292" s="21"/>
      <c r="P292" s="21"/>
      <c r="Q292" s="21"/>
      <c r="R292" s="21"/>
      <c r="S292" s="21"/>
      <c r="T292" s="21"/>
    </row>
    <row r="293" spans="1:20" ht="30" customHeight="1" x14ac:dyDescent="0.2">
      <c r="A293" s="22"/>
      <c r="B293" s="22"/>
      <c r="C293" s="22"/>
      <c r="D293" s="22"/>
      <c r="E293" s="22"/>
      <c r="F293" s="22"/>
      <c r="G293" s="22"/>
      <c r="H293" s="22"/>
      <c r="I293" s="22"/>
      <c r="J293" s="22"/>
      <c r="K293" s="21">
        <v>1</v>
      </c>
      <c r="L293" s="21"/>
      <c r="M293" s="21"/>
      <c r="N293" s="21"/>
      <c r="O293" s="21"/>
      <c r="P293" s="21"/>
      <c r="Q293" s="21"/>
      <c r="R293" s="21"/>
      <c r="S293" s="21"/>
      <c r="T293" s="21"/>
    </row>
    <row r="294" spans="1:20" ht="30" customHeight="1" x14ac:dyDescent="0.2">
      <c r="A294" s="22"/>
      <c r="B294" s="22"/>
      <c r="C294" s="22"/>
      <c r="D294" s="22"/>
      <c r="E294" s="22"/>
      <c r="F294" s="22"/>
      <c r="G294" s="22"/>
      <c r="H294" s="22"/>
      <c r="I294" s="22"/>
      <c r="J294" s="22"/>
      <c r="K294" s="21">
        <v>1</v>
      </c>
      <c r="L294" s="21"/>
      <c r="M294" s="21"/>
      <c r="N294" s="21"/>
      <c r="O294" s="21"/>
      <c r="P294" s="21"/>
      <c r="Q294" s="21"/>
      <c r="R294" s="21"/>
      <c r="S294" s="21"/>
      <c r="T294" s="21"/>
    </row>
    <row r="295" spans="1:20" ht="30" customHeight="1" x14ac:dyDescent="0.2">
      <c r="A295" s="22"/>
      <c r="B295" s="22"/>
      <c r="C295" s="22"/>
      <c r="D295" s="22"/>
      <c r="E295" s="22"/>
      <c r="F295" s="22"/>
      <c r="G295" s="22"/>
      <c r="H295" s="22"/>
      <c r="I295" s="22"/>
      <c r="J295" s="22"/>
      <c r="K295" s="21">
        <v>1</v>
      </c>
      <c r="L295" s="21"/>
      <c r="M295" s="21"/>
      <c r="N295" s="21"/>
      <c r="O295" s="21"/>
      <c r="P295" s="21"/>
      <c r="Q295" s="21"/>
      <c r="R295" s="21"/>
      <c r="S295" s="21"/>
      <c r="T295" s="21"/>
    </row>
    <row r="296" spans="1:20" ht="30" customHeight="1" x14ac:dyDescent="0.2">
      <c r="A296" s="22"/>
      <c r="B296" s="22"/>
      <c r="C296" s="22"/>
      <c r="D296" s="22"/>
      <c r="E296" s="22"/>
      <c r="F296" s="22"/>
      <c r="G296" s="22"/>
      <c r="H296" s="22"/>
      <c r="I296" s="22"/>
      <c r="J296" s="22"/>
      <c r="K296" s="21">
        <v>1</v>
      </c>
      <c r="L296" s="21"/>
      <c r="M296" s="21"/>
      <c r="N296" s="21"/>
      <c r="O296" s="21"/>
      <c r="P296" s="21"/>
      <c r="Q296" s="21"/>
      <c r="R296" s="21"/>
      <c r="S296" s="21"/>
      <c r="T296" s="21"/>
    </row>
    <row r="297" spans="1:20" ht="30" customHeight="1" x14ac:dyDescent="0.2">
      <c r="A297" s="22"/>
      <c r="B297" s="22"/>
      <c r="C297" s="22"/>
      <c r="D297" s="22"/>
      <c r="E297" s="22"/>
      <c r="F297" s="22"/>
      <c r="G297" s="22"/>
      <c r="H297" s="22"/>
      <c r="I297" s="22"/>
      <c r="J297" s="22"/>
      <c r="K297" s="21">
        <v>1</v>
      </c>
      <c r="L297" s="21"/>
      <c r="M297" s="21"/>
      <c r="N297" s="21"/>
      <c r="O297" s="21"/>
      <c r="P297" s="21"/>
      <c r="Q297" s="21"/>
      <c r="R297" s="21"/>
      <c r="S297" s="21"/>
      <c r="T297" s="21"/>
    </row>
    <row r="298" spans="1:20" ht="30" customHeight="1" x14ac:dyDescent="0.2">
      <c r="A298" s="22"/>
      <c r="B298" s="22"/>
      <c r="C298" s="22"/>
      <c r="D298" s="22"/>
      <c r="E298" s="22"/>
      <c r="F298" s="22"/>
      <c r="G298" s="22"/>
      <c r="H298" s="22"/>
      <c r="I298" s="22"/>
      <c r="J298" s="22"/>
      <c r="K298" s="21">
        <v>1</v>
      </c>
      <c r="L298" s="21"/>
      <c r="M298" s="21"/>
      <c r="N298" s="21"/>
      <c r="O298" s="21"/>
      <c r="P298" s="21"/>
      <c r="Q298" s="21"/>
      <c r="R298" s="21"/>
      <c r="S298" s="21"/>
      <c r="T298" s="21"/>
    </row>
    <row r="299" spans="1:20" ht="30" customHeight="1" x14ac:dyDescent="0.2">
      <c r="A299" s="22"/>
      <c r="B299" s="22"/>
      <c r="C299" s="22"/>
      <c r="D299" s="22"/>
      <c r="E299" s="22"/>
      <c r="F299" s="22"/>
      <c r="G299" s="22"/>
      <c r="H299" s="22"/>
      <c r="I299" s="22"/>
      <c r="J299" s="22"/>
      <c r="K299" s="21">
        <v>1</v>
      </c>
      <c r="L299" s="21"/>
      <c r="M299" s="21"/>
      <c r="N299" s="21"/>
      <c r="O299" s="21"/>
      <c r="P299" s="21"/>
      <c r="Q299" s="21"/>
      <c r="R299" s="21"/>
      <c r="S299" s="21"/>
      <c r="T299" s="21"/>
    </row>
    <row r="300" spans="1:20" ht="30" customHeight="1" x14ac:dyDescent="0.2">
      <c r="A300" s="22"/>
      <c r="B300" s="22"/>
      <c r="C300" s="22"/>
      <c r="D300" s="22"/>
      <c r="E300" s="22"/>
      <c r="F300" s="22"/>
      <c r="G300" s="22"/>
      <c r="H300" s="22"/>
      <c r="I300" s="22"/>
      <c r="J300" s="22"/>
      <c r="K300" s="21">
        <v>1</v>
      </c>
      <c r="L300" s="21"/>
      <c r="M300" s="21"/>
      <c r="N300" s="21"/>
      <c r="O300" s="21"/>
      <c r="P300" s="21"/>
      <c r="Q300" s="21"/>
      <c r="R300" s="21"/>
      <c r="S300" s="21"/>
      <c r="T300" s="21"/>
    </row>
    <row r="301" spans="1:20" ht="30" customHeight="1" x14ac:dyDescent="0.2">
      <c r="A301" s="22"/>
      <c r="B301" s="22"/>
      <c r="C301" s="22"/>
      <c r="D301" s="22"/>
      <c r="E301" s="22"/>
      <c r="F301" s="22"/>
      <c r="G301" s="22"/>
      <c r="H301" s="22"/>
      <c r="I301" s="22"/>
      <c r="J301" s="22"/>
      <c r="K301" s="21">
        <v>1</v>
      </c>
      <c r="L301" s="21"/>
      <c r="M301" s="21"/>
      <c r="N301" s="21"/>
      <c r="O301" s="21"/>
      <c r="P301" s="21"/>
      <c r="Q301" s="21"/>
      <c r="R301" s="21"/>
      <c r="S301" s="21"/>
      <c r="T301" s="21"/>
    </row>
    <row r="302" spans="1:20" ht="30" customHeight="1" x14ac:dyDescent="0.2">
      <c r="A302" s="22"/>
      <c r="B302" s="22"/>
      <c r="C302" s="22"/>
      <c r="D302" s="22"/>
      <c r="E302" s="22"/>
      <c r="F302" s="22"/>
      <c r="G302" s="22"/>
      <c r="H302" s="22"/>
      <c r="I302" s="22"/>
      <c r="J302" s="22"/>
      <c r="K302" s="21">
        <v>1</v>
      </c>
      <c r="L302" s="21"/>
      <c r="M302" s="21"/>
      <c r="N302" s="21"/>
      <c r="O302" s="21"/>
      <c r="P302" s="21"/>
      <c r="Q302" s="21"/>
      <c r="R302" s="21"/>
      <c r="S302" s="21"/>
      <c r="T302" s="21"/>
    </row>
    <row r="303" spans="1:20" ht="30" customHeight="1" x14ac:dyDescent="0.2">
      <c r="A303" s="22"/>
      <c r="B303" s="22"/>
      <c r="C303" s="22"/>
      <c r="D303" s="22"/>
      <c r="E303" s="22"/>
      <c r="F303" s="22"/>
      <c r="G303" s="22"/>
      <c r="H303" s="22"/>
      <c r="I303" s="22"/>
      <c r="J303" s="22"/>
      <c r="K303" s="21">
        <v>1</v>
      </c>
      <c r="L303" s="21"/>
      <c r="M303" s="21"/>
      <c r="N303" s="21"/>
      <c r="O303" s="21"/>
      <c r="P303" s="21"/>
      <c r="Q303" s="21"/>
      <c r="R303" s="21"/>
      <c r="S303" s="21"/>
      <c r="T303" s="21"/>
    </row>
    <row r="304" spans="1:20" ht="30" customHeight="1" x14ac:dyDescent="0.2">
      <c r="A304" s="22"/>
      <c r="B304" s="22"/>
      <c r="C304" s="22"/>
      <c r="D304" s="22"/>
      <c r="E304" s="22"/>
      <c r="F304" s="22"/>
      <c r="G304" s="22"/>
      <c r="H304" s="22"/>
      <c r="I304" s="22"/>
      <c r="J304" s="22"/>
      <c r="K304" s="21">
        <v>1</v>
      </c>
      <c r="L304" s="21"/>
      <c r="M304" s="21"/>
      <c r="N304" s="21"/>
      <c r="O304" s="21"/>
      <c r="P304" s="21"/>
      <c r="Q304" s="21"/>
      <c r="R304" s="21"/>
      <c r="S304" s="21"/>
      <c r="T304" s="21"/>
    </row>
    <row r="305" spans="1:20" ht="30" customHeight="1" x14ac:dyDescent="0.2">
      <c r="A305" s="22"/>
      <c r="B305" s="22"/>
      <c r="C305" s="22"/>
      <c r="D305" s="22"/>
      <c r="E305" s="22"/>
      <c r="F305" s="22"/>
      <c r="G305" s="22"/>
      <c r="H305" s="22"/>
      <c r="I305" s="22"/>
      <c r="J305" s="22"/>
      <c r="K305" s="21">
        <v>1</v>
      </c>
      <c r="L305" s="21"/>
      <c r="M305" s="21"/>
      <c r="N305" s="21"/>
      <c r="O305" s="21"/>
      <c r="P305" s="21"/>
      <c r="Q305" s="21"/>
      <c r="R305" s="21"/>
      <c r="S305" s="21"/>
      <c r="T305" s="21"/>
    </row>
    <row r="306" spans="1:20" ht="30" customHeight="1" x14ac:dyDescent="0.2">
      <c r="A306" s="22"/>
      <c r="B306" s="22"/>
      <c r="C306" s="22"/>
      <c r="D306" s="22"/>
      <c r="E306" s="22"/>
      <c r="F306" s="22"/>
      <c r="G306" s="22"/>
      <c r="H306" s="22"/>
      <c r="I306" s="22"/>
      <c r="J306" s="22"/>
      <c r="K306" s="21">
        <v>1</v>
      </c>
      <c r="L306" s="21"/>
      <c r="M306" s="21"/>
      <c r="N306" s="21"/>
      <c r="O306" s="21"/>
      <c r="P306" s="21"/>
      <c r="Q306" s="21"/>
      <c r="R306" s="21"/>
      <c r="S306" s="21"/>
      <c r="T306" s="21"/>
    </row>
    <row r="307" spans="1:20" ht="30" customHeight="1" x14ac:dyDescent="0.2">
      <c r="A307" s="22"/>
      <c r="B307" s="22"/>
      <c r="C307" s="22"/>
      <c r="D307" s="22"/>
      <c r="E307" s="22"/>
      <c r="F307" s="22"/>
      <c r="G307" s="22"/>
      <c r="H307" s="22"/>
      <c r="I307" s="22"/>
      <c r="J307" s="22"/>
      <c r="K307" s="21">
        <v>1</v>
      </c>
      <c r="L307" s="21"/>
      <c r="M307" s="21"/>
      <c r="N307" s="21"/>
      <c r="O307" s="21"/>
      <c r="P307" s="21"/>
      <c r="Q307" s="21"/>
      <c r="R307" s="21"/>
      <c r="S307" s="21"/>
      <c r="T307" s="21"/>
    </row>
    <row r="308" spans="1:20" ht="30" customHeight="1" x14ac:dyDescent="0.2">
      <c r="A308" s="22"/>
      <c r="B308" s="22"/>
      <c r="C308" s="22"/>
      <c r="D308" s="22"/>
      <c r="E308" s="22"/>
      <c r="F308" s="22"/>
      <c r="G308" s="22"/>
      <c r="H308" s="22"/>
      <c r="I308" s="22"/>
      <c r="J308" s="22"/>
      <c r="K308" s="21">
        <v>1</v>
      </c>
      <c r="L308" s="21"/>
      <c r="M308" s="21"/>
      <c r="N308" s="21"/>
      <c r="O308" s="21"/>
      <c r="P308" s="21"/>
      <c r="Q308" s="21"/>
      <c r="R308" s="21"/>
      <c r="S308" s="21"/>
      <c r="T308" s="21"/>
    </row>
    <row r="309" spans="1:20" ht="30" customHeight="1" x14ac:dyDescent="0.2">
      <c r="A309" s="22"/>
      <c r="B309" s="22"/>
      <c r="C309" s="22"/>
      <c r="D309" s="22"/>
      <c r="E309" s="22"/>
      <c r="F309" s="22"/>
      <c r="G309" s="22"/>
      <c r="H309" s="22"/>
      <c r="I309" s="22"/>
      <c r="J309" s="22"/>
      <c r="K309" s="21">
        <v>1</v>
      </c>
      <c r="L309" s="21"/>
      <c r="M309" s="21"/>
      <c r="N309" s="21"/>
      <c r="O309" s="21"/>
      <c r="P309" s="21"/>
      <c r="Q309" s="21"/>
      <c r="R309" s="21"/>
      <c r="S309" s="21"/>
      <c r="T309" s="21"/>
    </row>
    <row r="310" spans="1:20" ht="30" customHeight="1" x14ac:dyDescent="0.2">
      <c r="A310" s="22"/>
      <c r="B310" s="22"/>
      <c r="C310" s="22"/>
      <c r="D310" s="22"/>
      <c r="E310" s="22"/>
      <c r="F310" s="22"/>
      <c r="G310" s="22"/>
      <c r="H310" s="22"/>
      <c r="I310" s="22"/>
      <c r="J310" s="22"/>
      <c r="K310" s="21">
        <v>1</v>
      </c>
      <c r="L310" s="21"/>
      <c r="M310" s="21"/>
      <c r="N310" s="21"/>
      <c r="O310" s="21"/>
      <c r="P310" s="21"/>
      <c r="Q310" s="21"/>
      <c r="R310" s="21"/>
      <c r="S310" s="21"/>
      <c r="T310" s="21"/>
    </row>
    <row r="311" spans="1:20" ht="30" customHeight="1" x14ac:dyDescent="0.2">
      <c r="A311" s="22"/>
      <c r="B311" s="22"/>
      <c r="C311" s="22"/>
      <c r="D311" s="22"/>
      <c r="E311" s="22"/>
      <c r="F311" s="22"/>
      <c r="G311" s="22"/>
      <c r="H311" s="22"/>
      <c r="I311" s="22"/>
      <c r="J311" s="22"/>
      <c r="K311" s="21">
        <v>1</v>
      </c>
      <c r="L311" s="21"/>
      <c r="M311" s="21"/>
      <c r="N311" s="21"/>
      <c r="O311" s="21"/>
      <c r="P311" s="21"/>
      <c r="Q311" s="21"/>
      <c r="R311" s="21"/>
      <c r="S311" s="21"/>
      <c r="T311" s="21"/>
    </row>
    <row r="312" spans="1:20" ht="30" customHeight="1" x14ac:dyDescent="0.2">
      <c r="A312" s="22"/>
      <c r="B312" s="22"/>
      <c r="C312" s="22"/>
      <c r="D312" s="22"/>
      <c r="E312" s="22"/>
      <c r="F312" s="22"/>
      <c r="G312" s="22"/>
      <c r="H312" s="22"/>
      <c r="I312" s="22"/>
      <c r="J312" s="22"/>
      <c r="K312" s="21">
        <v>1</v>
      </c>
      <c r="L312" s="21"/>
      <c r="M312" s="21"/>
      <c r="N312" s="21"/>
      <c r="O312" s="21"/>
      <c r="P312" s="21"/>
      <c r="Q312" s="21"/>
      <c r="R312" s="21"/>
      <c r="S312" s="21"/>
      <c r="T312" s="21"/>
    </row>
    <row r="313" spans="1:20" ht="30" customHeight="1" x14ac:dyDescent="0.2">
      <c r="A313" s="22"/>
      <c r="B313" s="22"/>
      <c r="C313" s="22"/>
      <c r="D313" s="22"/>
      <c r="E313" s="22"/>
      <c r="F313" s="22"/>
      <c r="G313" s="22"/>
      <c r="H313" s="22"/>
      <c r="I313" s="22"/>
      <c r="J313" s="22"/>
      <c r="K313" s="21">
        <v>1</v>
      </c>
      <c r="L313" s="21"/>
      <c r="M313" s="21"/>
      <c r="N313" s="21"/>
      <c r="O313" s="21"/>
      <c r="P313" s="21"/>
      <c r="Q313" s="21"/>
      <c r="R313" s="21"/>
      <c r="S313" s="21"/>
      <c r="T313" s="21"/>
    </row>
    <row r="314" spans="1:20" ht="30" customHeight="1" x14ac:dyDescent="0.2">
      <c r="A314" s="22"/>
      <c r="B314" s="22"/>
      <c r="C314" s="22"/>
      <c r="D314" s="22"/>
      <c r="E314" s="22"/>
      <c r="F314" s="22"/>
      <c r="G314" s="22"/>
      <c r="H314" s="22"/>
      <c r="I314" s="22"/>
      <c r="J314" s="22"/>
      <c r="K314" s="21">
        <v>1</v>
      </c>
      <c r="L314" s="21"/>
      <c r="M314" s="21"/>
      <c r="N314" s="21"/>
      <c r="O314" s="21"/>
      <c r="P314" s="21"/>
      <c r="Q314" s="21"/>
      <c r="R314" s="21"/>
      <c r="S314" s="21"/>
      <c r="T314" s="21"/>
    </row>
    <row r="315" spans="1:20" ht="30" customHeight="1" x14ac:dyDescent="0.2">
      <c r="A315" s="22"/>
      <c r="B315" s="22"/>
      <c r="C315" s="22"/>
      <c r="D315" s="22"/>
      <c r="E315" s="22"/>
      <c r="F315" s="22"/>
      <c r="G315" s="22"/>
      <c r="H315" s="22"/>
      <c r="I315" s="22"/>
      <c r="J315" s="22"/>
      <c r="K315" s="21">
        <v>1</v>
      </c>
      <c r="L315" s="21"/>
      <c r="M315" s="21"/>
      <c r="N315" s="21"/>
      <c r="O315" s="21"/>
      <c r="P315" s="21"/>
      <c r="Q315" s="21"/>
      <c r="R315" s="21"/>
      <c r="S315" s="21"/>
      <c r="T315" s="21"/>
    </row>
    <row r="316" spans="1:20" ht="30" customHeight="1" x14ac:dyDescent="0.2">
      <c r="A316" s="22"/>
      <c r="B316" s="22"/>
      <c r="C316" s="22"/>
      <c r="D316" s="22"/>
      <c r="E316" s="22"/>
      <c r="F316" s="22"/>
      <c r="G316" s="22"/>
      <c r="H316" s="22"/>
      <c r="I316" s="22"/>
      <c r="J316" s="22"/>
      <c r="K316" s="21">
        <v>1</v>
      </c>
      <c r="L316" s="21"/>
      <c r="M316" s="21"/>
      <c r="N316" s="21"/>
      <c r="O316" s="21"/>
      <c r="P316" s="21"/>
      <c r="Q316" s="21"/>
      <c r="R316" s="21"/>
      <c r="S316" s="21"/>
      <c r="T316" s="21"/>
    </row>
    <row r="317" spans="1:20" ht="30" customHeight="1" x14ac:dyDescent="0.2">
      <c r="A317" s="22"/>
      <c r="B317" s="22"/>
      <c r="C317" s="22"/>
      <c r="D317" s="22"/>
      <c r="E317" s="22"/>
      <c r="F317" s="22"/>
      <c r="G317" s="22"/>
      <c r="H317" s="22"/>
      <c r="I317" s="22"/>
      <c r="J317" s="22"/>
      <c r="K317" s="21">
        <v>1</v>
      </c>
      <c r="L317" s="21"/>
      <c r="M317" s="21"/>
      <c r="N317" s="21"/>
      <c r="O317" s="21"/>
      <c r="P317" s="21"/>
      <c r="Q317" s="21"/>
      <c r="R317" s="21"/>
      <c r="S317" s="21"/>
      <c r="T317" s="21"/>
    </row>
    <row r="318" spans="1:20" ht="30" customHeight="1" x14ac:dyDescent="0.2">
      <c r="A318" s="22"/>
      <c r="B318" s="22"/>
      <c r="C318" s="22"/>
      <c r="D318" s="22"/>
      <c r="E318" s="22"/>
      <c r="F318" s="22"/>
      <c r="G318" s="22"/>
      <c r="H318" s="22"/>
      <c r="I318" s="22"/>
      <c r="J318" s="22"/>
      <c r="K318" s="21">
        <v>1</v>
      </c>
      <c r="L318" s="21"/>
      <c r="M318" s="21"/>
      <c r="N318" s="21"/>
      <c r="O318" s="21"/>
      <c r="P318" s="21"/>
      <c r="Q318" s="21"/>
      <c r="R318" s="21"/>
      <c r="S318" s="21"/>
      <c r="T318" s="21"/>
    </row>
    <row r="319" spans="1:20" ht="30" customHeight="1" x14ac:dyDescent="0.2">
      <c r="A319" s="22"/>
      <c r="B319" s="22"/>
      <c r="C319" s="22"/>
      <c r="D319" s="22"/>
      <c r="E319" s="22"/>
      <c r="F319" s="22"/>
      <c r="G319" s="22"/>
      <c r="H319" s="22"/>
      <c r="I319" s="22"/>
      <c r="J319" s="22"/>
      <c r="K319" s="21">
        <v>1</v>
      </c>
      <c r="L319" s="21"/>
      <c r="M319" s="21"/>
      <c r="N319" s="21"/>
      <c r="O319" s="21"/>
      <c r="P319" s="21"/>
      <c r="Q319" s="21"/>
      <c r="R319" s="21"/>
      <c r="S319" s="21"/>
      <c r="T319" s="21"/>
    </row>
    <row r="320" spans="1:20" ht="30" customHeight="1" x14ac:dyDescent="0.2">
      <c r="A320" s="22"/>
      <c r="B320" s="22"/>
      <c r="C320" s="22"/>
      <c r="D320" s="22"/>
      <c r="E320" s="22"/>
      <c r="F320" s="22"/>
      <c r="G320" s="22"/>
      <c r="H320" s="22"/>
      <c r="I320" s="22"/>
      <c r="J320" s="22"/>
      <c r="K320" s="21">
        <v>1</v>
      </c>
      <c r="L320" s="21"/>
      <c r="M320" s="21"/>
      <c r="N320" s="21"/>
      <c r="O320" s="21"/>
      <c r="P320" s="21"/>
      <c r="Q320" s="21"/>
      <c r="R320" s="21"/>
      <c r="S320" s="21"/>
      <c r="T320" s="21"/>
    </row>
    <row r="321" spans="1:20" ht="30" customHeight="1" x14ac:dyDescent="0.2">
      <c r="A321" s="22"/>
      <c r="B321" s="22"/>
      <c r="C321" s="22"/>
      <c r="D321" s="22"/>
      <c r="E321" s="22"/>
      <c r="F321" s="22"/>
      <c r="G321" s="22"/>
      <c r="H321" s="22"/>
      <c r="I321" s="22"/>
      <c r="J321" s="22"/>
      <c r="K321" s="21">
        <v>1</v>
      </c>
      <c r="L321" s="21"/>
      <c r="M321" s="21"/>
      <c r="N321" s="21"/>
      <c r="O321" s="21"/>
      <c r="P321" s="21"/>
      <c r="Q321" s="21"/>
      <c r="R321" s="21"/>
      <c r="S321" s="21"/>
      <c r="T321" s="21"/>
    </row>
    <row r="322" spans="1:20" ht="30" customHeight="1" x14ac:dyDescent="0.2">
      <c r="A322" s="22"/>
      <c r="B322" s="22"/>
      <c r="C322" s="22"/>
      <c r="D322" s="22"/>
      <c r="E322" s="22"/>
      <c r="F322" s="22"/>
      <c r="G322" s="22"/>
      <c r="H322" s="22"/>
      <c r="I322" s="22"/>
      <c r="J322" s="22"/>
      <c r="K322" s="21">
        <v>1</v>
      </c>
      <c r="L322" s="21"/>
      <c r="M322" s="21"/>
      <c r="N322" s="21"/>
      <c r="O322" s="21"/>
      <c r="P322" s="21"/>
      <c r="Q322" s="21"/>
      <c r="R322" s="21"/>
      <c r="S322" s="21"/>
      <c r="T322" s="21"/>
    </row>
    <row r="323" spans="1:20" ht="30" customHeight="1" x14ac:dyDescent="0.2">
      <c r="A323" s="22"/>
      <c r="B323" s="22"/>
      <c r="C323" s="22"/>
      <c r="D323" s="22"/>
      <c r="E323" s="22"/>
      <c r="F323" s="22"/>
      <c r="G323" s="22"/>
      <c r="H323" s="22"/>
      <c r="I323" s="22"/>
      <c r="J323" s="22"/>
      <c r="K323" s="21">
        <v>1</v>
      </c>
      <c r="L323" s="21"/>
      <c r="M323" s="21"/>
      <c r="N323" s="21"/>
      <c r="O323" s="21"/>
      <c r="P323" s="21"/>
      <c r="Q323" s="21"/>
      <c r="R323" s="21"/>
      <c r="S323" s="21"/>
      <c r="T323" s="21"/>
    </row>
    <row r="324" spans="1:20" ht="30" customHeight="1" x14ac:dyDescent="0.2">
      <c r="A324" s="22"/>
      <c r="B324" s="22"/>
      <c r="C324" s="22"/>
      <c r="D324" s="22"/>
      <c r="E324" s="22"/>
      <c r="F324" s="22"/>
      <c r="G324" s="22"/>
      <c r="H324" s="22"/>
      <c r="I324" s="22"/>
      <c r="J324" s="22"/>
      <c r="K324" s="21">
        <v>1</v>
      </c>
      <c r="L324" s="21"/>
      <c r="M324" s="21"/>
      <c r="N324" s="21"/>
      <c r="O324" s="21"/>
      <c r="P324" s="21"/>
      <c r="Q324" s="21"/>
      <c r="R324" s="21"/>
      <c r="S324" s="21"/>
      <c r="T324" s="21"/>
    </row>
    <row r="325" spans="1:20" ht="30" customHeight="1" x14ac:dyDescent="0.2">
      <c r="A325" s="22"/>
      <c r="B325" s="22"/>
      <c r="C325" s="22"/>
      <c r="D325" s="22"/>
      <c r="E325" s="22"/>
      <c r="F325" s="22"/>
      <c r="G325" s="22"/>
      <c r="H325" s="22"/>
      <c r="I325" s="22"/>
      <c r="J325" s="22"/>
      <c r="K325" s="21">
        <v>1</v>
      </c>
      <c r="L325" s="21"/>
      <c r="M325" s="21"/>
      <c r="N325" s="21"/>
      <c r="O325" s="21"/>
      <c r="P325" s="21"/>
      <c r="Q325" s="21"/>
      <c r="R325" s="21"/>
      <c r="S325" s="21"/>
      <c r="T325" s="21"/>
    </row>
    <row r="326" spans="1:20" ht="30" customHeight="1" x14ac:dyDescent="0.2">
      <c r="A326" s="22"/>
      <c r="B326" s="22"/>
      <c r="C326" s="22"/>
      <c r="D326" s="22"/>
      <c r="E326" s="22"/>
      <c r="F326" s="22"/>
      <c r="G326" s="22"/>
      <c r="H326" s="22"/>
      <c r="I326" s="22"/>
      <c r="J326" s="22"/>
      <c r="K326" s="21">
        <v>1</v>
      </c>
      <c r="L326" s="21"/>
      <c r="M326" s="21"/>
      <c r="N326" s="21"/>
      <c r="O326" s="21"/>
      <c r="P326" s="21"/>
      <c r="Q326" s="21"/>
      <c r="R326" s="21"/>
      <c r="S326" s="21"/>
      <c r="T326" s="21"/>
    </row>
    <row r="327" spans="1:20" ht="30" customHeight="1" x14ac:dyDescent="0.2">
      <c r="A327" s="22"/>
      <c r="B327" s="22"/>
      <c r="C327" s="22"/>
      <c r="D327" s="22"/>
      <c r="E327" s="22"/>
      <c r="F327" s="22"/>
      <c r="G327" s="22"/>
      <c r="H327" s="22"/>
      <c r="I327" s="22"/>
      <c r="J327" s="22"/>
      <c r="K327" s="21">
        <v>1</v>
      </c>
      <c r="L327" s="21"/>
      <c r="M327" s="21"/>
      <c r="N327" s="21"/>
      <c r="O327" s="21"/>
      <c r="P327" s="21"/>
      <c r="Q327" s="21"/>
      <c r="R327" s="21"/>
      <c r="S327" s="21"/>
      <c r="T327" s="21"/>
    </row>
    <row r="328" spans="1:20" ht="30" customHeight="1" x14ac:dyDescent="0.2">
      <c r="A328" s="22"/>
      <c r="B328" s="22"/>
      <c r="C328" s="22"/>
      <c r="D328" s="22"/>
      <c r="E328" s="22"/>
      <c r="F328" s="22"/>
      <c r="G328" s="22"/>
      <c r="H328" s="22"/>
      <c r="I328" s="22"/>
      <c r="J328" s="22"/>
      <c r="K328" s="21">
        <v>1</v>
      </c>
      <c r="L328" s="21"/>
      <c r="M328" s="21"/>
      <c r="N328" s="21"/>
      <c r="O328" s="21"/>
      <c r="P328" s="21"/>
      <c r="Q328" s="21"/>
      <c r="R328" s="21"/>
      <c r="S328" s="21"/>
      <c r="T328" s="21"/>
    </row>
    <row r="329" spans="1:20" ht="30" customHeight="1" x14ac:dyDescent="0.2">
      <c r="A329" s="22"/>
      <c r="B329" s="22"/>
      <c r="C329" s="22"/>
      <c r="D329" s="22"/>
      <c r="E329" s="22"/>
      <c r="F329" s="22"/>
      <c r="G329" s="22"/>
      <c r="H329" s="22"/>
      <c r="I329" s="22"/>
      <c r="J329" s="22"/>
      <c r="K329" s="21">
        <v>1</v>
      </c>
      <c r="L329" s="21"/>
      <c r="M329" s="21"/>
      <c r="N329" s="21"/>
      <c r="O329" s="21"/>
      <c r="P329" s="21"/>
      <c r="Q329" s="21"/>
      <c r="R329" s="21"/>
      <c r="S329" s="21"/>
      <c r="T329" s="21"/>
    </row>
    <row r="330" spans="1:20" ht="30" customHeight="1" x14ac:dyDescent="0.2">
      <c r="A330" s="22"/>
      <c r="B330" s="22"/>
      <c r="C330" s="22"/>
      <c r="D330" s="22"/>
      <c r="E330" s="22"/>
      <c r="F330" s="22"/>
      <c r="G330" s="22"/>
      <c r="H330" s="22"/>
      <c r="I330" s="22"/>
      <c r="J330" s="22"/>
      <c r="K330" s="21">
        <v>1</v>
      </c>
      <c r="L330" s="21"/>
      <c r="M330" s="21"/>
      <c r="N330" s="21"/>
      <c r="O330" s="21"/>
      <c r="P330" s="21"/>
      <c r="Q330" s="21"/>
      <c r="R330" s="21"/>
      <c r="S330" s="21"/>
      <c r="T330" s="21"/>
    </row>
    <row r="331" spans="1:20" ht="30" customHeight="1" x14ac:dyDescent="0.2">
      <c r="A331" s="22"/>
      <c r="B331" s="22"/>
      <c r="C331" s="22"/>
      <c r="D331" s="22"/>
      <c r="E331" s="22"/>
      <c r="F331" s="22"/>
      <c r="G331" s="22"/>
      <c r="H331" s="22"/>
      <c r="I331" s="22"/>
      <c r="J331" s="22"/>
      <c r="K331" s="21">
        <v>1</v>
      </c>
      <c r="L331" s="21"/>
      <c r="M331" s="21"/>
      <c r="N331" s="21"/>
      <c r="O331" s="21"/>
      <c r="P331" s="21"/>
      <c r="Q331" s="21"/>
      <c r="R331" s="21"/>
      <c r="S331" s="21"/>
      <c r="T331" s="21"/>
    </row>
    <row r="332" spans="1:20" ht="30" customHeight="1" x14ac:dyDescent="0.2">
      <c r="A332" s="22"/>
      <c r="B332" s="22"/>
      <c r="C332" s="22"/>
      <c r="D332" s="22"/>
      <c r="E332" s="22"/>
      <c r="F332" s="22"/>
      <c r="G332" s="22"/>
      <c r="H332" s="22"/>
      <c r="I332" s="22"/>
      <c r="J332" s="22"/>
      <c r="K332" s="21">
        <v>1</v>
      </c>
      <c r="L332" s="21"/>
      <c r="M332" s="21"/>
      <c r="N332" s="21"/>
      <c r="O332" s="21"/>
      <c r="P332" s="21"/>
      <c r="Q332" s="21"/>
      <c r="R332" s="21"/>
      <c r="S332" s="21"/>
      <c r="T332" s="21"/>
    </row>
    <row r="333" spans="1:20" ht="30" customHeight="1" x14ac:dyDescent="0.2">
      <c r="A333" s="22"/>
      <c r="B333" s="22"/>
      <c r="C333" s="22"/>
      <c r="D333" s="22"/>
      <c r="E333" s="22"/>
      <c r="F333" s="22"/>
      <c r="G333" s="22"/>
      <c r="H333" s="22"/>
      <c r="I333" s="22"/>
      <c r="J333" s="22"/>
      <c r="K333" s="21">
        <v>1</v>
      </c>
      <c r="L333" s="21"/>
      <c r="M333" s="21"/>
      <c r="N333" s="21"/>
      <c r="O333" s="21"/>
      <c r="P333" s="21"/>
      <c r="Q333" s="21"/>
      <c r="R333" s="21"/>
      <c r="S333" s="21"/>
      <c r="T333" s="21"/>
    </row>
    <row r="334" spans="1:20" ht="30" customHeight="1" x14ac:dyDescent="0.2">
      <c r="A334" s="22"/>
      <c r="B334" s="22"/>
      <c r="C334" s="22"/>
      <c r="D334" s="22"/>
      <c r="E334" s="22"/>
      <c r="F334" s="22"/>
      <c r="G334" s="22"/>
      <c r="H334" s="22"/>
      <c r="I334" s="22"/>
      <c r="J334" s="22"/>
      <c r="K334" s="21">
        <v>1</v>
      </c>
      <c r="L334" s="21"/>
      <c r="M334" s="21"/>
      <c r="N334" s="21"/>
      <c r="O334" s="21"/>
      <c r="P334" s="21"/>
      <c r="Q334" s="21"/>
      <c r="R334" s="21"/>
      <c r="S334" s="21"/>
      <c r="T334" s="21"/>
    </row>
    <row r="335" spans="1:20" ht="30" customHeight="1" x14ac:dyDescent="0.2">
      <c r="A335" s="22"/>
      <c r="B335" s="22"/>
      <c r="C335" s="22"/>
      <c r="D335" s="22"/>
      <c r="E335" s="22"/>
      <c r="F335" s="22"/>
      <c r="G335" s="22"/>
      <c r="H335" s="22"/>
      <c r="I335" s="22"/>
      <c r="J335" s="22"/>
      <c r="K335" s="21">
        <v>1</v>
      </c>
      <c r="L335" s="21"/>
      <c r="M335" s="21"/>
      <c r="N335" s="21"/>
      <c r="O335" s="21"/>
      <c r="P335" s="21"/>
      <c r="Q335" s="21"/>
      <c r="R335" s="21"/>
      <c r="S335" s="21"/>
      <c r="T335" s="21"/>
    </row>
    <row r="336" spans="1:20" ht="30" customHeight="1" x14ac:dyDescent="0.2">
      <c r="A336" s="22"/>
      <c r="B336" s="22"/>
      <c r="C336" s="22"/>
      <c r="D336" s="22"/>
      <c r="E336" s="22"/>
      <c r="F336" s="22"/>
      <c r="G336" s="22"/>
      <c r="H336" s="22"/>
      <c r="I336" s="22"/>
      <c r="J336" s="22"/>
      <c r="K336" s="21">
        <v>1</v>
      </c>
      <c r="L336" s="21"/>
      <c r="M336" s="21"/>
      <c r="N336" s="21"/>
      <c r="O336" s="21"/>
      <c r="P336" s="21"/>
      <c r="Q336" s="21"/>
      <c r="R336" s="21"/>
      <c r="S336" s="21"/>
      <c r="T336" s="21"/>
    </row>
    <row r="337" spans="1:20" ht="30" customHeight="1" x14ac:dyDescent="0.2">
      <c r="A337" s="22"/>
      <c r="B337" s="22"/>
      <c r="C337" s="22"/>
      <c r="D337" s="22"/>
      <c r="E337" s="22"/>
      <c r="F337" s="22"/>
      <c r="G337" s="22"/>
      <c r="H337" s="22"/>
      <c r="I337" s="22"/>
      <c r="J337" s="22"/>
      <c r="K337" s="21">
        <v>1</v>
      </c>
      <c r="L337" s="21"/>
      <c r="M337" s="21"/>
      <c r="N337" s="21"/>
      <c r="O337" s="21"/>
      <c r="P337" s="21"/>
      <c r="Q337" s="21"/>
      <c r="R337" s="21"/>
      <c r="S337" s="21"/>
      <c r="T337" s="21"/>
    </row>
    <row r="338" spans="1:20" ht="30" customHeight="1" x14ac:dyDescent="0.2">
      <c r="A338" s="22"/>
      <c r="B338" s="22"/>
      <c r="C338" s="22"/>
      <c r="D338" s="22"/>
      <c r="E338" s="22"/>
      <c r="F338" s="22"/>
      <c r="G338" s="22"/>
      <c r="H338" s="22"/>
      <c r="I338" s="22"/>
      <c r="J338" s="22"/>
      <c r="K338" s="21">
        <v>1</v>
      </c>
      <c r="L338" s="21"/>
      <c r="M338" s="21"/>
      <c r="N338" s="21"/>
      <c r="O338" s="21"/>
      <c r="P338" s="21"/>
      <c r="Q338" s="21"/>
      <c r="R338" s="21"/>
      <c r="S338" s="21"/>
      <c r="T338" s="21"/>
    </row>
    <row r="339" spans="1:20" ht="30" customHeight="1" x14ac:dyDescent="0.2">
      <c r="A339" s="22"/>
      <c r="B339" s="22"/>
      <c r="C339" s="22"/>
      <c r="D339" s="22"/>
      <c r="E339" s="22"/>
      <c r="F339" s="22"/>
      <c r="G339" s="22"/>
      <c r="H339" s="22"/>
      <c r="I339" s="22"/>
      <c r="J339" s="22"/>
      <c r="K339" s="21">
        <v>1</v>
      </c>
      <c r="L339" s="21"/>
      <c r="M339" s="21"/>
      <c r="N339" s="21"/>
      <c r="O339" s="21"/>
      <c r="P339" s="21"/>
      <c r="Q339" s="21"/>
      <c r="R339" s="21"/>
      <c r="S339" s="21"/>
      <c r="T339" s="21"/>
    </row>
    <row r="340" spans="1:20" ht="30" customHeight="1" x14ac:dyDescent="0.2">
      <c r="A340" s="22"/>
      <c r="B340" s="22"/>
      <c r="C340" s="22"/>
      <c r="D340" s="22"/>
      <c r="E340" s="22"/>
      <c r="F340" s="22"/>
      <c r="G340" s="22"/>
      <c r="H340" s="22"/>
      <c r="I340" s="22"/>
      <c r="J340" s="22"/>
      <c r="K340" s="21">
        <v>1</v>
      </c>
      <c r="L340" s="21"/>
      <c r="M340" s="21"/>
      <c r="N340" s="21"/>
      <c r="O340" s="21"/>
      <c r="P340" s="21"/>
      <c r="Q340" s="21"/>
      <c r="R340" s="21"/>
      <c r="S340" s="21"/>
      <c r="T340" s="21"/>
    </row>
    <row r="341" spans="1:20" ht="30" customHeight="1" x14ac:dyDescent="0.2">
      <c r="A341" s="22"/>
      <c r="B341" s="22"/>
      <c r="C341" s="22"/>
      <c r="D341" s="22"/>
      <c r="E341" s="22"/>
      <c r="F341" s="22"/>
      <c r="G341" s="22"/>
      <c r="H341" s="22"/>
      <c r="I341" s="22"/>
      <c r="J341" s="22"/>
      <c r="K341" s="21">
        <v>1</v>
      </c>
      <c r="L341" s="21"/>
      <c r="M341" s="21"/>
      <c r="N341" s="21"/>
      <c r="O341" s="21"/>
      <c r="P341" s="21"/>
      <c r="Q341" s="21"/>
      <c r="R341" s="21"/>
      <c r="S341" s="21"/>
      <c r="T341" s="21"/>
    </row>
    <row r="342" spans="1:20" ht="30" customHeight="1" x14ac:dyDescent="0.2">
      <c r="A342" s="22"/>
      <c r="B342" s="22"/>
      <c r="C342" s="22"/>
      <c r="D342" s="22"/>
      <c r="E342" s="22"/>
      <c r="F342" s="22"/>
      <c r="G342" s="22"/>
      <c r="H342" s="22"/>
      <c r="I342" s="22"/>
      <c r="J342" s="22"/>
      <c r="K342" s="21">
        <v>1</v>
      </c>
      <c r="L342" s="21"/>
      <c r="M342" s="21"/>
      <c r="N342" s="21"/>
      <c r="O342" s="21"/>
      <c r="P342" s="21"/>
      <c r="Q342" s="21"/>
      <c r="R342" s="21"/>
      <c r="S342" s="21"/>
      <c r="T342" s="21"/>
    </row>
    <row r="343" spans="1:20" ht="30" customHeight="1" x14ac:dyDescent="0.2">
      <c r="A343" s="22"/>
      <c r="B343" s="22"/>
      <c r="C343" s="22"/>
      <c r="D343" s="22"/>
      <c r="E343" s="22"/>
      <c r="F343" s="22"/>
      <c r="G343" s="22"/>
      <c r="H343" s="22"/>
      <c r="I343" s="22"/>
      <c r="J343" s="22"/>
      <c r="K343" s="21">
        <v>1</v>
      </c>
      <c r="L343" s="21"/>
      <c r="M343" s="21"/>
      <c r="N343" s="21"/>
      <c r="O343" s="21"/>
      <c r="P343" s="21"/>
      <c r="Q343" s="21"/>
      <c r="R343" s="21"/>
      <c r="S343" s="21"/>
      <c r="T343" s="21"/>
    </row>
    <row r="344" spans="1:20" ht="30" customHeight="1" x14ac:dyDescent="0.2">
      <c r="A344" s="22"/>
      <c r="B344" s="22"/>
      <c r="C344" s="22"/>
      <c r="D344" s="22"/>
      <c r="E344" s="22"/>
      <c r="F344" s="22"/>
      <c r="G344" s="22"/>
      <c r="H344" s="22"/>
      <c r="I344" s="22"/>
      <c r="J344" s="22"/>
      <c r="K344" s="21">
        <v>1</v>
      </c>
      <c r="L344" s="21"/>
      <c r="M344" s="21"/>
      <c r="N344" s="21"/>
      <c r="O344" s="21"/>
      <c r="P344" s="21"/>
      <c r="Q344" s="21"/>
      <c r="R344" s="21"/>
      <c r="S344" s="21"/>
      <c r="T344" s="21"/>
    </row>
    <row r="345" spans="1:20" ht="30" customHeight="1" x14ac:dyDescent="0.2">
      <c r="A345" s="22"/>
      <c r="B345" s="22"/>
      <c r="C345" s="22"/>
      <c r="D345" s="22"/>
      <c r="E345" s="22"/>
      <c r="F345" s="22"/>
      <c r="G345" s="22"/>
      <c r="H345" s="22"/>
      <c r="I345" s="22"/>
      <c r="J345" s="22"/>
      <c r="K345" s="21">
        <v>1</v>
      </c>
      <c r="L345" s="21"/>
      <c r="M345" s="21"/>
      <c r="N345" s="21"/>
      <c r="O345" s="21"/>
      <c r="P345" s="21"/>
      <c r="Q345" s="21"/>
      <c r="R345" s="21"/>
      <c r="S345" s="21"/>
      <c r="T345" s="21"/>
    </row>
    <row r="346" spans="1:20" ht="30" customHeight="1" x14ac:dyDescent="0.2">
      <c r="A346" s="22"/>
      <c r="B346" s="22"/>
      <c r="C346" s="22"/>
      <c r="D346" s="22"/>
      <c r="E346" s="22"/>
      <c r="F346" s="22"/>
      <c r="G346" s="22"/>
      <c r="H346" s="22"/>
      <c r="I346" s="22"/>
      <c r="J346" s="22"/>
      <c r="K346" s="21">
        <v>1</v>
      </c>
      <c r="L346" s="21"/>
      <c r="M346" s="21"/>
      <c r="N346" s="21"/>
      <c r="O346" s="21"/>
      <c r="P346" s="21"/>
      <c r="Q346" s="21"/>
      <c r="R346" s="21"/>
      <c r="S346" s="21"/>
      <c r="T346" s="21"/>
    </row>
    <row r="347" spans="1:20" ht="30" customHeight="1" x14ac:dyDescent="0.2">
      <c r="A347" s="22"/>
      <c r="B347" s="22"/>
      <c r="C347" s="22"/>
      <c r="D347" s="22"/>
      <c r="E347" s="22"/>
      <c r="F347" s="22"/>
      <c r="G347" s="22"/>
      <c r="H347" s="22"/>
      <c r="I347" s="22"/>
      <c r="J347" s="22"/>
      <c r="K347" s="21">
        <v>1</v>
      </c>
      <c r="L347" s="21"/>
      <c r="M347" s="21"/>
      <c r="N347" s="21"/>
      <c r="O347" s="21"/>
      <c r="P347" s="21"/>
      <c r="Q347" s="21"/>
      <c r="R347" s="21"/>
      <c r="S347" s="21"/>
      <c r="T347" s="21"/>
    </row>
    <row r="348" spans="1:20" ht="30" customHeight="1" x14ac:dyDescent="0.2">
      <c r="A348" s="22"/>
      <c r="B348" s="22"/>
      <c r="C348" s="22"/>
      <c r="D348" s="22"/>
      <c r="E348" s="22"/>
      <c r="F348" s="22"/>
      <c r="G348" s="22"/>
      <c r="H348" s="22"/>
      <c r="I348" s="22"/>
      <c r="J348" s="22"/>
      <c r="K348" s="21">
        <v>1</v>
      </c>
      <c r="L348" s="21"/>
      <c r="M348" s="21"/>
      <c r="N348" s="21"/>
      <c r="O348" s="21"/>
      <c r="P348" s="21"/>
      <c r="Q348" s="21"/>
      <c r="R348" s="21"/>
      <c r="S348" s="21"/>
      <c r="T348" s="21"/>
    </row>
    <row r="349" spans="1:20" ht="30" customHeight="1" x14ac:dyDescent="0.2">
      <c r="A349" s="22"/>
      <c r="B349" s="22"/>
      <c r="C349" s="22"/>
      <c r="D349" s="22"/>
      <c r="E349" s="22"/>
      <c r="F349" s="22"/>
      <c r="G349" s="22"/>
      <c r="H349" s="22"/>
      <c r="I349" s="22"/>
      <c r="J349" s="22"/>
      <c r="K349" s="21">
        <v>1</v>
      </c>
      <c r="L349" s="21"/>
      <c r="M349" s="21"/>
      <c r="N349" s="21"/>
      <c r="O349" s="21"/>
      <c r="P349" s="21"/>
      <c r="Q349" s="21"/>
      <c r="R349" s="21"/>
      <c r="S349" s="21"/>
      <c r="T349" s="21"/>
    </row>
    <row r="350" spans="1:20" ht="30" customHeight="1" x14ac:dyDescent="0.2">
      <c r="A350" s="22"/>
      <c r="B350" s="22"/>
      <c r="C350" s="22"/>
      <c r="D350" s="22"/>
      <c r="E350" s="22"/>
      <c r="F350" s="22"/>
      <c r="G350" s="22"/>
      <c r="H350" s="22"/>
      <c r="I350" s="22"/>
      <c r="J350" s="22"/>
      <c r="K350" s="21">
        <v>1</v>
      </c>
      <c r="L350" s="21"/>
      <c r="M350" s="21"/>
      <c r="N350" s="21"/>
      <c r="O350" s="21"/>
      <c r="P350" s="21"/>
      <c r="Q350" s="21"/>
      <c r="R350" s="21"/>
      <c r="S350" s="21"/>
      <c r="T350" s="21"/>
    </row>
    <row r="351" spans="1:20" ht="30" customHeight="1" x14ac:dyDescent="0.2">
      <c r="A351" s="22"/>
      <c r="B351" s="22"/>
      <c r="C351" s="22"/>
      <c r="D351" s="22"/>
      <c r="E351" s="22"/>
      <c r="F351" s="22"/>
      <c r="G351" s="22"/>
      <c r="H351" s="22"/>
      <c r="I351" s="22"/>
      <c r="J351" s="22"/>
      <c r="K351" s="21">
        <v>1</v>
      </c>
      <c r="L351" s="21"/>
      <c r="M351" s="21"/>
      <c r="N351" s="21"/>
      <c r="O351" s="21"/>
      <c r="P351" s="21"/>
      <c r="Q351" s="21"/>
      <c r="R351" s="21"/>
      <c r="S351" s="21"/>
      <c r="T351" s="21"/>
    </row>
    <row r="352" spans="1:20" ht="30" customHeight="1" x14ac:dyDescent="0.2">
      <c r="A352" s="22"/>
      <c r="B352" s="22"/>
      <c r="C352" s="22"/>
      <c r="D352" s="22"/>
      <c r="E352" s="22"/>
      <c r="F352" s="22"/>
      <c r="G352" s="22"/>
      <c r="H352" s="22"/>
      <c r="I352" s="22"/>
      <c r="J352" s="22"/>
      <c r="K352" s="21">
        <v>1</v>
      </c>
      <c r="L352" s="21"/>
      <c r="M352" s="21"/>
      <c r="N352" s="21"/>
      <c r="O352" s="21"/>
      <c r="P352" s="21"/>
      <c r="Q352" s="21"/>
      <c r="R352" s="21"/>
      <c r="S352" s="21"/>
      <c r="T352" s="21"/>
    </row>
    <row r="353" spans="1:20" ht="30" customHeight="1" x14ac:dyDescent="0.2">
      <c r="A353" s="22"/>
      <c r="B353" s="22"/>
      <c r="C353" s="22"/>
      <c r="D353" s="22"/>
      <c r="E353" s="22"/>
      <c r="F353" s="22"/>
      <c r="G353" s="22"/>
      <c r="H353" s="22"/>
      <c r="I353" s="22"/>
      <c r="J353" s="22"/>
      <c r="K353" s="21">
        <v>1</v>
      </c>
      <c r="L353" s="21"/>
      <c r="M353" s="21"/>
      <c r="N353" s="21"/>
      <c r="O353" s="21"/>
      <c r="P353" s="21"/>
      <c r="Q353" s="21"/>
      <c r="R353" s="21"/>
      <c r="S353" s="21"/>
      <c r="T353" s="21"/>
    </row>
    <row r="354" spans="1:20" ht="30" customHeight="1" x14ac:dyDescent="0.2">
      <c r="A354" s="22"/>
      <c r="B354" s="22"/>
      <c r="C354" s="22"/>
      <c r="D354" s="22"/>
      <c r="E354" s="22"/>
      <c r="F354" s="22"/>
      <c r="G354" s="22"/>
      <c r="H354" s="22"/>
      <c r="I354" s="22"/>
      <c r="J354" s="22"/>
      <c r="K354" s="21">
        <v>1</v>
      </c>
      <c r="L354" s="21"/>
      <c r="M354" s="21"/>
      <c r="N354" s="21"/>
      <c r="O354" s="21"/>
      <c r="P354" s="21"/>
      <c r="Q354" s="21"/>
      <c r="R354" s="21"/>
      <c r="S354" s="21"/>
      <c r="T354" s="21"/>
    </row>
    <row r="355" spans="1:20" ht="30" customHeight="1" x14ac:dyDescent="0.2">
      <c r="A355" s="22"/>
      <c r="B355" s="22"/>
      <c r="C355" s="22"/>
      <c r="D355" s="22"/>
      <c r="E355" s="22"/>
      <c r="F355" s="22"/>
      <c r="G355" s="22"/>
      <c r="H355" s="22"/>
      <c r="I355" s="22"/>
      <c r="J355" s="22"/>
      <c r="K355" s="21">
        <v>1</v>
      </c>
      <c r="L355" s="21"/>
      <c r="M355" s="21"/>
      <c r="N355" s="21"/>
      <c r="O355" s="21"/>
      <c r="P355" s="21"/>
      <c r="Q355" s="21"/>
      <c r="R355" s="21"/>
      <c r="S355" s="21"/>
      <c r="T355" s="21"/>
    </row>
    <row r="356" spans="1:20" ht="30" customHeight="1" x14ac:dyDescent="0.2">
      <c r="A356" s="22"/>
      <c r="B356" s="22"/>
      <c r="C356" s="22"/>
      <c r="D356" s="22"/>
      <c r="E356" s="22"/>
      <c r="F356" s="22"/>
      <c r="G356" s="22"/>
      <c r="H356" s="22"/>
      <c r="I356" s="22"/>
      <c r="J356" s="22"/>
      <c r="K356" s="21">
        <v>1</v>
      </c>
      <c r="L356" s="21"/>
      <c r="M356" s="21"/>
      <c r="N356" s="21"/>
      <c r="O356" s="21"/>
      <c r="P356" s="21"/>
      <c r="Q356" s="21"/>
      <c r="R356" s="21"/>
      <c r="S356" s="21"/>
      <c r="T356" s="21"/>
    </row>
    <row r="357" spans="1:20" ht="30" customHeight="1" x14ac:dyDescent="0.2">
      <c r="A357" s="22"/>
      <c r="B357" s="22"/>
      <c r="C357" s="22"/>
      <c r="D357" s="22"/>
      <c r="E357" s="22"/>
      <c r="F357" s="22"/>
      <c r="G357" s="22"/>
      <c r="H357" s="22"/>
      <c r="I357" s="22"/>
      <c r="J357" s="22"/>
      <c r="K357" s="21">
        <v>1</v>
      </c>
      <c r="L357" s="21"/>
      <c r="M357" s="21"/>
      <c r="N357" s="21"/>
      <c r="O357" s="21"/>
      <c r="P357" s="21"/>
      <c r="Q357" s="21"/>
      <c r="R357" s="21"/>
      <c r="S357" s="21"/>
      <c r="T357" s="21"/>
    </row>
    <row r="358" spans="1:20" ht="30" customHeight="1" x14ac:dyDescent="0.2">
      <c r="A358" s="22"/>
      <c r="B358" s="22"/>
      <c r="C358" s="22"/>
      <c r="D358" s="22"/>
      <c r="E358" s="22"/>
      <c r="F358" s="22"/>
      <c r="G358" s="22"/>
      <c r="H358" s="22"/>
      <c r="I358" s="22"/>
      <c r="J358" s="22"/>
      <c r="K358" s="21">
        <v>1</v>
      </c>
      <c r="L358" s="21"/>
      <c r="M358" s="21"/>
      <c r="N358" s="21"/>
      <c r="O358" s="21"/>
      <c r="P358" s="21"/>
      <c r="Q358" s="21"/>
      <c r="R358" s="21"/>
      <c r="S358" s="21"/>
      <c r="T358" s="21"/>
    </row>
    <row r="359" spans="1:20" ht="30" customHeight="1" x14ac:dyDescent="0.2">
      <c r="A359" s="22"/>
      <c r="B359" s="22"/>
      <c r="C359" s="22"/>
      <c r="D359" s="22"/>
      <c r="E359" s="22"/>
      <c r="F359" s="22"/>
      <c r="G359" s="22"/>
      <c r="H359" s="22"/>
      <c r="I359" s="22"/>
      <c r="J359" s="22"/>
      <c r="K359" s="21">
        <v>1</v>
      </c>
      <c r="L359" s="21"/>
      <c r="M359" s="21"/>
      <c r="N359" s="21"/>
      <c r="O359" s="21"/>
      <c r="P359" s="21"/>
      <c r="Q359" s="21"/>
      <c r="R359" s="21"/>
      <c r="S359" s="21"/>
      <c r="T359" s="21"/>
    </row>
    <row r="360" spans="1:20" ht="30" customHeight="1" x14ac:dyDescent="0.2">
      <c r="A360" s="22"/>
      <c r="B360" s="22"/>
      <c r="C360" s="22"/>
      <c r="D360" s="22"/>
      <c r="E360" s="22"/>
      <c r="F360" s="22"/>
      <c r="G360" s="22"/>
      <c r="H360" s="22"/>
      <c r="I360" s="22"/>
      <c r="J360" s="22"/>
      <c r="K360" s="21">
        <v>1</v>
      </c>
      <c r="L360" s="21"/>
      <c r="M360" s="21"/>
      <c r="N360" s="21"/>
      <c r="O360" s="21"/>
      <c r="P360" s="21"/>
      <c r="Q360" s="21"/>
      <c r="R360" s="21"/>
      <c r="S360" s="21"/>
      <c r="T360" s="21"/>
    </row>
    <row r="361" spans="1:20" ht="30" customHeight="1" x14ac:dyDescent="0.2">
      <c r="A361" s="22"/>
      <c r="B361" s="22"/>
      <c r="C361" s="22"/>
      <c r="D361" s="22"/>
      <c r="E361" s="22"/>
      <c r="F361" s="22"/>
      <c r="G361" s="22"/>
      <c r="H361" s="22"/>
      <c r="I361" s="22"/>
      <c r="J361" s="22"/>
      <c r="K361" s="21">
        <v>1</v>
      </c>
      <c r="L361" s="21"/>
      <c r="M361" s="21"/>
      <c r="N361" s="21"/>
      <c r="O361" s="21"/>
      <c r="P361" s="21"/>
      <c r="Q361" s="21"/>
      <c r="R361" s="21"/>
      <c r="S361" s="21"/>
      <c r="T361" s="21"/>
    </row>
    <row r="362" spans="1:20" ht="30" customHeight="1" x14ac:dyDescent="0.2">
      <c r="A362" s="22"/>
      <c r="B362" s="22"/>
      <c r="C362" s="22"/>
      <c r="D362" s="22"/>
      <c r="E362" s="22"/>
      <c r="F362" s="22"/>
      <c r="G362" s="22"/>
      <c r="H362" s="22"/>
      <c r="I362" s="22"/>
      <c r="J362" s="22"/>
      <c r="K362" s="21">
        <v>1</v>
      </c>
      <c r="L362" s="21"/>
      <c r="M362" s="21"/>
      <c r="N362" s="21"/>
      <c r="O362" s="21"/>
      <c r="P362" s="21"/>
      <c r="Q362" s="21"/>
      <c r="R362" s="21"/>
      <c r="S362" s="21"/>
      <c r="T362" s="21"/>
    </row>
    <row r="363" spans="1:20" ht="30" customHeight="1" x14ac:dyDescent="0.2">
      <c r="A363" s="22"/>
      <c r="B363" s="22"/>
      <c r="C363" s="22"/>
      <c r="D363" s="22"/>
      <c r="E363" s="22"/>
      <c r="F363" s="22"/>
      <c r="G363" s="22"/>
      <c r="H363" s="22"/>
      <c r="I363" s="22"/>
      <c r="J363" s="22"/>
      <c r="K363" s="21">
        <v>1</v>
      </c>
      <c r="L363" s="21"/>
      <c r="M363" s="21"/>
      <c r="N363" s="21"/>
      <c r="O363" s="21"/>
      <c r="P363" s="21"/>
      <c r="Q363" s="21"/>
      <c r="R363" s="21"/>
      <c r="S363" s="21"/>
      <c r="T363" s="21"/>
    </row>
    <row r="364" spans="1:20" ht="30" customHeight="1" x14ac:dyDescent="0.2">
      <c r="A364" s="22"/>
      <c r="B364" s="22"/>
      <c r="C364" s="22"/>
      <c r="D364" s="22"/>
      <c r="E364" s="22"/>
      <c r="F364" s="22"/>
      <c r="G364" s="22"/>
      <c r="H364" s="22"/>
      <c r="I364" s="22"/>
      <c r="J364" s="22"/>
      <c r="K364" s="21">
        <v>1</v>
      </c>
      <c r="L364" s="21"/>
      <c r="M364" s="21"/>
      <c r="N364" s="21"/>
      <c r="O364" s="21"/>
      <c r="P364" s="21"/>
      <c r="Q364" s="21"/>
      <c r="R364" s="21"/>
      <c r="S364" s="21"/>
      <c r="T364" s="21"/>
    </row>
    <row r="365" spans="1:20" ht="30" customHeight="1" x14ac:dyDescent="0.2">
      <c r="A365" s="22"/>
      <c r="B365" s="22"/>
      <c r="C365" s="22"/>
      <c r="D365" s="22"/>
      <c r="E365" s="22"/>
      <c r="F365" s="22"/>
      <c r="G365" s="22"/>
      <c r="H365" s="22"/>
      <c r="I365" s="22"/>
      <c r="J365" s="22"/>
      <c r="K365" s="21">
        <v>1</v>
      </c>
      <c r="L365" s="21"/>
      <c r="M365" s="21"/>
      <c r="N365" s="21"/>
      <c r="O365" s="21"/>
      <c r="P365" s="21"/>
      <c r="Q365" s="21"/>
      <c r="R365" s="21"/>
      <c r="S365" s="21"/>
      <c r="T365" s="21"/>
    </row>
    <row r="366" spans="1:20" ht="30" customHeight="1" x14ac:dyDescent="0.2">
      <c r="A366" s="22"/>
      <c r="B366" s="22"/>
      <c r="C366" s="22"/>
      <c r="D366" s="22"/>
      <c r="E366" s="22"/>
      <c r="F366" s="22"/>
      <c r="G366" s="22"/>
      <c r="H366" s="22"/>
      <c r="I366" s="22"/>
      <c r="J366" s="22"/>
      <c r="K366" s="21">
        <v>1</v>
      </c>
      <c r="L366" s="21"/>
      <c r="M366" s="21"/>
      <c r="N366" s="21"/>
      <c r="O366" s="21"/>
      <c r="P366" s="21"/>
      <c r="Q366" s="21"/>
      <c r="R366" s="21"/>
      <c r="S366" s="21"/>
      <c r="T366" s="21"/>
    </row>
    <row r="367" spans="1:20" ht="30" customHeight="1" x14ac:dyDescent="0.2">
      <c r="A367" s="22"/>
      <c r="B367" s="22"/>
      <c r="C367" s="22"/>
      <c r="D367" s="22"/>
      <c r="E367" s="22"/>
      <c r="F367" s="22"/>
      <c r="G367" s="22"/>
      <c r="H367" s="22"/>
      <c r="I367" s="22"/>
      <c r="J367" s="22"/>
      <c r="K367" s="21">
        <v>1</v>
      </c>
      <c r="L367" s="21"/>
      <c r="M367" s="21"/>
      <c r="N367" s="21"/>
      <c r="O367" s="21"/>
      <c r="P367" s="21"/>
      <c r="Q367" s="21"/>
      <c r="R367" s="21"/>
      <c r="S367" s="21"/>
      <c r="T367" s="21"/>
    </row>
    <row r="368" spans="1:20" ht="30" customHeight="1" x14ac:dyDescent="0.2">
      <c r="A368" s="22"/>
      <c r="B368" s="22"/>
      <c r="C368" s="22"/>
      <c r="D368" s="22"/>
      <c r="E368" s="22"/>
      <c r="F368" s="22"/>
      <c r="G368" s="22"/>
      <c r="H368" s="22"/>
      <c r="I368" s="22"/>
      <c r="J368" s="22"/>
      <c r="K368" s="21">
        <v>1</v>
      </c>
      <c r="L368" s="21"/>
      <c r="M368" s="21"/>
      <c r="N368" s="21"/>
      <c r="O368" s="21"/>
      <c r="P368" s="21"/>
      <c r="Q368" s="21"/>
      <c r="R368" s="21"/>
      <c r="S368" s="21"/>
      <c r="T368" s="21"/>
    </row>
    <row r="369" spans="1:20" ht="30" customHeight="1" x14ac:dyDescent="0.2">
      <c r="A369" s="22"/>
      <c r="B369" s="22"/>
      <c r="C369" s="22"/>
      <c r="D369" s="22"/>
      <c r="E369" s="22"/>
      <c r="F369" s="22"/>
      <c r="G369" s="22"/>
      <c r="H369" s="22"/>
      <c r="I369" s="22"/>
      <c r="J369" s="22"/>
      <c r="K369" s="21">
        <v>1</v>
      </c>
      <c r="L369" s="21"/>
      <c r="M369" s="21"/>
      <c r="N369" s="21"/>
      <c r="O369" s="21"/>
      <c r="P369" s="21"/>
      <c r="Q369" s="21"/>
      <c r="R369" s="21"/>
      <c r="S369" s="21"/>
      <c r="T369" s="21"/>
    </row>
    <row r="370" spans="1:20" ht="30" customHeight="1" x14ac:dyDescent="0.2">
      <c r="A370" s="22"/>
      <c r="B370" s="22"/>
      <c r="C370" s="22"/>
      <c r="D370" s="22"/>
      <c r="E370" s="22"/>
      <c r="F370" s="22"/>
      <c r="G370" s="22"/>
      <c r="H370" s="22"/>
      <c r="I370" s="22"/>
      <c r="J370" s="22"/>
      <c r="K370" s="21">
        <v>1</v>
      </c>
      <c r="L370" s="21"/>
      <c r="M370" s="21"/>
      <c r="N370" s="21"/>
      <c r="O370" s="21"/>
      <c r="P370" s="21"/>
      <c r="Q370" s="21"/>
      <c r="R370" s="21"/>
      <c r="S370" s="21"/>
      <c r="T370" s="21"/>
    </row>
    <row r="371" spans="1:20" ht="30" customHeight="1" x14ac:dyDescent="0.2">
      <c r="A371" s="22"/>
      <c r="B371" s="22"/>
      <c r="C371" s="22"/>
      <c r="D371" s="22"/>
      <c r="E371" s="22"/>
      <c r="F371" s="22"/>
      <c r="G371" s="22"/>
      <c r="H371" s="22"/>
      <c r="I371" s="22"/>
      <c r="J371" s="22"/>
      <c r="K371" s="21">
        <v>1</v>
      </c>
      <c r="L371" s="21"/>
      <c r="M371" s="21"/>
      <c r="N371" s="21"/>
      <c r="O371" s="21"/>
      <c r="P371" s="21"/>
      <c r="Q371" s="21"/>
      <c r="R371" s="21"/>
      <c r="S371" s="21"/>
      <c r="T371" s="21"/>
    </row>
    <row r="372" spans="1:20" ht="30" customHeight="1" x14ac:dyDescent="0.2">
      <c r="A372" s="22"/>
      <c r="B372" s="22"/>
      <c r="C372" s="22"/>
      <c r="D372" s="22"/>
      <c r="E372" s="22"/>
      <c r="F372" s="22"/>
      <c r="G372" s="22"/>
      <c r="H372" s="22"/>
      <c r="I372" s="22"/>
      <c r="J372" s="22"/>
      <c r="K372" s="21">
        <v>1</v>
      </c>
      <c r="L372" s="21"/>
      <c r="M372" s="21"/>
      <c r="N372" s="21"/>
      <c r="O372" s="21"/>
      <c r="P372" s="21"/>
      <c r="Q372" s="21"/>
      <c r="R372" s="21"/>
      <c r="S372" s="21"/>
      <c r="T372" s="21"/>
    </row>
    <row r="373" spans="1:20" ht="30" customHeight="1" x14ac:dyDescent="0.2">
      <c r="A373" s="22"/>
      <c r="B373" s="22"/>
      <c r="C373" s="22"/>
      <c r="D373" s="22"/>
      <c r="E373" s="22"/>
      <c r="F373" s="22"/>
      <c r="G373" s="22"/>
      <c r="H373" s="22"/>
      <c r="I373" s="22"/>
      <c r="J373" s="22"/>
      <c r="K373" s="21">
        <v>1</v>
      </c>
      <c r="L373" s="21"/>
      <c r="M373" s="21"/>
      <c r="N373" s="21"/>
      <c r="O373" s="21"/>
      <c r="P373" s="21"/>
      <c r="Q373" s="21"/>
      <c r="R373" s="21"/>
      <c r="S373" s="21"/>
      <c r="T373" s="21"/>
    </row>
    <row r="374" spans="1:20" ht="30" customHeight="1" x14ac:dyDescent="0.2">
      <c r="A374" s="22"/>
      <c r="B374" s="22"/>
      <c r="C374" s="22"/>
      <c r="D374" s="22"/>
      <c r="E374" s="22"/>
      <c r="F374" s="22"/>
      <c r="G374" s="22"/>
      <c r="H374" s="22"/>
      <c r="I374" s="22"/>
      <c r="J374" s="22"/>
      <c r="K374" s="21">
        <v>1</v>
      </c>
      <c r="L374" s="21"/>
      <c r="M374" s="21"/>
      <c r="N374" s="21"/>
      <c r="O374" s="21"/>
      <c r="P374" s="21"/>
      <c r="Q374" s="21"/>
      <c r="R374" s="21"/>
      <c r="S374" s="21"/>
      <c r="T374" s="21"/>
    </row>
    <row r="375" spans="1:20" ht="30" customHeight="1" x14ac:dyDescent="0.2">
      <c r="A375" s="22"/>
      <c r="B375" s="22"/>
      <c r="C375" s="22"/>
      <c r="D375" s="22"/>
      <c r="E375" s="22"/>
      <c r="F375" s="22"/>
      <c r="G375" s="22"/>
      <c r="H375" s="22"/>
      <c r="I375" s="22"/>
      <c r="J375" s="22"/>
      <c r="K375" s="21">
        <v>1</v>
      </c>
      <c r="L375" s="21"/>
      <c r="M375" s="21"/>
      <c r="N375" s="21"/>
      <c r="O375" s="21"/>
      <c r="P375" s="21"/>
      <c r="Q375" s="21"/>
      <c r="R375" s="21"/>
      <c r="S375" s="21"/>
      <c r="T375" s="21"/>
    </row>
    <row r="376" spans="1:20" ht="30" customHeight="1" x14ac:dyDescent="0.2">
      <c r="A376" s="22"/>
      <c r="B376" s="22"/>
      <c r="C376" s="22"/>
      <c r="D376" s="22"/>
      <c r="E376" s="22"/>
      <c r="F376" s="22"/>
      <c r="G376" s="22"/>
      <c r="H376" s="22"/>
      <c r="I376" s="22"/>
      <c r="J376" s="22"/>
      <c r="K376" s="21">
        <v>1</v>
      </c>
      <c r="L376" s="21"/>
      <c r="M376" s="21"/>
      <c r="N376" s="21"/>
      <c r="O376" s="21"/>
      <c r="P376" s="21"/>
      <c r="Q376" s="21"/>
      <c r="R376" s="21"/>
      <c r="S376" s="21"/>
      <c r="T376" s="21"/>
    </row>
    <row r="377" spans="1:20" ht="30" customHeight="1" x14ac:dyDescent="0.2">
      <c r="A377" s="22"/>
      <c r="B377" s="22"/>
      <c r="C377" s="22"/>
      <c r="D377" s="22"/>
      <c r="E377" s="22"/>
      <c r="F377" s="22"/>
      <c r="G377" s="22"/>
      <c r="H377" s="22"/>
      <c r="I377" s="22"/>
      <c r="J377" s="22"/>
      <c r="K377" s="21">
        <v>1</v>
      </c>
      <c r="L377" s="21"/>
      <c r="M377" s="21"/>
      <c r="N377" s="21"/>
      <c r="O377" s="21"/>
      <c r="P377" s="21"/>
      <c r="Q377" s="21"/>
      <c r="R377" s="21"/>
      <c r="S377" s="21"/>
      <c r="T377" s="21"/>
    </row>
    <row r="378" spans="1:20" ht="30" customHeight="1" x14ac:dyDescent="0.2">
      <c r="A378" s="22"/>
      <c r="B378" s="22"/>
      <c r="C378" s="22"/>
      <c r="D378" s="22"/>
      <c r="E378" s="22"/>
      <c r="F378" s="22"/>
      <c r="G378" s="22"/>
      <c r="H378" s="22"/>
      <c r="I378" s="22"/>
      <c r="J378" s="22"/>
      <c r="K378" s="21">
        <v>1</v>
      </c>
      <c r="L378" s="21"/>
      <c r="M378" s="21"/>
      <c r="N378" s="21"/>
      <c r="O378" s="21"/>
      <c r="P378" s="21"/>
      <c r="Q378" s="21"/>
      <c r="R378" s="21"/>
      <c r="S378" s="21"/>
      <c r="T378" s="21"/>
    </row>
    <row r="379" spans="1:20" ht="30" customHeight="1" x14ac:dyDescent="0.2">
      <c r="A379" s="22"/>
      <c r="B379" s="22"/>
      <c r="C379" s="22"/>
      <c r="D379" s="22"/>
      <c r="E379" s="22"/>
      <c r="F379" s="22"/>
      <c r="G379" s="22"/>
      <c r="H379" s="22"/>
      <c r="I379" s="22"/>
      <c r="J379" s="22"/>
      <c r="K379" s="21">
        <v>1</v>
      </c>
      <c r="L379" s="21"/>
      <c r="M379" s="21"/>
      <c r="N379" s="21"/>
      <c r="O379" s="21"/>
      <c r="P379" s="21"/>
      <c r="Q379" s="21"/>
      <c r="R379" s="21"/>
      <c r="S379" s="21"/>
      <c r="T379" s="21"/>
    </row>
    <row r="380" spans="1:20" ht="30" customHeight="1" x14ac:dyDescent="0.2">
      <c r="A380" s="22"/>
      <c r="B380" s="22"/>
      <c r="C380" s="22"/>
      <c r="D380" s="22"/>
      <c r="E380" s="22"/>
      <c r="F380" s="22"/>
      <c r="G380" s="22"/>
      <c r="H380" s="22"/>
      <c r="I380" s="22"/>
      <c r="J380" s="22"/>
      <c r="K380" s="21">
        <v>1</v>
      </c>
      <c r="L380" s="21"/>
      <c r="M380" s="21"/>
      <c r="N380" s="21"/>
      <c r="O380" s="21"/>
      <c r="P380" s="21"/>
      <c r="Q380" s="21"/>
      <c r="R380" s="21"/>
      <c r="S380" s="21"/>
      <c r="T380" s="21"/>
    </row>
    <row r="381" spans="1:20" ht="30" customHeight="1" x14ac:dyDescent="0.2">
      <c r="A381" s="22"/>
      <c r="B381" s="22"/>
      <c r="C381" s="22"/>
      <c r="D381" s="22"/>
      <c r="E381" s="22"/>
      <c r="F381" s="22"/>
      <c r="G381" s="22"/>
      <c r="H381" s="22"/>
      <c r="I381" s="22"/>
      <c r="J381" s="22"/>
      <c r="K381" s="21">
        <v>1</v>
      </c>
      <c r="L381" s="21"/>
      <c r="M381" s="21"/>
      <c r="N381" s="21"/>
      <c r="O381" s="21"/>
      <c r="P381" s="21"/>
      <c r="Q381" s="21"/>
      <c r="R381" s="21"/>
      <c r="S381" s="21"/>
      <c r="T381" s="21"/>
    </row>
    <row r="382" spans="1:20" ht="30" customHeight="1" x14ac:dyDescent="0.2">
      <c r="A382" s="22"/>
      <c r="B382" s="22"/>
      <c r="C382" s="22"/>
      <c r="D382" s="22"/>
      <c r="E382" s="22"/>
      <c r="F382" s="22"/>
      <c r="G382" s="22"/>
      <c r="H382" s="22"/>
      <c r="I382" s="22"/>
      <c r="J382" s="22"/>
      <c r="K382" s="21">
        <v>1</v>
      </c>
      <c r="L382" s="21"/>
      <c r="M382" s="21"/>
      <c r="N382" s="21"/>
      <c r="O382" s="21"/>
      <c r="P382" s="21"/>
      <c r="Q382" s="21"/>
      <c r="R382" s="21"/>
      <c r="S382" s="21"/>
      <c r="T382" s="21"/>
    </row>
    <row r="383" spans="1:20" ht="30" customHeight="1" x14ac:dyDescent="0.2">
      <c r="A383" s="22"/>
      <c r="B383" s="22"/>
      <c r="C383" s="22"/>
      <c r="D383" s="22"/>
      <c r="E383" s="22"/>
      <c r="F383" s="22"/>
      <c r="G383" s="22"/>
      <c r="H383" s="22"/>
      <c r="I383" s="22"/>
      <c r="J383" s="22"/>
      <c r="K383" s="21">
        <v>1</v>
      </c>
      <c r="L383" s="21"/>
      <c r="M383" s="21"/>
      <c r="N383" s="21"/>
      <c r="O383" s="21"/>
      <c r="P383" s="21"/>
      <c r="Q383" s="21"/>
      <c r="R383" s="21"/>
      <c r="S383" s="21"/>
      <c r="T383" s="21"/>
    </row>
    <row r="384" spans="1:20" ht="30" customHeight="1" x14ac:dyDescent="0.2">
      <c r="A384" s="22"/>
      <c r="B384" s="22"/>
      <c r="C384" s="22"/>
      <c r="D384" s="22"/>
      <c r="E384" s="22"/>
      <c r="F384" s="22"/>
      <c r="G384" s="22"/>
      <c r="H384" s="22"/>
      <c r="I384" s="22"/>
      <c r="J384" s="22"/>
      <c r="K384" s="21">
        <v>1</v>
      </c>
      <c r="L384" s="21"/>
      <c r="M384" s="21"/>
      <c r="N384" s="21"/>
      <c r="O384" s="21"/>
      <c r="P384" s="21"/>
      <c r="Q384" s="21"/>
      <c r="R384" s="21"/>
      <c r="S384" s="21"/>
      <c r="T384" s="21"/>
    </row>
    <row r="385" spans="1:20" ht="30" customHeight="1" x14ac:dyDescent="0.2">
      <c r="A385" s="22"/>
      <c r="B385" s="22"/>
      <c r="C385" s="22"/>
      <c r="D385" s="22"/>
      <c r="E385" s="22"/>
      <c r="F385" s="22"/>
      <c r="G385" s="22"/>
      <c r="H385" s="22"/>
      <c r="I385" s="22"/>
      <c r="J385" s="22"/>
      <c r="K385" s="21">
        <v>1</v>
      </c>
      <c r="L385" s="21"/>
      <c r="M385" s="21"/>
      <c r="N385" s="21"/>
      <c r="O385" s="21"/>
      <c r="P385" s="21"/>
      <c r="Q385" s="21"/>
      <c r="R385" s="21"/>
      <c r="S385" s="21"/>
      <c r="T385" s="21"/>
    </row>
    <row r="386" spans="1:20" ht="30" customHeight="1" x14ac:dyDescent="0.2">
      <c r="A386" s="22"/>
      <c r="B386" s="22"/>
      <c r="C386" s="22"/>
      <c r="D386" s="22"/>
      <c r="E386" s="22"/>
      <c r="F386" s="22"/>
      <c r="G386" s="22"/>
      <c r="H386" s="22"/>
      <c r="I386" s="22"/>
      <c r="J386" s="22"/>
      <c r="K386" s="21">
        <v>1</v>
      </c>
      <c r="L386" s="21"/>
      <c r="M386" s="21"/>
      <c r="N386" s="21"/>
      <c r="O386" s="21"/>
      <c r="P386" s="21"/>
      <c r="Q386" s="21"/>
      <c r="R386" s="21"/>
      <c r="S386" s="21"/>
      <c r="T386" s="21"/>
    </row>
    <row r="387" spans="1:20" ht="30" customHeight="1" x14ac:dyDescent="0.2">
      <c r="A387" s="22"/>
      <c r="B387" s="22"/>
      <c r="C387" s="22"/>
      <c r="D387" s="22"/>
      <c r="E387" s="22"/>
      <c r="F387" s="22"/>
      <c r="G387" s="22"/>
      <c r="H387" s="22"/>
      <c r="I387" s="22"/>
      <c r="J387" s="22"/>
      <c r="K387" s="21">
        <v>1</v>
      </c>
      <c r="L387" s="21"/>
      <c r="M387" s="21"/>
      <c r="N387" s="21"/>
      <c r="O387" s="21"/>
      <c r="P387" s="21"/>
      <c r="Q387" s="21"/>
      <c r="R387" s="21"/>
      <c r="S387" s="21"/>
      <c r="T387" s="21"/>
    </row>
    <row r="388" spans="1:20" ht="30" customHeight="1" x14ac:dyDescent="0.2">
      <c r="A388" s="22"/>
      <c r="B388" s="22"/>
      <c r="C388" s="22"/>
      <c r="D388" s="22"/>
      <c r="E388" s="22"/>
      <c r="F388" s="22"/>
      <c r="G388" s="22"/>
      <c r="H388" s="22"/>
      <c r="I388" s="22"/>
      <c r="J388" s="22"/>
      <c r="K388" s="21">
        <v>1</v>
      </c>
      <c r="L388" s="21"/>
      <c r="M388" s="21"/>
      <c r="N388" s="21"/>
      <c r="O388" s="21"/>
      <c r="P388" s="21"/>
      <c r="Q388" s="21"/>
      <c r="R388" s="21"/>
      <c r="S388" s="21"/>
      <c r="T388" s="21"/>
    </row>
    <row r="389" spans="1:20" ht="30" customHeight="1" x14ac:dyDescent="0.2">
      <c r="A389" s="22"/>
      <c r="B389" s="22"/>
      <c r="C389" s="22"/>
      <c r="D389" s="22"/>
      <c r="E389" s="22"/>
      <c r="F389" s="22"/>
      <c r="G389" s="22"/>
      <c r="H389" s="22"/>
      <c r="I389" s="22"/>
      <c r="J389" s="22"/>
      <c r="K389" s="21">
        <v>1</v>
      </c>
      <c r="L389" s="21"/>
      <c r="M389" s="21"/>
      <c r="N389" s="21"/>
      <c r="O389" s="21"/>
      <c r="P389" s="21"/>
      <c r="Q389" s="21"/>
      <c r="R389" s="21"/>
      <c r="S389" s="21"/>
      <c r="T389" s="21"/>
    </row>
    <row r="390" spans="1:20" ht="30" customHeight="1" x14ac:dyDescent="0.2">
      <c r="A390" s="22"/>
      <c r="B390" s="22"/>
      <c r="C390" s="22"/>
      <c r="D390" s="22"/>
      <c r="E390" s="22"/>
      <c r="F390" s="22"/>
      <c r="G390" s="22"/>
      <c r="H390" s="22"/>
      <c r="I390" s="22"/>
      <c r="J390" s="22"/>
      <c r="K390" s="21">
        <v>1</v>
      </c>
      <c r="L390" s="21"/>
      <c r="M390" s="21"/>
      <c r="N390" s="21"/>
      <c r="O390" s="21"/>
      <c r="P390" s="21"/>
      <c r="Q390" s="21"/>
      <c r="R390" s="21"/>
      <c r="S390" s="21"/>
      <c r="T390" s="21"/>
    </row>
    <row r="391" spans="1:20" ht="30" customHeight="1" x14ac:dyDescent="0.2">
      <c r="A391" s="22"/>
      <c r="B391" s="22"/>
      <c r="C391" s="22"/>
      <c r="D391" s="22"/>
      <c r="E391" s="22"/>
      <c r="F391" s="22"/>
      <c r="G391" s="22"/>
      <c r="H391" s="22"/>
      <c r="I391" s="22"/>
      <c r="J391" s="22"/>
      <c r="K391" s="21">
        <v>1</v>
      </c>
      <c r="L391" s="21"/>
      <c r="M391" s="21"/>
      <c r="N391" s="21"/>
      <c r="O391" s="21"/>
      <c r="P391" s="21"/>
      <c r="Q391" s="21"/>
      <c r="R391" s="21"/>
      <c r="S391" s="21"/>
      <c r="T391" s="21"/>
    </row>
    <row r="392" spans="1:20" ht="30" customHeight="1" x14ac:dyDescent="0.2">
      <c r="A392" s="22"/>
      <c r="B392" s="22"/>
      <c r="C392" s="22"/>
      <c r="D392" s="22"/>
      <c r="E392" s="22"/>
      <c r="F392" s="22"/>
      <c r="G392" s="22"/>
      <c r="H392" s="22"/>
      <c r="I392" s="22"/>
      <c r="J392" s="22"/>
      <c r="K392" s="21">
        <v>1</v>
      </c>
      <c r="L392" s="21"/>
      <c r="M392" s="21"/>
      <c r="N392" s="21"/>
      <c r="O392" s="21"/>
      <c r="P392" s="21"/>
      <c r="Q392" s="21"/>
      <c r="R392" s="21"/>
      <c r="S392" s="21"/>
      <c r="T392" s="21"/>
    </row>
    <row r="393" spans="1:20" ht="30" customHeight="1" x14ac:dyDescent="0.2">
      <c r="A393" s="22"/>
      <c r="B393" s="22"/>
      <c r="C393" s="22"/>
      <c r="D393" s="22"/>
      <c r="E393" s="22"/>
      <c r="F393" s="22"/>
      <c r="G393" s="22"/>
      <c r="H393" s="22"/>
      <c r="I393" s="22"/>
      <c r="J393" s="22"/>
      <c r="K393" s="21">
        <v>1</v>
      </c>
      <c r="L393" s="21"/>
      <c r="M393" s="21"/>
      <c r="N393" s="21"/>
      <c r="O393" s="21"/>
      <c r="P393" s="21"/>
      <c r="Q393" s="21"/>
      <c r="R393" s="21"/>
      <c r="S393" s="21"/>
      <c r="T393" s="21"/>
    </row>
    <row r="394" spans="1:20" ht="30" customHeight="1" x14ac:dyDescent="0.2">
      <c r="A394" s="22"/>
      <c r="B394" s="22"/>
      <c r="C394" s="22"/>
      <c r="D394" s="22"/>
      <c r="E394" s="22"/>
      <c r="F394" s="22"/>
      <c r="G394" s="22"/>
      <c r="H394" s="22"/>
      <c r="I394" s="22"/>
      <c r="J394" s="22"/>
      <c r="K394" s="21">
        <v>1</v>
      </c>
      <c r="L394" s="21"/>
      <c r="M394" s="21"/>
      <c r="N394" s="21"/>
      <c r="O394" s="21"/>
      <c r="P394" s="21"/>
      <c r="Q394" s="21"/>
      <c r="R394" s="21"/>
      <c r="S394" s="21"/>
      <c r="T394" s="21"/>
    </row>
    <row r="395" spans="1:20" ht="30" customHeight="1" x14ac:dyDescent="0.2">
      <c r="A395" s="22"/>
      <c r="B395" s="22"/>
      <c r="C395" s="22"/>
      <c r="D395" s="22"/>
      <c r="E395" s="22"/>
      <c r="F395" s="22"/>
      <c r="G395" s="22"/>
      <c r="H395" s="22"/>
      <c r="I395" s="22"/>
      <c r="J395" s="22"/>
      <c r="K395" s="21">
        <v>1</v>
      </c>
      <c r="L395" s="21"/>
      <c r="M395" s="21"/>
      <c r="N395" s="21"/>
      <c r="O395" s="21"/>
      <c r="P395" s="21"/>
      <c r="Q395" s="21"/>
      <c r="R395" s="21"/>
      <c r="S395" s="21"/>
      <c r="T395" s="21"/>
    </row>
    <row r="396" spans="1:20" ht="30" customHeight="1" x14ac:dyDescent="0.2">
      <c r="A396" s="22"/>
      <c r="B396" s="22"/>
      <c r="C396" s="22"/>
      <c r="D396" s="22"/>
      <c r="E396" s="22"/>
      <c r="F396" s="22"/>
      <c r="G396" s="22"/>
      <c r="H396" s="22"/>
      <c r="I396" s="22"/>
      <c r="J396" s="22"/>
      <c r="K396" s="21">
        <v>1</v>
      </c>
      <c r="L396" s="21"/>
      <c r="M396" s="21"/>
      <c r="N396" s="21"/>
      <c r="O396" s="21"/>
      <c r="P396" s="21"/>
      <c r="Q396" s="21"/>
      <c r="R396" s="21"/>
      <c r="S396" s="21"/>
      <c r="T396" s="21"/>
    </row>
    <row r="397" spans="1:20" ht="30" customHeight="1" x14ac:dyDescent="0.2">
      <c r="A397" s="22"/>
      <c r="B397" s="22"/>
      <c r="C397" s="22"/>
      <c r="D397" s="22"/>
      <c r="E397" s="22"/>
      <c r="F397" s="22"/>
      <c r="G397" s="22"/>
      <c r="H397" s="22"/>
      <c r="I397" s="22"/>
      <c r="J397" s="22"/>
      <c r="K397" s="21">
        <v>1</v>
      </c>
      <c r="L397" s="21"/>
      <c r="M397" s="21"/>
      <c r="N397" s="21"/>
      <c r="O397" s="21"/>
      <c r="P397" s="21"/>
      <c r="Q397" s="21"/>
      <c r="R397" s="21"/>
      <c r="S397" s="21"/>
      <c r="T397" s="21"/>
    </row>
    <row r="398" spans="1:20" ht="30" customHeight="1" x14ac:dyDescent="0.2">
      <c r="A398" s="22"/>
      <c r="B398" s="22"/>
      <c r="C398" s="22"/>
      <c r="D398" s="22"/>
      <c r="E398" s="22"/>
      <c r="F398" s="22"/>
      <c r="G398" s="22"/>
      <c r="H398" s="22"/>
      <c r="I398" s="22"/>
      <c r="J398" s="22"/>
      <c r="K398" s="21">
        <v>1</v>
      </c>
      <c r="L398" s="21"/>
      <c r="M398" s="21"/>
      <c r="N398" s="21"/>
      <c r="O398" s="21"/>
      <c r="P398" s="21"/>
      <c r="Q398" s="21"/>
      <c r="R398" s="21"/>
      <c r="S398" s="21"/>
      <c r="T398" s="21"/>
    </row>
    <row r="399" spans="1:20" ht="30" customHeight="1" x14ac:dyDescent="0.2">
      <c r="A399" s="22"/>
      <c r="B399" s="22"/>
      <c r="C399" s="22"/>
      <c r="D399" s="22"/>
      <c r="E399" s="22"/>
      <c r="F399" s="22"/>
      <c r="G399" s="22"/>
      <c r="H399" s="22"/>
      <c r="I399" s="22"/>
      <c r="J399" s="22"/>
      <c r="K399" s="21">
        <v>1</v>
      </c>
      <c r="L399" s="21"/>
      <c r="M399" s="21"/>
      <c r="N399" s="21"/>
      <c r="O399" s="21"/>
      <c r="P399" s="21"/>
      <c r="Q399" s="21"/>
      <c r="R399" s="21"/>
      <c r="S399" s="21"/>
      <c r="T399" s="21"/>
    </row>
    <row r="400" spans="1:20" ht="30" customHeight="1" x14ac:dyDescent="0.2">
      <c r="A400" s="22"/>
      <c r="B400" s="22"/>
      <c r="C400" s="22"/>
      <c r="D400" s="22"/>
      <c r="E400" s="22"/>
      <c r="F400" s="22"/>
      <c r="G400" s="22"/>
      <c r="H400" s="22"/>
      <c r="I400" s="22"/>
      <c r="J400" s="22"/>
      <c r="K400" s="21">
        <v>1</v>
      </c>
      <c r="L400" s="21"/>
      <c r="M400" s="21"/>
      <c r="N400" s="21"/>
      <c r="O400" s="21"/>
      <c r="P400" s="21"/>
      <c r="Q400" s="21"/>
      <c r="R400" s="21"/>
      <c r="S400" s="21"/>
      <c r="T400" s="21"/>
    </row>
    <row r="401" spans="1:20" ht="30" customHeight="1" x14ac:dyDescent="0.2">
      <c r="A401" s="22"/>
      <c r="B401" s="22"/>
      <c r="C401" s="22"/>
      <c r="D401" s="22"/>
      <c r="E401" s="22"/>
      <c r="F401" s="22"/>
      <c r="G401" s="22"/>
      <c r="H401" s="22"/>
      <c r="I401" s="22"/>
      <c r="J401" s="22"/>
      <c r="K401" s="21">
        <v>1</v>
      </c>
      <c r="L401" s="21"/>
      <c r="M401" s="21"/>
      <c r="N401" s="21"/>
      <c r="O401" s="21"/>
      <c r="P401" s="21"/>
      <c r="Q401" s="21"/>
      <c r="R401" s="21"/>
      <c r="S401" s="21"/>
      <c r="T401" s="21"/>
    </row>
    <row r="402" spans="1:20" ht="30" customHeight="1" x14ac:dyDescent="0.2">
      <c r="A402" s="22"/>
      <c r="B402" s="22"/>
      <c r="C402" s="22"/>
      <c r="D402" s="22"/>
      <c r="E402" s="22"/>
      <c r="F402" s="22"/>
      <c r="G402" s="22"/>
      <c r="H402" s="22"/>
      <c r="I402" s="22"/>
      <c r="J402" s="22"/>
      <c r="K402" s="21">
        <v>1</v>
      </c>
      <c r="L402" s="21"/>
      <c r="M402" s="21"/>
      <c r="N402" s="21"/>
      <c r="O402" s="21"/>
      <c r="P402" s="21"/>
      <c r="Q402" s="21"/>
      <c r="R402" s="21"/>
      <c r="S402" s="21"/>
      <c r="T402" s="21"/>
    </row>
    <row r="403" spans="1:20" ht="30" customHeight="1" x14ac:dyDescent="0.2">
      <c r="A403" s="22"/>
      <c r="B403" s="22"/>
      <c r="C403" s="22"/>
      <c r="D403" s="22"/>
      <c r="E403" s="22"/>
      <c r="F403" s="22"/>
      <c r="G403" s="22"/>
      <c r="H403" s="22"/>
      <c r="I403" s="22"/>
      <c r="J403" s="22"/>
      <c r="K403" s="21">
        <v>1</v>
      </c>
      <c r="L403" s="21"/>
      <c r="M403" s="21"/>
      <c r="N403" s="21"/>
      <c r="O403" s="21"/>
      <c r="P403" s="21"/>
      <c r="Q403" s="21"/>
      <c r="R403" s="21"/>
      <c r="S403" s="21"/>
      <c r="T403" s="21"/>
    </row>
    <row r="404" spans="1:20" ht="30" customHeight="1" x14ac:dyDescent="0.2">
      <c r="A404" s="22"/>
      <c r="B404" s="22"/>
      <c r="C404" s="22"/>
      <c r="D404" s="22"/>
      <c r="E404" s="22"/>
      <c r="F404" s="22"/>
      <c r="G404" s="22"/>
      <c r="H404" s="22"/>
      <c r="I404" s="22"/>
      <c r="J404" s="22"/>
      <c r="K404" s="21">
        <v>1</v>
      </c>
      <c r="L404" s="21"/>
      <c r="M404" s="21"/>
      <c r="N404" s="21"/>
      <c r="O404" s="21"/>
      <c r="P404" s="21"/>
      <c r="Q404" s="21"/>
      <c r="R404" s="21"/>
      <c r="S404" s="21"/>
      <c r="T404" s="21"/>
    </row>
    <row r="405" spans="1:20" ht="30" customHeight="1" x14ac:dyDescent="0.2">
      <c r="A405" s="22"/>
      <c r="B405" s="22"/>
      <c r="C405" s="22"/>
      <c r="D405" s="22"/>
      <c r="E405" s="22"/>
      <c r="F405" s="22"/>
      <c r="G405" s="22"/>
      <c r="H405" s="22"/>
      <c r="I405" s="22"/>
      <c r="J405" s="22"/>
      <c r="K405" s="21">
        <v>1</v>
      </c>
      <c r="L405" s="21"/>
      <c r="M405" s="21"/>
      <c r="N405" s="21"/>
      <c r="O405" s="21"/>
      <c r="P405" s="21"/>
      <c r="Q405" s="21"/>
      <c r="R405" s="21"/>
      <c r="S405" s="21"/>
      <c r="T405" s="21"/>
    </row>
    <row r="406" spans="1:20" ht="30" customHeight="1" x14ac:dyDescent="0.2">
      <c r="A406" s="22"/>
      <c r="B406" s="22"/>
      <c r="C406" s="22"/>
      <c r="D406" s="22"/>
      <c r="E406" s="22"/>
      <c r="F406" s="22"/>
      <c r="G406" s="22"/>
      <c r="H406" s="22"/>
      <c r="I406" s="22"/>
      <c r="J406" s="22"/>
      <c r="K406" s="21">
        <v>1</v>
      </c>
      <c r="L406" s="21"/>
      <c r="M406" s="21"/>
      <c r="N406" s="21"/>
      <c r="O406" s="21"/>
      <c r="P406" s="21"/>
      <c r="Q406" s="21"/>
      <c r="R406" s="21"/>
      <c r="S406" s="21"/>
      <c r="T406" s="21"/>
    </row>
    <row r="407" spans="1:20" ht="30" customHeight="1" x14ac:dyDescent="0.2">
      <c r="A407" s="22"/>
      <c r="B407" s="22"/>
      <c r="C407" s="22"/>
      <c r="D407" s="22"/>
      <c r="E407" s="22"/>
      <c r="F407" s="22"/>
      <c r="G407" s="22"/>
      <c r="H407" s="22"/>
      <c r="I407" s="22"/>
      <c r="J407" s="22"/>
      <c r="K407" s="21">
        <v>1</v>
      </c>
      <c r="L407" s="21"/>
      <c r="M407" s="21"/>
      <c r="N407" s="21"/>
      <c r="O407" s="21"/>
      <c r="P407" s="21"/>
      <c r="Q407" s="21"/>
      <c r="R407" s="21"/>
      <c r="S407" s="21"/>
      <c r="T407" s="21"/>
    </row>
    <row r="408" spans="1:20" ht="30" customHeight="1" x14ac:dyDescent="0.2">
      <c r="A408" s="22"/>
      <c r="B408" s="22"/>
      <c r="C408" s="22"/>
      <c r="D408" s="22"/>
      <c r="E408" s="22"/>
      <c r="F408" s="22"/>
      <c r="G408" s="22"/>
      <c r="H408" s="22"/>
      <c r="I408" s="22"/>
      <c r="J408" s="22"/>
      <c r="K408" s="21">
        <v>1</v>
      </c>
      <c r="L408" s="21"/>
      <c r="M408" s="21"/>
      <c r="N408" s="21"/>
      <c r="O408" s="21"/>
      <c r="P408" s="21"/>
      <c r="Q408" s="21"/>
      <c r="R408" s="21"/>
      <c r="S408" s="21"/>
      <c r="T408" s="21"/>
    </row>
    <row r="409" spans="1:20" ht="30" customHeight="1" x14ac:dyDescent="0.2">
      <c r="A409" s="22"/>
      <c r="B409" s="22"/>
      <c r="C409" s="22"/>
      <c r="D409" s="22"/>
      <c r="E409" s="22"/>
      <c r="F409" s="22"/>
      <c r="G409" s="22"/>
      <c r="H409" s="22"/>
      <c r="I409" s="22"/>
      <c r="J409" s="22"/>
      <c r="K409" s="21">
        <v>1</v>
      </c>
      <c r="L409" s="21"/>
      <c r="M409" s="21"/>
      <c r="N409" s="21"/>
      <c r="O409" s="21"/>
      <c r="P409" s="21"/>
      <c r="Q409" s="21"/>
      <c r="R409" s="21"/>
      <c r="S409" s="21"/>
      <c r="T409" s="21"/>
    </row>
    <row r="410" spans="1:20" ht="30" customHeight="1" x14ac:dyDescent="0.2">
      <c r="A410" s="22"/>
      <c r="B410" s="22"/>
      <c r="C410" s="22"/>
      <c r="D410" s="22"/>
      <c r="E410" s="22"/>
      <c r="F410" s="22"/>
      <c r="G410" s="22"/>
      <c r="H410" s="22"/>
      <c r="I410" s="22"/>
      <c r="J410" s="22"/>
      <c r="K410" s="21">
        <v>1</v>
      </c>
      <c r="L410" s="21"/>
      <c r="M410" s="21"/>
      <c r="N410" s="21"/>
      <c r="O410" s="21"/>
      <c r="P410" s="21"/>
      <c r="Q410" s="21"/>
      <c r="R410" s="21"/>
      <c r="S410" s="21"/>
      <c r="T410" s="21"/>
    </row>
    <row r="411" spans="1:20" ht="30" customHeight="1" x14ac:dyDescent="0.2">
      <c r="A411" s="22"/>
      <c r="B411" s="22"/>
      <c r="C411" s="22"/>
      <c r="D411" s="22"/>
      <c r="E411" s="22"/>
      <c r="F411" s="22"/>
      <c r="G411" s="22"/>
      <c r="H411" s="22"/>
      <c r="I411" s="22"/>
      <c r="J411" s="22"/>
      <c r="K411" s="21">
        <v>1</v>
      </c>
      <c r="L411" s="21"/>
      <c r="M411" s="21"/>
      <c r="N411" s="21"/>
      <c r="O411" s="21"/>
      <c r="P411" s="21"/>
      <c r="Q411" s="21"/>
      <c r="R411" s="21"/>
      <c r="S411" s="21"/>
      <c r="T411" s="21"/>
    </row>
    <row r="412" spans="1:20" ht="30" customHeight="1" x14ac:dyDescent="0.2">
      <c r="A412" s="22"/>
      <c r="B412" s="22"/>
      <c r="C412" s="22"/>
      <c r="D412" s="22"/>
      <c r="E412" s="22"/>
      <c r="F412" s="22"/>
      <c r="G412" s="22"/>
      <c r="H412" s="22"/>
      <c r="I412" s="22"/>
      <c r="J412" s="22"/>
      <c r="K412" s="21">
        <v>1</v>
      </c>
      <c r="L412" s="21"/>
      <c r="M412" s="21"/>
      <c r="N412" s="21"/>
      <c r="O412" s="21"/>
      <c r="P412" s="21"/>
      <c r="Q412" s="21"/>
      <c r="R412" s="21"/>
      <c r="S412" s="21"/>
      <c r="T412" s="21"/>
    </row>
    <row r="413" spans="1:20" ht="30" customHeight="1" x14ac:dyDescent="0.2">
      <c r="A413" s="22"/>
      <c r="B413" s="22"/>
      <c r="C413" s="22"/>
      <c r="D413" s="22"/>
      <c r="E413" s="22"/>
      <c r="F413" s="22"/>
      <c r="G413" s="22"/>
      <c r="H413" s="22"/>
      <c r="I413" s="22"/>
      <c r="J413" s="22"/>
      <c r="K413" s="21">
        <v>1</v>
      </c>
      <c r="L413" s="21"/>
      <c r="M413" s="21"/>
      <c r="N413" s="21"/>
      <c r="O413" s="21"/>
      <c r="P413" s="21"/>
      <c r="Q413" s="21"/>
      <c r="R413" s="21"/>
      <c r="S413" s="21"/>
      <c r="T413" s="21"/>
    </row>
    <row r="414" spans="1:20" ht="30" customHeight="1" x14ac:dyDescent="0.2">
      <c r="A414" s="22"/>
      <c r="B414" s="22"/>
      <c r="C414" s="22"/>
      <c r="D414" s="22"/>
      <c r="E414" s="22"/>
      <c r="F414" s="22"/>
      <c r="G414" s="22"/>
      <c r="H414" s="22"/>
      <c r="I414" s="22"/>
      <c r="J414" s="22"/>
      <c r="K414" s="21">
        <v>1</v>
      </c>
      <c r="L414" s="21"/>
      <c r="M414" s="21"/>
      <c r="N414" s="21"/>
      <c r="O414" s="21"/>
      <c r="P414" s="21"/>
      <c r="Q414" s="21"/>
      <c r="R414" s="21"/>
      <c r="S414" s="21"/>
      <c r="T414" s="21"/>
    </row>
    <row r="415" spans="1:20" ht="30" customHeight="1" x14ac:dyDescent="0.2">
      <c r="A415" s="22"/>
      <c r="B415" s="22"/>
      <c r="C415" s="22"/>
      <c r="D415" s="22"/>
      <c r="E415" s="22"/>
      <c r="F415" s="22"/>
      <c r="G415" s="22"/>
      <c r="H415" s="22"/>
      <c r="I415" s="22"/>
      <c r="J415" s="22"/>
      <c r="K415" s="21">
        <v>1</v>
      </c>
      <c r="L415" s="21"/>
      <c r="M415" s="21"/>
      <c r="N415" s="21"/>
      <c r="O415" s="21"/>
      <c r="P415" s="21"/>
      <c r="Q415" s="21"/>
      <c r="R415" s="21"/>
      <c r="S415" s="21"/>
      <c r="T415" s="21"/>
    </row>
    <row r="416" spans="1:20" ht="30" customHeight="1" x14ac:dyDescent="0.2">
      <c r="A416" s="22"/>
      <c r="B416" s="22"/>
      <c r="C416" s="22"/>
      <c r="D416" s="22"/>
      <c r="E416" s="22"/>
      <c r="F416" s="22"/>
      <c r="G416" s="22"/>
      <c r="H416" s="22"/>
      <c r="I416" s="22"/>
      <c r="J416" s="22"/>
      <c r="K416" s="21">
        <v>1</v>
      </c>
      <c r="L416" s="21"/>
      <c r="M416" s="21"/>
      <c r="N416" s="21"/>
      <c r="O416" s="21"/>
      <c r="P416" s="21"/>
      <c r="Q416" s="21"/>
      <c r="R416" s="21"/>
      <c r="S416" s="21"/>
      <c r="T416" s="21"/>
    </row>
    <row r="417" spans="1:20" ht="30" customHeight="1" x14ac:dyDescent="0.2">
      <c r="A417" s="22"/>
      <c r="B417" s="22"/>
      <c r="C417" s="22"/>
      <c r="D417" s="22"/>
      <c r="E417" s="22"/>
      <c r="F417" s="22"/>
      <c r="G417" s="22"/>
      <c r="H417" s="22"/>
      <c r="I417" s="22"/>
      <c r="J417" s="22"/>
      <c r="K417" s="21">
        <v>1</v>
      </c>
      <c r="L417" s="21"/>
      <c r="M417" s="21"/>
      <c r="N417" s="21"/>
      <c r="O417" s="21"/>
      <c r="P417" s="21"/>
      <c r="Q417" s="21"/>
      <c r="R417" s="21"/>
      <c r="S417" s="21"/>
      <c r="T417" s="21"/>
    </row>
    <row r="418" spans="1:20" ht="30" customHeight="1" x14ac:dyDescent="0.2">
      <c r="A418" s="22"/>
      <c r="B418" s="22"/>
      <c r="C418" s="22"/>
      <c r="D418" s="22"/>
      <c r="E418" s="22"/>
      <c r="F418" s="22"/>
      <c r="G418" s="22"/>
      <c r="H418" s="22"/>
      <c r="I418" s="22"/>
      <c r="J418" s="22"/>
      <c r="K418" s="21">
        <v>1</v>
      </c>
      <c r="L418" s="21"/>
      <c r="M418" s="21"/>
      <c r="N418" s="21"/>
      <c r="O418" s="21"/>
      <c r="P418" s="21"/>
      <c r="Q418" s="21"/>
      <c r="R418" s="21"/>
      <c r="S418" s="21"/>
      <c r="T418" s="21"/>
    </row>
    <row r="419" spans="1:20" ht="30" customHeight="1" x14ac:dyDescent="0.2">
      <c r="A419" s="22"/>
      <c r="B419" s="22"/>
      <c r="C419" s="22"/>
      <c r="D419" s="22"/>
      <c r="E419" s="22"/>
      <c r="F419" s="22"/>
      <c r="G419" s="22"/>
      <c r="H419" s="22"/>
      <c r="I419" s="22"/>
      <c r="J419" s="22"/>
      <c r="K419" s="21">
        <v>1</v>
      </c>
      <c r="L419" s="21"/>
      <c r="M419" s="21"/>
      <c r="N419" s="21"/>
      <c r="O419" s="21"/>
      <c r="P419" s="21"/>
      <c r="Q419" s="21"/>
      <c r="R419" s="21"/>
      <c r="S419" s="21"/>
      <c r="T419" s="21"/>
    </row>
    <row r="420" spans="1:20" ht="30" customHeight="1" x14ac:dyDescent="0.2">
      <c r="A420" s="22"/>
      <c r="B420" s="22"/>
      <c r="C420" s="22"/>
      <c r="D420" s="22"/>
      <c r="E420" s="22"/>
      <c r="F420" s="22"/>
      <c r="G420" s="22"/>
      <c r="H420" s="22"/>
      <c r="I420" s="22"/>
      <c r="J420" s="22"/>
      <c r="K420" s="21">
        <v>1</v>
      </c>
      <c r="L420" s="21"/>
      <c r="M420" s="21"/>
      <c r="N420" s="21"/>
      <c r="O420" s="21"/>
      <c r="P420" s="21"/>
      <c r="Q420" s="21"/>
      <c r="R420" s="21"/>
      <c r="S420" s="21"/>
      <c r="T420" s="21"/>
    </row>
    <row r="421" spans="1:20" ht="30" customHeight="1" x14ac:dyDescent="0.2">
      <c r="A421" s="22"/>
      <c r="B421" s="22"/>
      <c r="C421" s="22"/>
      <c r="D421" s="22"/>
      <c r="E421" s="22"/>
      <c r="F421" s="22"/>
      <c r="G421" s="22"/>
      <c r="H421" s="22"/>
      <c r="I421" s="22"/>
      <c r="J421" s="22"/>
      <c r="K421" s="21">
        <v>1</v>
      </c>
      <c r="L421" s="21"/>
      <c r="M421" s="21"/>
      <c r="N421" s="21"/>
      <c r="O421" s="21"/>
      <c r="P421" s="21"/>
      <c r="Q421" s="21"/>
      <c r="R421" s="21"/>
      <c r="S421" s="21"/>
      <c r="T421" s="21"/>
    </row>
    <row r="422" spans="1:20" ht="30" customHeight="1" x14ac:dyDescent="0.2">
      <c r="A422" s="22"/>
      <c r="B422" s="22"/>
      <c r="C422" s="22"/>
      <c r="D422" s="22"/>
      <c r="E422" s="22"/>
      <c r="F422" s="22"/>
      <c r="G422" s="22"/>
      <c r="H422" s="22"/>
      <c r="I422" s="22"/>
      <c r="J422" s="22"/>
      <c r="K422" s="21">
        <v>1</v>
      </c>
      <c r="L422" s="21"/>
      <c r="M422" s="21"/>
      <c r="N422" s="21"/>
      <c r="O422" s="21"/>
      <c r="P422" s="21"/>
      <c r="Q422" s="21"/>
      <c r="R422" s="21"/>
      <c r="S422" s="21"/>
      <c r="T422" s="21"/>
    </row>
    <row r="423" spans="1:20" ht="30" customHeight="1" x14ac:dyDescent="0.2">
      <c r="A423" s="22"/>
      <c r="B423" s="22"/>
      <c r="C423" s="22"/>
      <c r="D423" s="22"/>
      <c r="E423" s="22"/>
      <c r="F423" s="22"/>
      <c r="G423" s="22"/>
      <c r="H423" s="22"/>
      <c r="I423" s="22"/>
      <c r="J423" s="22"/>
      <c r="K423" s="21">
        <v>1</v>
      </c>
      <c r="L423" s="21"/>
      <c r="M423" s="21"/>
      <c r="N423" s="21"/>
      <c r="O423" s="21"/>
      <c r="P423" s="21"/>
      <c r="Q423" s="21"/>
      <c r="R423" s="21"/>
      <c r="S423" s="21"/>
      <c r="T423" s="21"/>
    </row>
    <row r="424" spans="1:20" ht="30" customHeight="1" x14ac:dyDescent="0.2">
      <c r="A424" s="22"/>
      <c r="B424" s="22"/>
      <c r="C424" s="22"/>
      <c r="D424" s="22"/>
      <c r="E424" s="22"/>
      <c r="F424" s="22"/>
      <c r="G424" s="22"/>
      <c r="H424" s="22"/>
      <c r="I424" s="22"/>
      <c r="J424" s="22"/>
      <c r="K424" s="21">
        <v>1</v>
      </c>
      <c r="L424" s="21"/>
      <c r="M424" s="21"/>
      <c r="N424" s="21"/>
      <c r="O424" s="21"/>
      <c r="P424" s="21"/>
      <c r="Q424" s="21"/>
      <c r="R424" s="21"/>
      <c r="S424" s="21"/>
      <c r="T424" s="21"/>
    </row>
    <row r="425" spans="1:20" ht="30" customHeight="1" x14ac:dyDescent="0.2">
      <c r="A425" s="22"/>
      <c r="B425" s="22"/>
      <c r="C425" s="22"/>
      <c r="D425" s="22"/>
      <c r="E425" s="22"/>
      <c r="F425" s="22"/>
      <c r="G425" s="22"/>
      <c r="H425" s="22"/>
      <c r="I425" s="22"/>
      <c r="J425" s="22"/>
      <c r="K425" s="21">
        <v>1</v>
      </c>
      <c r="L425" s="21"/>
      <c r="M425" s="21"/>
      <c r="N425" s="21"/>
      <c r="O425" s="21"/>
      <c r="P425" s="21"/>
      <c r="Q425" s="21"/>
      <c r="R425" s="21"/>
      <c r="S425" s="21"/>
      <c r="T425" s="21"/>
    </row>
    <row r="426" spans="1:20" ht="30" customHeight="1" x14ac:dyDescent="0.2">
      <c r="A426" s="22"/>
      <c r="B426" s="22"/>
      <c r="C426" s="22"/>
      <c r="D426" s="22"/>
      <c r="E426" s="22"/>
      <c r="F426" s="22"/>
      <c r="G426" s="22"/>
      <c r="H426" s="22"/>
      <c r="I426" s="22"/>
      <c r="J426" s="22"/>
      <c r="K426" s="21">
        <v>1</v>
      </c>
      <c r="L426" s="21"/>
      <c r="M426" s="21"/>
      <c r="N426" s="21"/>
      <c r="O426" s="21"/>
      <c r="P426" s="21"/>
      <c r="Q426" s="21"/>
      <c r="R426" s="21"/>
      <c r="S426" s="21"/>
      <c r="T426" s="21"/>
    </row>
    <row r="427" spans="1:20" ht="30" customHeight="1" x14ac:dyDescent="0.2">
      <c r="A427" s="22"/>
      <c r="B427" s="22"/>
      <c r="C427" s="22"/>
      <c r="D427" s="22"/>
      <c r="E427" s="22"/>
      <c r="F427" s="22"/>
      <c r="G427" s="22"/>
      <c r="H427" s="22"/>
      <c r="I427" s="22"/>
      <c r="J427" s="22"/>
      <c r="K427" s="21">
        <v>1</v>
      </c>
      <c r="L427" s="21"/>
      <c r="M427" s="21"/>
      <c r="N427" s="21"/>
      <c r="O427" s="21"/>
      <c r="P427" s="21"/>
      <c r="Q427" s="21"/>
      <c r="R427" s="21"/>
      <c r="S427" s="21"/>
      <c r="T427" s="21"/>
    </row>
    <row r="428" spans="1:20" ht="30" customHeight="1" x14ac:dyDescent="0.2">
      <c r="A428" s="22"/>
      <c r="B428" s="22"/>
      <c r="C428" s="22"/>
      <c r="D428" s="22"/>
      <c r="E428" s="22"/>
      <c r="F428" s="22"/>
      <c r="G428" s="22"/>
      <c r="H428" s="22"/>
      <c r="I428" s="22"/>
      <c r="J428" s="22"/>
      <c r="K428" s="21">
        <v>1</v>
      </c>
      <c r="L428" s="21"/>
      <c r="M428" s="21"/>
      <c r="N428" s="21"/>
      <c r="O428" s="21"/>
      <c r="P428" s="21"/>
      <c r="Q428" s="21"/>
      <c r="R428" s="21"/>
      <c r="S428" s="21"/>
      <c r="T428" s="21"/>
    </row>
    <row r="429" spans="1:20" ht="30" customHeight="1" x14ac:dyDescent="0.2">
      <c r="A429" s="22"/>
      <c r="B429" s="22"/>
      <c r="C429" s="22"/>
      <c r="D429" s="22"/>
      <c r="E429" s="22"/>
      <c r="F429" s="22"/>
      <c r="G429" s="22"/>
      <c r="H429" s="22"/>
      <c r="I429" s="22"/>
      <c r="J429" s="22"/>
      <c r="K429" s="21">
        <v>1</v>
      </c>
      <c r="L429" s="21"/>
      <c r="M429" s="21"/>
      <c r="N429" s="21"/>
      <c r="O429" s="21"/>
      <c r="P429" s="21"/>
      <c r="Q429" s="21"/>
      <c r="R429" s="21"/>
      <c r="S429" s="21"/>
      <c r="T429" s="21"/>
    </row>
    <row r="430" spans="1:20" ht="30" customHeight="1" x14ac:dyDescent="0.2">
      <c r="A430" s="22"/>
      <c r="B430" s="22"/>
      <c r="C430" s="22"/>
      <c r="D430" s="22"/>
      <c r="E430" s="22"/>
      <c r="F430" s="22"/>
      <c r="G430" s="22"/>
      <c r="H430" s="22"/>
      <c r="I430" s="22"/>
      <c r="J430" s="22"/>
      <c r="K430" s="21">
        <v>1</v>
      </c>
      <c r="L430" s="21"/>
      <c r="M430" s="21"/>
      <c r="N430" s="21"/>
      <c r="O430" s="21"/>
      <c r="P430" s="21"/>
      <c r="Q430" s="21"/>
      <c r="R430" s="21"/>
      <c r="S430" s="21"/>
      <c r="T430" s="21"/>
    </row>
    <row r="431" spans="1:20" ht="30" customHeight="1" x14ac:dyDescent="0.2">
      <c r="A431" s="22"/>
      <c r="B431" s="22"/>
      <c r="C431" s="22"/>
      <c r="D431" s="22"/>
      <c r="E431" s="22"/>
      <c r="F431" s="22"/>
      <c r="G431" s="22"/>
      <c r="H431" s="22"/>
      <c r="I431" s="22"/>
      <c r="J431" s="22"/>
      <c r="K431" s="21">
        <v>1</v>
      </c>
      <c r="L431" s="21"/>
      <c r="M431" s="21"/>
      <c r="N431" s="21"/>
      <c r="O431" s="21"/>
      <c r="P431" s="21"/>
      <c r="Q431" s="21"/>
      <c r="R431" s="21"/>
      <c r="S431" s="21"/>
      <c r="T431" s="21"/>
    </row>
    <row r="432" spans="1:20" ht="30" customHeight="1" x14ac:dyDescent="0.2">
      <c r="A432" s="22"/>
      <c r="B432" s="22"/>
      <c r="C432" s="22"/>
      <c r="D432" s="22"/>
      <c r="E432" s="22"/>
      <c r="F432" s="22"/>
      <c r="G432" s="22"/>
      <c r="H432" s="22"/>
      <c r="I432" s="22"/>
      <c r="J432" s="22"/>
      <c r="K432" s="21">
        <v>1</v>
      </c>
      <c r="L432" s="21"/>
      <c r="M432" s="21"/>
      <c r="N432" s="21"/>
      <c r="O432" s="21"/>
      <c r="P432" s="21"/>
      <c r="Q432" s="21"/>
      <c r="R432" s="21"/>
      <c r="S432" s="21"/>
      <c r="T432" s="21"/>
    </row>
    <row r="433" spans="1:20" ht="30" customHeight="1" x14ac:dyDescent="0.2">
      <c r="A433" s="22"/>
      <c r="B433" s="22"/>
      <c r="C433" s="22"/>
      <c r="D433" s="22"/>
      <c r="E433" s="22"/>
      <c r="F433" s="22"/>
      <c r="G433" s="22"/>
      <c r="H433" s="22"/>
      <c r="I433" s="22"/>
      <c r="J433" s="22"/>
      <c r="K433" s="21">
        <v>1</v>
      </c>
      <c r="L433" s="21"/>
      <c r="M433" s="21"/>
      <c r="N433" s="21"/>
      <c r="O433" s="21"/>
      <c r="P433" s="21"/>
      <c r="Q433" s="21"/>
      <c r="R433" s="21"/>
      <c r="S433" s="21"/>
      <c r="T433" s="21"/>
    </row>
    <row r="434" spans="1:20" ht="30" customHeight="1" x14ac:dyDescent="0.2">
      <c r="A434" s="22"/>
      <c r="B434" s="22"/>
      <c r="C434" s="22"/>
      <c r="D434" s="22"/>
      <c r="E434" s="22"/>
      <c r="F434" s="22"/>
      <c r="G434" s="22"/>
      <c r="H434" s="22"/>
      <c r="I434" s="22"/>
      <c r="J434" s="22"/>
      <c r="K434" s="21">
        <v>1</v>
      </c>
      <c r="L434" s="21"/>
      <c r="M434" s="21"/>
      <c r="N434" s="21"/>
      <c r="O434" s="21"/>
      <c r="P434" s="21"/>
      <c r="Q434" s="21"/>
      <c r="R434" s="21"/>
      <c r="S434" s="21"/>
      <c r="T434" s="21"/>
    </row>
    <row r="435" spans="1:20" ht="30" customHeight="1" x14ac:dyDescent="0.2">
      <c r="A435" s="22"/>
      <c r="B435" s="22"/>
      <c r="C435" s="22"/>
      <c r="D435" s="22"/>
      <c r="E435" s="22"/>
      <c r="F435" s="22"/>
      <c r="G435" s="22"/>
      <c r="H435" s="22"/>
      <c r="I435" s="22"/>
      <c r="J435" s="22"/>
      <c r="K435" s="21">
        <v>1</v>
      </c>
      <c r="L435" s="21"/>
      <c r="M435" s="21"/>
      <c r="N435" s="21"/>
      <c r="O435" s="21"/>
      <c r="P435" s="21"/>
      <c r="Q435" s="21"/>
      <c r="R435" s="21"/>
      <c r="S435" s="21"/>
      <c r="T435" s="21"/>
    </row>
    <row r="436" spans="1:20" ht="30" customHeight="1" x14ac:dyDescent="0.2">
      <c r="A436" s="22"/>
      <c r="B436" s="22"/>
      <c r="C436" s="22"/>
      <c r="D436" s="22"/>
      <c r="E436" s="22"/>
      <c r="F436" s="22"/>
      <c r="G436" s="22"/>
      <c r="H436" s="22"/>
      <c r="I436" s="22"/>
      <c r="J436" s="22"/>
      <c r="K436" s="21">
        <v>1</v>
      </c>
      <c r="L436" s="21"/>
      <c r="M436" s="21"/>
      <c r="N436" s="21"/>
      <c r="O436" s="21"/>
      <c r="P436" s="21"/>
      <c r="Q436" s="21"/>
      <c r="R436" s="21"/>
      <c r="S436" s="21"/>
      <c r="T436" s="21"/>
    </row>
    <row r="437" spans="1:20" ht="30" customHeight="1" x14ac:dyDescent="0.2">
      <c r="A437" s="22"/>
      <c r="B437" s="22"/>
      <c r="C437" s="22"/>
      <c r="D437" s="22"/>
      <c r="E437" s="22"/>
      <c r="F437" s="22"/>
      <c r="G437" s="22"/>
      <c r="H437" s="22"/>
      <c r="I437" s="22"/>
      <c r="J437" s="22"/>
      <c r="K437" s="21">
        <v>1</v>
      </c>
      <c r="L437" s="21"/>
      <c r="M437" s="21"/>
      <c r="N437" s="21"/>
      <c r="O437" s="21"/>
      <c r="P437" s="21"/>
      <c r="Q437" s="21"/>
      <c r="R437" s="21"/>
      <c r="S437" s="21"/>
      <c r="T437" s="21"/>
    </row>
    <row r="438" spans="1:20" ht="30" customHeight="1" x14ac:dyDescent="0.2">
      <c r="A438" s="22"/>
      <c r="B438" s="22"/>
      <c r="C438" s="22"/>
      <c r="D438" s="22"/>
      <c r="E438" s="22"/>
      <c r="F438" s="22"/>
      <c r="G438" s="22"/>
      <c r="H438" s="22"/>
      <c r="I438" s="22"/>
      <c r="J438" s="22"/>
      <c r="K438" s="21">
        <v>1</v>
      </c>
      <c r="L438" s="21"/>
      <c r="M438" s="21"/>
      <c r="N438" s="21"/>
      <c r="O438" s="21"/>
      <c r="P438" s="21"/>
      <c r="Q438" s="21"/>
      <c r="R438" s="21"/>
      <c r="S438" s="21"/>
      <c r="T438" s="21"/>
    </row>
    <row r="439" spans="1:20" ht="30" customHeight="1" x14ac:dyDescent="0.2">
      <c r="A439" s="22"/>
      <c r="B439" s="22"/>
      <c r="C439" s="22"/>
      <c r="D439" s="22"/>
      <c r="E439" s="22"/>
      <c r="F439" s="22"/>
      <c r="G439" s="22"/>
      <c r="H439" s="22"/>
      <c r="I439" s="22"/>
      <c r="J439" s="22"/>
      <c r="K439" s="21">
        <v>1</v>
      </c>
      <c r="L439" s="21"/>
      <c r="M439" s="21"/>
      <c r="N439" s="21"/>
      <c r="O439" s="21"/>
      <c r="P439" s="21"/>
      <c r="Q439" s="21"/>
      <c r="R439" s="21"/>
      <c r="S439" s="21"/>
      <c r="T439" s="21"/>
    </row>
    <row r="440" spans="1:20" ht="30" customHeight="1" x14ac:dyDescent="0.2">
      <c r="A440" s="22"/>
      <c r="B440" s="22"/>
      <c r="C440" s="22"/>
      <c r="D440" s="22"/>
      <c r="E440" s="22"/>
      <c r="F440" s="22"/>
      <c r="G440" s="22"/>
      <c r="H440" s="22"/>
      <c r="I440" s="22"/>
      <c r="J440" s="22"/>
      <c r="K440" s="21">
        <v>1</v>
      </c>
      <c r="L440" s="21"/>
      <c r="M440" s="21"/>
      <c r="N440" s="21"/>
      <c r="O440" s="21"/>
      <c r="P440" s="21"/>
      <c r="Q440" s="21"/>
      <c r="R440" s="21"/>
      <c r="S440" s="21"/>
      <c r="T440" s="21"/>
    </row>
    <row r="441" spans="1:20" ht="30" customHeight="1" x14ac:dyDescent="0.2">
      <c r="A441" s="22"/>
      <c r="B441" s="22"/>
      <c r="C441" s="22"/>
      <c r="D441" s="22"/>
      <c r="E441" s="22"/>
      <c r="F441" s="22"/>
      <c r="G441" s="22"/>
      <c r="H441" s="22"/>
      <c r="I441" s="22"/>
      <c r="J441" s="22"/>
      <c r="K441" s="21">
        <v>1</v>
      </c>
      <c r="L441" s="21"/>
      <c r="M441" s="21"/>
      <c r="N441" s="21"/>
      <c r="O441" s="21"/>
      <c r="P441" s="21"/>
      <c r="Q441" s="21"/>
      <c r="R441" s="21"/>
      <c r="S441" s="21"/>
      <c r="T441" s="21"/>
    </row>
    <row r="442" spans="1:20" ht="30" customHeight="1" x14ac:dyDescent="0.2">
      <c r="A442" s="22"/>
      <c r="B442" s="22"/>
      <c r="C442" s="22"/>
      <c r="D442" s="22"/>
      <c r="E442" s="22"/>
      <c r="F442" s="22"/>
      <c r="G442" s="22"/>
      <c r="H442" s="22"/>
      <c r="I442" s="22"/>
      <c r="J442" s="22"/>
      <c r="K442" s="21">
        <v>1</v>
      </c>
      <c r="L442" s="21"/>
      <c r="M442" s="21"/>
      <c r="N442" s="21"/>
      <c r="O442" s="21"/>
      <c r="P442" s="21"/>
      <c r="Q442" s="21"/>
      <c r="R442" s="21"/>
      <c r="S442" s="21"/>
      <c r="T442" s="21"/>
    </row>
    <row r="443" spans="1:20" ht="30" customHeight="1" x14ac:dyDescent="0.2">
      <c r="A443" s="22"/>
      <c r="B443" s="22"/>
      <c r="C443" s="22"/>
      <c r="D443" s="22"/>
      <c r="E443" s="22"/>
      <c r="F443" s="22"/>
      <c r="G443" s="22"/>
      <c r="H443" s="22"/>
      <c r="I443" s="22"/>
      <c r="J443" s="22"/>
      <c r="K443" s="21">
        <v>1</v>
      </c>
      <c r="L443" s="21"/>
      <c r="M443" s="21"/>
      <c r="N443" s="21"/>
      <c r="O443" s="21"/>
      <c r="P443" s="21"/>
      <c r="Q443" s="21"/>
      <c r="R443" s="21"/>
      <c r="S443" s="21"/>
      <c r="T443" s="21"/>
    </row>
    <row r="444" spans="1:20" ht="30" customHeight="1" x14ac:dyDescent="0.2">
      <c r="A444" s="22"/>
      <c r="B444" s="22"/>
      <c r="C444" s="22"/>
      <c r="D444" s="22"/>
      <c r="E444" s="22"/>
      <c r="F444" s="22"/>
      <c r="G444" s="22"/>
      <c r="H444" s="22"/>
      <c r="I444" s="22"/>
      <c r="J444" s="22"/>
      <c r="K444" s="21">
        <v>1</v>
      </c>
      <c r="L444" s="21"/>
      <c r="M444" s="21"/>
      <c r="N444" s="21"/>
      <c r="O444" s="21"/>
      <c r="P444" s="21"/>
      <c r="Q444" s="21"/>
      <c r="R444" s="21"/>
      <c r="S444" s="21"/>
      <c r="T444" s="21"/>
    </row>
    <row r="445" spans="1:20" ht="30" customHeight="1" x14ac:dyDescent="0.2">
      <c r="A445" s="22"/>
      <c r="B445" s="22"/>
      <c r="C445" s="22"/>
      <c r="D445" s="22"/>
      <c r="E445" s="22"/>
      <c r="F445" s="22"/>
      <c r="G445" s="22"/>
      <c r="H445" s="22"/>
      <c r="I445" s="22"/>
      <c r="J445" s="22"/>
      <c r="K445" s="21">
        <v>1</v>
      </c>
      <c r="L445" s="21"/>
      <c r="M445" s="21"/>
      <c r="N445" s="21"/>
      <c r="O445" s="21"/>
      <c r="P445" s="21"/>
      <c r="Q445" s="21"/>
      <c r="R445" s="21"/>
      <c r="S445" s="21"/>
      <c r="T445" s="21"/>
    </row>
    <row r="446" spans="1:20" ht="30" customHeight="1" x14ac:dyDescent="0.2">
      <c r="A446" s="22"/>
      <c r="B446" s="22"/>
      <c r="C446" s="22"/>
      <c r="D446" s="22"/>
      <c r="E446" s="22"/>
      <c r="F446" s="22"/>
      <c r="G446" s="22"/>
      <c r="H446" s="22"/>
      <c r="I446" s="22"/>
      <c r="J446" s="22"/>
      <c r="K446" s="21">
        <v>1</v>
      </c>
      <c r="L446" s="21"/>
      <c r="M446" s="21"/>
      <c r="N446" s="21"/>
      <c r="O446" s="21"/>
      <c r="P446" s="21"/>
      <c r="Q446" s="21"/>
      <c r="R446" s="21"/>
      <c r="S446" s="21"/>
      <c r="T446" s="21"/>
    </row>
    <row r="447" spans="1:20" ht="30" customHeight="1" x14ac:dyDescent="0.2">
      <c r="A447" s="22"/>
      <c r="B447" s="22"/>
      <c r="C447" s="22"/>
      <c r="D447" s="22"/>
      <c r="E447" s="22"/>
      <c r="F447" s="22"/>
      <c r="G447" s="22"/>
      <c r="H447" s="22"/>
      <c r="I447" s="22"/>
      <c r="J447" s="22"/>
      <c r="K447" s="21">
        <v>1</v>
      </c>
      <c r="L447" s="21"/>
      <c r="M447" s="21"/>
      <c r="N447" s="21"/>
      <c r="O447" s="21"/>
      <c r="P447" s="21"/>
      <c r="Q447" s="21"/>
      <c r="R447" s="21"/>
      <c r="S447" s="21"/>
      <c r="T447" s="21"/>
    </row>
    <row r="448" spans="1:20" ht="30" customHeight="1" x14ac:dyDescent="0.2">
      <c r="A448" s="22"/>
      <c r="B448" s="22"/>
      <c r="C448" s="22"/>
      <c r="D448" s="22"/>
      <c r="E448" s="22"/>
      <c r="F448" s="22"/>
      <c r="G448" s="22"/>
      <c r="H448" s="22"/>
      <c r="I448" s="22"/>
      <c r="J448" s="22"/>
      <c r="K448" s="21">
        <v>1</v>
      </c>
      <c r="L448" s="21"/>
      <c r="M448" s="21"/>
      <c r="N448" s="21"/>
      <c r="O448" s="21"/>
      <c r="P448" s="21"/>
      <c r="Q448" s="21"/>
      <c r="R448" s="21"/>
      <c r="S448" s="21"/>
      <c r="T448" s="21"/>
    </row>
    <row r="449" spans="1:20" ht="30" customHeight="1" x14ac:dyDescent="0.2">
      <c r="A449" s="22"/>
      <c r="B449" s="22"/>
      <c r="C449" s="22"/>
      <c r="D449" s="22"/>
      <c r="E449" s="22"/>
      <c r="F449" s="22"/>
      <c r="G449" s="22"/>
      <c r="H449" s="22"/>
      <c r="I449" s="22"/>
      <c r="J449" s="22"/>
      <c r="K449" s="21">
        <v>1</v>
      </c>
      <c r="L449" s="21"/>
      <c r="M449" s="21"/>
      <c r="N449" s="21"/>
      <c r="O449" s="21"/>
      <c r="P449" s="21"/>
      <c r="Q449" s="21"/>
      <c r="R449" s="21"/>
      <c r="S449" s="21"/>
      <c r="T449" s="21"/>
    </row>
    <row r="450" spans="1:20" ht="30" customHeight="1" x14ac:dyDescent="0.2">
      <c r="A450" s="22"/>
      <c r="B450" s="22"/>
      <c r="C450" s="22"/>
      <c r="D450" s="22"/>
      <c r="E450" s="22"/>
      <c r="F450" s="22"/>
      <c r="G450" s="22"/>
      <c r="H450" s="22"/>
      <c r="I450" s="22"/>
      <c r="J450" s="22"/>
      <c r="K450" s="21">
        <v>1</v>
      </c>
      <c r="L450" s="21"/>
      <c r="M450" s="21"/>
      <c r="N450" s="21"/>
      <c r="O450" s="21"/>
      <c r="P450" s="21"/>
      <c r="Q450" s="21"/>
      <c r="R450" s="21"/>
      <c r="S450" s="21"/>
      <c r="T450" s="21"/>
    </row>
    <row r="451" spans="1:20" ht="30" customHeight="1" x14ac:dyDescent="0.2">
      <c r="A451" s="22"/>
      <c r="B451" s="22"/>
      <c r="C451" s="22"/>
      <c r="D451" s="22"/>
      <c r="E451" s="22"/>
      <c r="F451" s="22"/>
      <c r="G451" s="22"/>
      <c r="H451" s="22"/>
      <c r="I451" s="22"/>
      <c r="J451" s="22"/>
      <c r="K451" s="21">
        <v>1</v>
      </c>
      <c r="L451" s="21"/>
      <c r="M451" s="21"/>
      <c r="N451" s="21"/>
      <c r="O451" s="21"/>
      <c r="P451" s="21"/>
      <c r="Q451" s="21"/>
      <c r="R451" s="21"/>
      <c r="S451" s="21"/>
      <c r="T451" s="21"/>
    </row>
    <row r="452" spans="1:20" ht="30" customHeight="1" x14ac:dyDescent="0.2">
      <c r="A452" s="22"/>
      <c r="B452" s="22"/>
      <c r="C452" s="22"/>
      <c r="D452" s="22"/>
      <c r="E452" s="22"/>
      <c r="F452" s="22"/>
      <c r="G452" s="22"/>
      <c r="H452" s="22"/>
      <c r="I452" s="22"/>
      <c r="J452" s="22"/>
      <c r="K452" s="21">
        <v>1</v>
      </c>
      <c r="L452" s="21"/>
      <c r="M452" s="21"/>
      <c r="N452" s="21"/>
      <c r="O452" s="21"/>
      <c r="P452" s="21"/>
      <c r="Q452" s="21"/>
      <c r="R452" s="21"/>
      <c r="S452" s="21"/>
      <c r="T452" s="21"/>
    </row>
    <row r="453" spans="1:20" ht="30" customHeight="1" x14ac:dyDescent="0.2">
      <c r="A453" s="22"/>
      <c r="B453" s="22"/>
      <c r="C453" s="22"/>
      <c r="D453" s="22"/>
      <c r="E453" s="22"/>
      <c r="F453" s="22"/>
      <c r="G453" s="22"/>
      <c r="H453" s="22"/>
      <c r="I453" s="22"/>
      <c r="J453" s="22"/>
      <c r="K453" s="21">
        <v>1</v>
      </c>
      <c r="L453" s="21"/>
      <c r="M453" s="21"/>
      <c r="N453" s="21"/>
      <c r="O453" s="21"/>
      <c r="P453" s="21"/>
      <c r="Q453" s="21"/>
      <c r="R453" s="21"/>
      <c r="S453" s="21"/>
      <c r="T453" s="21"/>
    </row>
    <row r="454" spans="1:20" ht="30" customHeight="1" x14ac:dyDescent="0.2">
      <c r="A454" s="22"/>
      <c r="B454" s="22"/>
      <c r="C454" s="22"/>
      <c r="D454" s="22"/>
      <c r="E454" s="22"/>
      <c r="F454" s="22"/>
      <c r="G454" s="22"/>
      <c r="H454" s="22"/>
      <c r="I454" s="22"/>
      <c r="J454" s="22"/>
      <c r="K454" s="21">
        <v>1</v>
      </c>
      <c r="L454" s="21"/>
      <c r="M454" s="21"/>
      <c r="N454" s="21"/>
      <c r="O454" s="21"/>
      <c r="P454" s="21"/>
      <c r="Q454" s="21"/>
      <c r="R454" s="21"/>
      <c r="S454" s="21"/>
      <c r="T454" s="21"/>
    </row>
    <row r="455" spans="1:20" ht="30" customHeight="1" x14ac:dyDescent="0.2">
      <c r="A455" s="22"/>
      <c r="B455" s="22"/>
      <c r="C455" s="22"/>
      <c r="D455" s="22"/>
      <c r="E455" s="22"/>
      <c r="F455" s="22"/>
      <c r="G455" s="22"/>
      <c r="H455" s="22"/>
      <c r="I455" s="22"/>
      <c r="J455" s="22"/>
      <c r="K455" s="21">
        <v>1</v>
      </c>
      <c r="L455" s="21"/>
      <c r="M455" s="21"/>
      <c r="N455" s="21"/>
      <c r="O455" s="21"/>
      <c r="P455" s="21"/>
      <c r="Q455" s="21"/>
      <c r="R455" s="21"/>
      <c r="S455" s="21"/>
      <c r="T455" s="21"/>
    </row>
    <row r="456" spans="1:20" ht="30" customHeight="1" x14ac:dyDescent="0.2">
      <c r="A456" s="22"/>
      <c r="B456" s="22"/>
      <c r="C456" s="22"/>
      <c r="D456" s="22"/>
      <c r="E456" s="22"/>
      <c r="F456" s="22"/>
      <c r="G456" s="22"/>
      <c r="H456" s="22"/>
      <c r="I456" s="22"/>
      <c r="J456" s="22"/>
      <c r="K456" s="21">
        <v>1</v>
      </c>
      <c r="L456" s="21"/>
      <c r="M456" s="21"/>
      <c r="N456" s="21"/>
      <c r="O456" s="21"/>
      <c r="P456" s="21"/>
      <c r="Q456" s="21"/>
      <c r="R456" s="21"/>
      <c r="S456" s="21"/>
      <c r="T456" s="21"/>
    </row>
    <row r="457" spans="1:20" ht="30" customHeight="1" x14ac:dyDescent="0.2">
      <c r="A457" s="22"/>
      <c r="B457" s="22"/>
      <c r="C457" s="22"/>
      <c r="D457" s="22"/>
      <c r="E457" s="22"/>
      <c r="F457" s="22"/>
      <c r="G457" s="22"/>
      <c r="H457" s="22"/>
      <c r="I457" s="22"/>
      <c r="J457" s="22"/>
      <c r="K457" s="21">
        <v>1</v>
      </c>
      <c r="L457" s="21"/>
      <c r="M457" s="21"/>
      <c r="N457" s="21"/>
      <c r="O457" s="21"/>
      <c r="P457" s="21"/>
      <c r="Q457" s="21"/>
      <c r="R457" s="21"/>
      <c r="S457" s="21"/>
      <c r="T457" s="21"/>
    </row>
    <row r="458" spans="1:20" ht="30" customHeight="1" x14ac:dyDescent="0.2">
      <c r="A458" s="22"/>
      <c r="B458" s="22"/>
      <c r="C458" s="22"/>
      <c r="D458" s="22"/>
      <c r="E458" s="22"/>
      <c r="F458" s="22"/>
      <c r="G458" s="22"/>
      <c r="H458" s="22"/>
      <c r="I458" s="22"/>
      <c r="J458" s="22"/>
      <c r="K458" s="21">
        <v>1</v>
      </c>
      <c r="L458" s="21"/>
      <c r="M458" s="21"/>
      <c r="N458" s="21"/>
      <c r="O458" s="21"/>
      <c r="P458" s="21"/>
      <c r="Q458" s="21"/>
      <c r="R458" s="21"/>
      <c r="S458" s="21"/>
      <c r="T458" s="21"/>
    </row>
    <row r="459" spans="1:20" ht="30" customHeight="1" x14ac:dyDescent="0.2">
      <c r="A459" s="22"/>
      <c r="B459" s="22"/>
      <c r="C459" s="22"/>
      <c r="D459" s="22"/>
      <c r="E459" s="22"/>
      <c r="F459" s="22"/>
      <c r="G459" s="22"/>
      <c r="H459" s="22"/>
      <c r="I459" s="22"/>
      <c r="J459" s="22"/>
      <c r="K459" s="21">
        <v>1</v>
      </c>
      <c r="L459" s="21"/>
      <c r="M459" s="21"/>
      <c r="N459" s="21"/>
      <c r="O459" s="21"/>
      <c r="P459" s="21"/>
      <c r="Q459" s="21"/>
      <c r="R459" s="21"/>
      <c r="S459" s="21"/>
      <c r="T459" s="21"/>
    </row>
    <row r="460" spans="1:20" ht="30" customHeight="1" x14ac:dyDescent="0.2">
      <c r="A460" s="22"/>
      <c r="B460" s="22"/>
      <c r="C460" s="22"/>
      <c r="D460" s="22"/>
      <c r="E460" s="22"/>
      <c r="F460" s="22"/>
      <c r="G460" s="22"/>
      <c r="H460" s="22"/>
      <c r="I460" s="22"/>
      <c r="J460" s="22"/>
      <c r="K460" s="21">
        <v>1</v>
      </c>
      <c r="L460" s="21"/>
      <c r="M460" s="21"/>
      <c r="N460" s="21"/>
      <c r="O460" s="21"/>
      <c r="P460" s="21"/>
      <c r="Q460" s="21"/>
      <c r="R460" s="21"/>
      <c r="S460" s="21"/>
      <c r="T460" s="21"/>
    </row>
    <row r="461" spans="1:20" ht="30" customHeight="1" x14ac:dyDescent="0.2">
      <c r="A461" s="22"/>
      <c r="B461" s="22"/>
      <c r="C461" s="22"/>
      <c r="D461" s="22"/>
      <c r="E461" s="22"/>
      <c r="F461" s="22"/>
      <c r="G461" s="22"/>
      <c r="H461" s="22"/>
      <c r="I461" s="22"/>
      <c r="J461" s="22"/>
      <c r="K461" s="21">
        <v>1</v>
      </c>
      <c r="L461" s="21"/>
      <c r="M461" s="21"/>
      <c r="N461" s="21"/>
      <c r="O461" s="21"/>
      <c r="P461" s="21"/>
      <c r="Q461" s="21"/>
      <c r="R461" s="21"/>
      <c r="S461" s="21"/>
      <c r="T461" s="21"/>
    </row>
    <row r="462" spans="1:20" ht="30" customHeight="1" x14ac:dyDescent="0.2">
      <c r="A462" s="22"/>
      <c r="B462" s="22"/>
      <c r="C462" s="22"/>
      <c r="D462" s="22"/>
      <c r="E462" s="22"/>
      <c r="F462" s="22"/>
      <c r="G462" s="22"/>
      <c r="H462" s="22"/>
      <c r="I462" s="22"/>
      <c r="J462" s="22"/>
      <c r="K462" s="21">
        <v>1</v>
      </c>
      <c r="L462" s="21"/>
      <c r="M462" s="21"/>
      <c r="N462" s="21"/>
      <c r="O462" s="21"/>
      <c r="P462" s="21"/>
      <c r="Q462" s="21"/>
      <c r="R462" s="21"/>
      <c r="S462" s="21"/>
      <c r="T462" s="21"/>
    </row>
    <row r="463" spans="1:20" ht="30" customHeight="1" x14ac:dyDescent="0.2">
      <c r="A463" s="22"/>
      <c r="B463" s="22"/>
      <c r="C463" s="22"/>
      <c r="D463" s="22"/>
      <c r="E463" s="22"/>
      <c r="F463" s="22"/>
      <c r="G463" s="22"/>
      <c r="H463" s="22"/>
      <c r="I463" s="22"/>
      <c r="J463" s="22"/>
      <c r="K463" s="21">
        <v>1</v>
      </c>
      <c r="L463" s="21"/>
      <c r="M463" s="21"/>
      <c r="N463" s="21"/>
      <c r="O463" s="21"/>
      <c r="P463" s="21"/>
      <c r="Q463" s="21"/>
      <c r="R463" s="21"/>
      <c r="S463" s="21"/>
      <c r="T463" s="21"/>
    </row>
    <row r="464" spans="1:20" ht="30" customHeight="1" x14ac:dyDescent="0.2">
      <c r="A464" s="22"/>
      <c r="B464" s="22"/>
      <c r="C464" s="22"/>
      <c r="D464" s="22"/>
      <c r="E464" s="22"/>
      <c r="F464" s="22"/>
      <c r="G464" s="22"/>
      <c r="H464" s="22"/>
      <c r="I464" s="22"/>
      <c r="J464" s="22"/>
      <c r="K464" s="21">
        <v>1</v>
      </c>
      <c r="L464" s="21"/>
      <c r="M464" s="21"/>
      <c r="N464" s="21"/>
      <c r="O464" s="21"/>
      <c r="P464" s="21"/>
      <c r="Q464" s="21"/>
      <c r="R464" s="21"/>
      <c r="S464" s="21"/>
      <c r="T464" s="21"/>
    </row>
    <row r="465" spans="1:20" ht="30" customHeight="1" x14ac:dyDescent="0.2">
      <c r="A465" s="22"/>
      <c r="B465" s="22"/>
      <c r="C465" s="22"/>
      <c r="D465" s="22"/>
      <c r="E465" s="22"/>
      <c r="F465" s="22"/>
      <c r="G465" s="22"/>
      <c r="H465" s="22"/>
      <c r="I465" s="22"/>
      <c r="J465" s="22"/>
      <c r="K465" s="21">
        <v>1</v>
      </c>
      <c r="L465" s="21"/>
      <c r="M465" s="21"/>
      <c r="N465" s="21"/>
      <c r="O465" s="21"/>
      <c r="P465" s="21"/>
      <c r="Q465" s="21"/>
      <c r="R465" s="21"/>
      <c r="S465" s="21"/>
      <c r="T465" s="21"/>
    </row>
    <row r="466" spans="1:20" ht="30" customHeight="1" x14ac:dyDescent="0.2">
      <c r="A466" s="22"/>
      <c r="B466" s="22"/>
      <c r="C466" s="22"/>
      <c r="D466" s="22"/>
      <c r="E466" s="22"/>
      <c r="F466" s="22"/>
      <c r="G466" s="22"/>
      <c r="H466" s="22"/>
      <c r="I466" s="22"/>
      <c r="J466" s="22"/>
      <c r="K466" s="21">
        <v>1</v>
      </c>
      <c r="L466" s="21"/>
      <c r="M466" s="21"/>
      <c r="N466" s="21"/>
      <c r="O466" s="21"/>
      <c r="P466" s="21"/>
      <c r="Q466" s="21"/>
      <c r="R466" s="21"/>
      <c r="S466" s="21"/>
      <c r="T466" s="21"/>
    </row>
    <row r="467" spans="1:20" ht="30" customHeight="1" x14ac:dyDescent="0.2">
      <c r="A467" s="22"/>
      <c r="B467" s="22"/>
      <c r="C467" s="22"/>
      <c r="D467" s="22"/>
      <c r="E467" s="22"/>
      <c r="F467" s="22"/>
      <c r="G467" s="22"/>
      <c r="H467" s="22"/>
      <c r="I467" s="22"/>
      <c r="J467" s="22"/>
      <c r="K467" s="21">
        <v>1</v>
      </c>
      <c r="L467" s="21"/>
      <c r="M467" s="21"/>
      <c r="N467" s="21"/>
      <c r="O467" s="21"/>
      <c r="P467" s="21"/>
      <c r="Q467" s="21"/>
      <c r="R467" s="21"/>
      <c r="S467" s="21"/>
      <c r="T467" s="21"/>
    </row>
    <row r="468" spans="1:20" ht="30" customHeight="1" x14ac:dyDescent="0.2">
      <c r="A468" s="22"/>
      <c r="B468" s="22"/>
      <c r="C468" s="22"/>
      <c r="D468" s="22"/>
      <c r="E468" s="22"/>
      <c r="F468" s="22"/>
      <c r="G468" s="22"/>
      <c r="H468" s="22"/>
      <c r="I468" s="22"/>
      <c r="J468" s="22"/>
      <c r="K468" s="21">
        <v>1</v>
      </c>
      <c r="L468" s="21"/>
      <c r="M468" s="21"/>
      <c r="N468" s="21"/>
      <c r="O468" s="21"/>
      <c r="P468" s="21"/>
      <c r="Q468" s="21"/>
      <c r="R468" s="21"/>
      <c r="S468" s="21"/>
      <c r="T468" s="21"/>
    </row>
    <row r="469" spans="1:20" ht="30" customHeight="1" x14ac:dyDescent="0.2">
      <c r="A469" s="22"/>
      <c r="B469" s="22"/>
      <c r="C469" s="22"/>
      <c r="D469" s="22"/>
      <c r="E469" s="22"/>
      <c r="F469" s="22"/>
      <c r="G469" s="22"/>
      <c r="H469" s="22"/>
      <c r="I469" s="22"/>
      <c r="J469" s="22"/>
      <c r="K469" s="21">
        <v>1</v>
      </c>
      <c r="L469" s="21"/>
      <c r="M469" s="21"/>
      <c r="N469" s="21"/>
      <c r="O469" s="21"/>
      <c r="P469" s="21"/>
      <c r="Q469" s="21"/>
      <c r="R469" s="21"/>
      <c r="S469" s="21"/>
      <c r="T469" s="21"/>
    </row>
    <row r="470" spans="1:20" ht="30" customHeight="1" x14ac:dyDescent="0.2">
      <c r="A470" s="22"/>
      <c r="B470" s="22"/>
      <c r="C470" s="22"/>
      <c r="D470" s="22"/>
      <c r="E470" s="22"/>
      <c r="F470" s="22"/>
      <c r="G470" s="22"/>
      <c r="H470" s="22"/>
      <c r="I470" s="22"/>
      <c r="J470" s="22"/>
      <c r="K470" s="21">
        <v>1</v>
      </c>
      <c r="L470" s="21"/>
      <c r="M470" s="21"/>
      <c r="N470" s="21"/>
      <c r="O470" s="21"/>
      <c r="P470" s="21"/>
      <c r="Q470" s="21"/>
      <c r="R470" s="21"/>
      <c r="S470" s="21"/>
      <c r="T470" s="21"/>
    </row>
    <row r="471" spans="1:20" ht="30" customHeight="1" x14ac:dyDescent="0.2">
      <c r="A471" s="22"/>
      <c r="B471" s="22"/>
      <c r="C471" s="22"/>
      <c r="D471" s="22"/>
      <c r="E471" s="22"/>
      <c r="F471" s="22"/>
      <c r="G471" s="22"/>
      <c r="H471" s="22"/>
      <c r="I471" s="22"/>
      <c r="J471" s="22"/>
      <c r="K471" s="21">
        <v>1</v>
      </c>
      <c r="L471" s="21"/>
      <c r="M471" s="21"/>
      <c r="N471" s="21"/>
      <c r="O471" s="21"/>
      <c r="P471" s="21"/>
      <c r="Q471" s="21"/>
      <c r="R471" s="21"/>
      <c r="S471" s="21"/>
      <c r="T471" s="21"/>
    </row>
    <row r="472" spans="1:20" ht="30" customHeight="1" x14ac:dyDescent="0.2">
      <c r="A472" s="22"/>
      <c r="B472" s="22"/>
      <c r="C472" s="22"/>
      <c r="D472" s="22"/>
      <c r="E472" s="22"/>
      <c r="F472" s="22"/>
      <c r="G472" s="22"/>
      <c r="H472" s="22"/>
      <c r="I472" s="22"/>
      <c r="J472" s="22"/>
      <c r="K472" s="21">
        <v>1</v>
      </c>
      <c r="L472" s="21"/>
      <c r="M472" s="21"/>
      <c r="N472" s="21"/>
      <c r="O472" s="21"/>
      <c r="P472" s="21"/>
      <c r="Q472" s="21"/>
      <c r="R472" s="21"/>
      <c r="S472" s="21"/>
      <c r="T472" s="21"/>
    </row>
    <row r="473" spans="1:20" ht="30" customHeight="1" x14ac:dyDescent="0.2">
      <c r="A473" s="22"/>
      <c r="B473" s="22"/>
      <c r="C473" s="22"/>
      <c r="D473" s="22"/>
      <c r="E473" s="22"/>
      <c r="F473" s="22"/>
      <c r="G473" s="22"/>
      <c r="H473" s="22"/>
      <c r="I473" s="22"/>
      <c r="J473" s="22"/>
      <c r="K473" s="21">
        <v>1</v>
      </c>
      <c r="L473" s="21"/>
      <c r="M473" s="21"/>
      <c r="N473" s="21"/>
      <c r="O473" s="21"/>
      <c r="P473" s="21"/>
      <c r="Q473" s="21"/>
      <c r="R473" s="21"/>
      <c r="S473" s="21"/>
      <c r="T473" s="21"/>
    </row>
    <row r="474" spans="1:20" ht="30" customHeight="1" x14ac:dyDescent="0.2">
      <c r="A474" s="22"/>
      <c r="B474" s="22"/>
      <c r="C474" s="22"/>
      <c r="D474" s="22"/>
      <c r="E474" s="22"/>
      <c r="F474" s="22"/>
      <c r="G474" s="22"/>
      <c r="H474" s="22"/>
      <c r="I474" s="22"/>
      <c r="J474" s="22"/>
      <c r="K474" s="21">
        <v>1</v>
      </c>
      <c r="L474" s="21"/>
      <c r="M474" s="21"/>
      <c r="N474" s="21"/>
      <c r="O474" s="21"/>
      <c r="P474" s="21"/>
      <c r="Q474" s="21"/>
      <c r="R474" s="21"/>
      <c r="S474" s="21"/>
      <c r="T474" s="21"/>
    </row>
    <row r="475" spans="1:20" ht="30" customHeight="1" x14ac:dyDescent="0.2">
      <c r="A475" s="22"/>
      <c r="B475" s="22"/>
      <c r="C475" s="22"/>
      <c r="D475" s="22"/>
      <c r="E475" s="22"/>
      <c r="F475" s="22"/>
      <c r="G475" s="22"/>
      <c r="H475" s="22"/>
      <c r="I475" s="22"/>
      <c r="J475" s="22"/>
      <c r="K475" s="21">
        <v>1</v>
      </c>
      <c r="L475" s="21"/>
      <c r="M475" s="21"/>
      <c r="N475" s="21"/>
      <c r="O475" s="21"/>
      <c r="P475" s="21"/>
      <c r="Q475" s="21"/>
      <c r="R475" s="21"/>
      <c r="S475" s="21"/>
      <c r="T475" s="21"/>
    </row>
    <row r="476" spans="1:20" ht="30" customHeight="1" x14ac:dyDescent="0.2">
      <c r="A476" s="22"/>
      <c r="B476" s="22"/>
      <c r="C476" s="22"/>
      <c r="D476" s="22"/>
      <c r="E476" s="22"/>
      <c r="F476" s="22"/>
      <c r="G476" s="22"/>
      <c r="H476" s="22"/>
      <c r="I476" s="22"/>
      <c r="J476" s="22"/>
      <c r="K476" s="21">
        <v>1</v>
      </c>
      <c r="L476" s="21"/>
      <c r="M476" s="21"/>
      <c r="N476" s="21"/>
      <c r="O476" s="21"/>
      <c r="P476" s="21"/>
      <c r="Q476" s="21"/>
      <c r="R476" s="21"/>
      <c r="S476" s="21"/>
      <c r="T476" s="21"/>
    </row>
    <row r="477" spans="1:20" ht="30" customHeight="1" x14ac:dyDescent="0.2">
      <c r="A477" s="22"/>
      <c r="B477" s="22"/>
      <c r="C477" s="22"/>
      <c r="D477" s="22"/>
      <c r="E477" s="22"/>
      <c r="F477" s="22"/>
      <c r="G477" s="22"/>
      <c r="H477" s="22"/>
      <c r="I477" s="22"/>
      <c r="J477" s="22"/>
      <c r="K477" s="21">
        <v>1</v>
      </c>
      <c r="L477" s="21"/>
      <c r="M477" s="21"/>
      <c r="N477" s="21"/>
      <c r="O477" s="21"/>
      <c r="P477" s="21"/>
      <c r="Q477" s="21"/>
      <c r="R477" s="21"/>
      <c r="S477" s="21"/>
      <c r="T477" s="21"/>
    </row>
    <row r="478" spans="1:20" ht="30" customHeight="1" x14ac:dyDescent="0.2">
      <c r="A478" s="22"/>
      <c r="B478" s="22"/>
      <c r="C478" s="22"/>
      <c r="D478" s="22"/>
      <c r="E478" s="22"/>
      <c r="F478" s="22"/>
      <c r="G478" s="22"/>
      <c r="H478" s="22"/>
      <c r="I478" s="22"/>
      <c r="J478" s="22"/>
      <c r="K478" s="21">
        <v>1</v>
      </c>
      <c r="L478" s="21"/>
      <c r="M478" s="21"/>
      <c r="N478" s="21"/>
      <c r="O478" s="21"/>
      <c r="P478" s="21"/>
      <c r="Q478" s="21"/>
      <c r="R478" s="21"/>
      <c r="S478" s="21"/>
      <c r="T478" s="21"/>
    </row>
    <row r="479" spans="1:20" ht="30" customHeight="1" x14ac:dyDescent="0.2">
      <c r="A479" s="22"/>
      <c r="B479" s="22"/>
      <c r="C479" s="22"/>
      <c r="D479" s="22"/>
      <c r="E479" s="22"/>
      <c r="F479" s="22"/>
      <c r="G479" s="22"/>
      <c r="H479" s="22"/>
      <c r="I479" s="22"/>
      <c r="J479" s="22"/>
      <c r="K479" s="21">
        <v>1</v>
      </c>
      <c r="L479" s="21"/>
      <c r="M479" s="21"/>
      <c r="N479" s="21"/>
      <c r="O479" s="21"/>
      <c r="P479" s="21"/>
      <c r="Q479" s="21"/>
      <c r="R479" s="21"/>
      <c r="S479" s="21"/>
      <c r="T479" s="21"/>
    </row>
    <row r="480" spans="1:20" ht="30" customHeight="1" x14ac:dyDescent="0.2">
      <c r="A480" s="22"/>
      <c r="B480" s="22"/>
      <c r="C480" s="22"/>
      <c r="D480" s="22"/>
      <c r="E480" s="22"/>
      <c r="F480" s="22"/>
      <c r="G480" s="22"/>
      <c r="H480" s="22"/>
      <c r="I480" s="22"/>
      <c r="J480" s="22"/>
      <c r="K480" s="21">
        <v>1</v>
      </c>
      <c r="L480" s="21"/>
      <c r="M480" s="21"/>
      <c r="N480" s="21"/>
      <c r="O480" s="21"/>
      <c r="P480" s="21"/>
      <c r="Q480" s="21"/>
      <c r="R480" s="21"/>
      <c r="S480" s="21"/>
      <c r="T480" s="21"/>
    </row>
    <row r="481" spans="1:20" ht="30" customHeight="1" x14ac:dyDescent="0.2">
      <c r="A481" s="22"/>
      <c r="B481" s="22"/>
      <c r="C481" s="22"/>
      <c r="D481" s="22"/>
      <c r="E481" s="22"/>
      <c r="F481" s="22"/>
      <c r="G481" s="22"/>
      <c r="H481" s="22"/>
      <c r="I481" s="22"/>
      <c r="J481" s="22"/>
      <c r="K481" s="21">
        <v>1</v>
      </c>
      <c r="L481" s="21"/>
      <c r="M481" s="21"/>
      <c r="N481" s="21"/>
      <c r="O481" s="21"/>
      <c r="P481" s="21"/>
      <c r="Q481" s="21"/>
      <c r="R481" s="21"/>
      <c r="S481" s="21"/>
      <c r="T481" s="21"/>
    </row>
    <row r="482" spans="1:20" ht="30" customHeight="1" x14ac:dyDescent="0.2">
      <c r="A482" s="22"/>
      <c r="B482" s="22"/>
      <c r="C482" s="22"/>
      <c r="D482" s="22"/>
      <c r="E482" s="22"/>
      <c r="F482" s="22"/>
      <c r="G482" s="22"/>
      <c r="H482" s="22"/>
      <c r="I482" s="22"/>
      <c r="J482" s="22"/>
      <c r="K482" s="21">
        <v>1</v>
      </c>
      <c r="L482" s="21"/>
      <c r="M482" s="21"/>
      <c r="N482" s="21"/>
      <c r="O482" s="21"/>
      <c r="P482" s="21"/>
      <c r="Q482" s="21"/>
      <c r="R482" s="21"/>
      <c r="S482" s="21"/>
      <c r="T482" s="21"/>
    </row>
    <row r="483" spans="1:20" ht="30" customHeight="1" x14ac:dyDescent="0.2">
      <c r="A483" s="22"/>
      <c r="B483" s="22"/>
      <c r="C483" s="22"/>
      <c r="D483" s="22"/>
      <c r="E483" s="22"/>
      <c r="F483" s="22"/>
      <c r="G483" s="22"/>
      <c r="H483" s="22"/>
      <c r="I483" s="22"/>
      <c r="J483" s="22"/>
      <c r="K483" s="21">
        <v>1</v>
      </c>
      <c r="L483" s="21"/>
      <c r="M483" s="21"/>
      <c r="N483" s="21"/>
      <c r="O483" s="21"/>
      <c r="P483" s="21"/>
      <c r="Q483" s="21"/>
      <c r="R483" s="21"/>
      <c r="S483" s="21"/>
      <c r="T483" s="21"/>
    </row>
    <row r="484" spans="1:20" ht="30" customHeight="1" x14ac:dyDescent="0.2">
      <c r="A484" s="22"/>
      <c r="B484" s="22"/>
      <c r="C484" s="22"/>
      <c r="D484" s="22"/>
      <c r="E484" s="22"/>
      <c r="F484" s="22"/>
      <c r="G484" s="22"/>
      <c r="H484" s="22"/>
      <c r="I484" s="22"/>
      <c r="J484" s="22"/>
      <c r="K484" s="21">
        <v>1</v>
      </c>
      <c r="L484" s="21"/>
      <c r="M484" s="21"/>
      <c r="N484" s="21"/>
      <c r="O484" s="21"/>
      <c r="P484" s="21"/>
      <c r="Q484" s="21"/>
      <c r="R484" s="21"/>
      <c r="S484" s="21"/>
      <c r="T484" s="21"/>
    </row>
    <row r="485" spans="1:20" ht="30" customHeight="1" x14ac:dyDescent="0.2">
      <c r="A485" s="22"/>
      <c r="B485" s="22"/>
      <c r="C485" s="22"/>
      <c r="D485" s="22"/>
      <c r="E485" s="22"/>
      <c r="F485" s="22"/>
      <c r="G485" s="22"/>
      <c r="H485" s="22"/>
      <c r="I485" s="22"/>
      <c r="J485" s="22"/>
      <c r="K485" s="21">
        <v>1</v>
      </c>
      <c r="L485" s="21"/>
      <c r="M485" s="21"/>
      <c r="N485" s="21"/>
      <c r="O485" s="21"/>
      <c r="P485" s="21"/>
      <c r="Q485" s="21"/>
      <c r="R485" s="21"/>
      <c r="S485" s="21"/>
      <c r="T485" s="21"/>
    </row>
    <row r="486" spans="1:20" ht="30" customHeight="1" x14ac:dyDescent="0.2">
      <c r="A486" s="22"/>
      <c r="B486" s="22"/>
      <c r="C486" s="22"/>
      <c r="D486" s="22"/>
      <c r="E486" s="22"/>
      <c r="F486" s="22"/>
      <c r="G486" s="22"/>
      <c r="H486" s="22"/>
      <c r="I486" s="22"/>
      <c r="J486" s="22"/>
      <c r="K486" s="21">
        <v>1</v>
      </c>
      <c r="L486" s="21"/>
      <c r="M486" s="21"/>
      <c r="N486" s="21"/>
      <c r="O486" s="21"/>
      <c r="P486" s="21"/>
      <c r="Q486" s="21"/>
      <c r="R486" s="21"/>
      <c r="S486" s="21"/>
      <c r="T486" s="21"/>
    </row>
    <row r="487" spans="1:20" ht="30" customHeight="1" x14ac:dyDescent="0.2">
      <c r="A487" s="22"/>
      <c r="B487" s="22"/>
      <c r="C487" s="22"/>
      <c r="D487" s="22"/>
      <c r="E487" s="22"/>
      <c r="F487" s="22"/>
      <c r="G487" s="22"/>
      <c r="H487" s="22"/>
      <c r="I487" s="22"/>
      <c r="J487" s="22"/>
      <c r="K487" s="21">
        <v>1</v>
      </c>
      <c r="L487" s="21"/>
      <c r="M487" s="21"/>
      <c r="N487" s="21"/>
      <c r="O487" s="21"/>
      <c r="P487" s="21"/>
      <c r="Q487" s="21"/>
      <c r="R487" s="21"/>
      <c r="S487" s="21"/>
      <c r="T487" s="21"/>
    </row>
    <row r="488" spans="1:20" ht="30" customHeight="1" x14ac:dyDescent="0.2">
      <c r="A488" s="22"/>
      <c r="B488" s="22"/>
      <c r="C488" s="22"/>
      <c r="D488" s="22"/>
      <c r="E488" s="22"/>
      <c r="F488" s="22"/>
      <c r="G488" s="22"/>
      <c r="H488" s="22"/>
      <c r="I488" s="22"/>
      <c r="J488" s="22"/>
      <c r="K488" s="21">
        <v>1</v>
      </c>
      <c r="L488" s="21"/>
      <c r="M488" s="21"/>
      <c r="N488" s="21"/>
      <c r="O488" s="21"/>
      <c r="P488" s="21"/>
      <c r="Q488" s="21"/>
      <c r="R488" s="21"/>
      <c r="S488" s="21"/>
      <c r="T488" s="21"/>
    </row>
    <row r="489" spans="1:20" ht="30" customHeight="1" x14ac:dyDescent="0.2">
      <c r="A489" s="22"/>
      <c r="B489" s="22"/>
      <c r="C489" s="22"/>
      <c r="D489" s="22"/>
      <c r="E489" s="22"/>
      <c r="F489" s="22"/>
      <c r="G489" s="22"/>
      <c r="H489" s="22"/>
      <c r="I489" s="22"/>
      <c r="J489" s="22"/>
      <c r="K489" s="21">
        <v>1</v>
      </c>
      <c r="L489" s="21"/>
      <c r="M489" s="21"/>
      <c r="N489" s="21"/>
      <c r="O489" s="21"/>
      <c r="P489" s="21"/>
      <c r="Q489" s="21"/>
      <c r="R489" s="21"/>
      <c r="S489" s="21"/>
      <c r="T489" s="21"/>
    </row>
    <row r="490" spans="1:20" ht="30" customHeight="1" x14ac:dyDescent="0.2">
      <c r="A490" s="22"/>
      <c r="B490" s="22"/>
      <c r="C490" s="22"/>
      <c r="D490" s="22"/>
      <c r="E490" s="22"/>
      <c r="F490" s="22"/>
      <c r="G490" s="22"/>
      <c r="H490" s="22"/>
      <c r="I490" s="22"/>
      <c r="J490" s="22"/>
      <c r="K490" s="21">
        <v>1</v>
      </c>
      <c r="L490" s="21"/>
      <c r="M490" s="21"/>
      <c r="N490" s="21"/>
      <c r="O490" s="21"/>
      <c r="P490" s="21"/>
      <c r="Q490" s="21"/>
      <c r="R490" s="21"/>
      <c r="S490" s="21"/>
      <c r="T490" s="21"/>
    </row>
    <row r="491" spans="1:20" ht="30" customHeight="1" x14ac:dyDescent="0.2">
      <c r="A491" s="22"/>
      <c r="B491" s="22"/>
      <c r="C491" s="22"/>
      <c r="D491" s="22"/>
      <c r="E491" s="22"/>
      <c r="F491" s="22"/>
      <c r="G491" s="22"/>
      <c r="H491" s="22"/>
      <c r="I491" s="22"/>
      <c r="J491" s="22"/>
      <c r="K491" s="21">
        <v>1</v>
      </c>
      <c r="L491" s="21"/>
      <c r="M491" s="21"/>
      <c r="N491" s="21"/>
      <c r="O491" s="21"/>
      <c r="P491" s="21"/>
      <c r="Q491" s="21"/>
      <c r="R491" s="21"/>
      <c r="S491" s="21"/>
      <c r="T491" s="21"/>
    </row>
    <row r="492" spans="1:20" ht="30" customHeight="1" x14ac:dyDescent="0.2">
      <c r="A492" s="22"/>
      <c r="B492" s="22"/>
      <c r="C492" s="22"/>
      <c r="D492" s="22"/>
      <c r="E492" s="22"/>
      <c r="F492" s="22"/>
      <c r="G492" s="22"/>
      <c r="H492" s="22"/>
      <c r="I492" s="22"/>
      <c r="J492" s="22"/>
      <c r="K492" s="21">
        <v>1</v>
      </c>
      <c r="L492" s="21"/>
      <c r="M492" s="21"/>
      <c r="N492" s="21"/>
      <c r="O492" s="21"/>
      <c r="P492" s="21"/>
      <c r="Q492" s="21"/>
      <c r="R492" s="21"/>
      <c r="S492" s="21"/>
      <c r="T492" s="21"/>
    </row>
    <row r="493" spans="1:20" ht="30" customHeight="1" x14ac:dyDescent="0.2">
      <c r="A493" s="22"/>
      <c r="B493" s="22"/>
      <c r="C493" s="22"/>
      <c r="D493" s="22"/>
      <c r="E493" s="22"/>
      <c r="F493" s="22"/>
      <c r="G493" s="22"/>
      <c r="H493" s="22"/>
      <c r="I493" s="22"/>
      <c r="J493" s="22"/>
      <c r="K493" s="21">
        <v>1</v>
      </c>
      <c r="L493" s="21"/>
      <c r="M493" s="21"/>
      <c r="N493" s="21"/>
      <c r="O493" s="21"/>
      <c r="P493" s="21"/>
      <c r="Q493" s="21"/>
      <c r="R493" s="21"/>
      <c r="S493" s="21"/>
      <c r="T493" s="21"/>
    </row>
    <row r="494" spans="1:20" ht="30" customHeight="1" x14ac:dyDescent="0.2">
      <c r="A494" s="22"/>
      <c r="B494" s="22"/>
      <c r="C494" s="22"/>
      <c r="D494" s="22"/>
      <c r="E494" s="22"/>
      <c r="F494" s="22"/>
      <c r="G494" s="22"/>
      <c r="H494" s="22"/>
      <c r="I494" s="22"/>
      <c r="J494" s="22"/>
      <c r="K494" s="21">
        <v>1</v>
      </c>
      <c r="L494" s="21"/>
      <c r="M494" s="21"/>
      <c r="N494" s="21"/>
      <c r="O494" s="21"/>
      <c r="P494" s="21"/>
      <c r="Q494" s="21"/>
      <c r="R494" s="21"/>
      <c r="S494" s="21"/>
      <c r="T494" s="21"/>
    </row>
    <row r="495" spans="1:20" ht="30" customHeight="1" x14ac:dyDescent="0.2">
      <c r="A495" s="22"/>
      <c r="B495" s="22"/>
      <c r="C495" s="22"/>
      <c r="D495" s="22"/>
      <c r="E495" s="22"/>
      <c r="F495" s="22"/>
      <c r="G495" s="22"/>
      <c r="H495" s="22"/>
      <c r="I495" s="22"/>
      <c r="J495" s="22"/>
      <c r="K495" s="21">
        <v>1</v>
      </c>
      <c r="L495" s="21"/>
      <c r="M495" s="21"/>
      <c r="N495" s="21"/>
      <c r="O495" s="21"/>
      <c r="P495" s="21"/>
      <c r="Q495" s="21"/>
      <c r="R495" s="21"/>
      <c r="S495" s="21"/>
      <c r="T495" s="21"/>
    </row>
    <row r="496" spans="1:20" ht="30" customHeight="1" x14ac:dyDescent="0.2">
      <c r="A496" s="22"/>
      <c r="B496" s="22"/>
      <c r="C496" s="22"/>
      <c r="D496" s="22"/>
      <c r="E496" s="22"/>
      <c r="F496" s="22"/>
      <c r="G496" s="22"/>
      <c r="H496" s="22"/>
      <c r="I496" s="22"/>
      <c r="J496" s="22"/>
      <c r="K496" s="21">
        <v>1</v>
      </c>
      <c r="L496" s="21"/>
      <c r="M496" s="21"/>
      <c r="N496" s="21"/>
      <c r="O496" s="21"/>
      <c r="P496" s="21"/>
      <c r="Q496" s="21"/>
      <c r="R496" s="21"/>
      <c r="S496" s="21"/>
      <c r="T496" s="21"/>
    </row>
    <row r="497" spans="1:20" ht="30" customHeight="1" x14ac:dyDescent="0.2">
      <c r="A497" s="22"/>
      <c r="B497" s="22"/>
      <c r="C497" s="22"/>
      <c r="D497" s="22"/>
      <c r="E497" s="22"/>
      <c r="F497" s="22"/>
      <c r="G497" s="22"/>
      <c r="H497" s="22"/>
      <c r="I497" s="22"/>
      <c r="J497" s="22"/>
      <c r="K497" s="21">
        <v>1</v>
      </c>
      <c r="L497" s="21"/>
      <c r="M497" s="21"/>
      <c r="N497" s="21"/>
      <c r="O497" s="21"/>
      <c r="P497" s="21"/>
      <c r="Q497" s="21"/>
      <c r="R497" s="21"/>
      <c r="S497" s="21"/>
      <c r="T497" s="21"/>
    </row>
    <row r="498" spans="1:20" ht="30" customHeight="1" x14ac:dyDescent="0.2">
      <c r="A498" s="22"/>
      <c r="B498" s="22"/>
      <c r="C498" s="22"/>
      <c r="D498" s="22"/>
      <c r="E498" s="22"/>
      <c r="F498" s="22"/>
      <c r="G498" s="22"/>
      <c r="H498" s="22"/>
      <c r="I498" s="22"/>
      <c r="J498" s="22"/>
      <c r="K498" s="21">
        <v>1</v>
      </c>
      <c r="L498" s="21"/>
      <c r="M498" s="21"/>
      <c r="N498" s="21"/>
      <c r="O498" s="21"/>
      <c r="P498" s="21"/>
      <c r="Q498" s="21"/>
      <c r="R498" s="21"/>
      <c r="S498" s="21"/>
      <c r="T498" s="21"/>
    </row>
    <row r="499" spans="1:20" ht="30" customHeight="1" x14ac:dyDescent="0.2">
      <c r="A499" s="22"/>
      <c r="B499" s="22"/>
      <c r="C499" s="22"/>
      <c r="D499" s="22"/>
      <c r="E499" s="22"/>
      <c r="F499" s="22"/>
      <c r="G499" s="22"/>
      <c r="H499" s="22"/>
      <c r="I499" s="22"/>
      <c r="J499" s="22"/>
      <c r="K499" s="21">
        <v>1</v>
      </c>
      <c r="L499" s="21"/>
      <c r="M499" s="21"/>
      <c r="N499" s="21"/>
      <c r="O499" s="21"/>
      <c r="P499" s="21"/>
      <c r="Q499" s="21"/>
      <c r="R499" s="21"/>
      <c r="S499" s="21"/>
      <c r="T499" s="21"/>
    </row>
    <row r="500" spans="1:20" ht="30" customHeight="1" x14ac:dyDescent="0.2">
      <c r="A500" s="22"/>
      <c r="B500" s="22"/>
      <c r="C500" s="22"/>
      <c r="D500" s="22"/>
      <c r="E500" s="22"/>
      <c r="F500" s="22"/>
      <c r="G500" s="22"/>
      <c r="H500" s="22"/>
      <c r="I500" s="22"/>
      <c r="J500" s="22"/>
      <c r="K500" s="21">
        <v>1</v>
      </c>
      <c r="L500" s="21"/>
      <c r="M500" s="21"/>
      <c r="N500" s="21"/>
      <c r="O500" s="21"/>
      <c r="P500" s="21"/>
      <c r="Q500" s="21"/>
      <c r="R500" s="21"/>
      <c r="S500" s="21"/>
      <c r="T500" s="21"/>
    </row>
    <row r="501" spans="1:20" ht="30" customHeight="1" x14ac:dyDescent="0.2">
      <c r="A501" s="22"/>
      <c r="B501" s="22"/>
      <c r="C501" s="22"/>
      <c r="D501" s="22"/>
      <c r="E501" s="22"/>
      <c r="F501" s="22"/>
      <c r="G501" s="22"/>
      <c r="H501" s="22"/>
      <c r="I501" s="22"/>
      <c r="J501" s="22"/>
      <c r="K501" s="21">
        <v>1</v>
      </c>
      <c r="L501" s="21"/>
      <c r="M501" s="21"/>
      <c r="N501" s="21"/>
      <c r="O501" s="21"/>
      <c r="P501" s="21"/>
      <c r="Q501" s="21"/>
      <c r="R501" s="21"/>
      <c r="S501" s="21"/>
      <c r="T501" s="21"/>
    </row>
    <row r="502" spans="1:20" ht="30" customHeight="1" x14ac:dyDescent="0.2">
      <c r="A502" s="22"/>
      <c r="B502" s="22"/>
      <c r="C502" s="22"/>
      <c r="D502" s="22"/>
      <c r="E502" s="22"/>
      <c r="F502" s="22"/>
      <c r="G502" s="22"/>
      <c r="H502" s="22"/>
      <c r="I502" s="22"/>
      <c r="J502" s="22"/>
      <c r="K502" s="21">
        <v>1</v>
      </c>
      <c r="L502" s="21"/>
      <c r="M502" s="21"/>
      <c r="N502" s="21"/>
      <c r="O502" s="21"/>
      <c r="P502" s="21"/>
      <c r="Q502" s="21"/>
      <c r="R502" s="21"/>
      <c r="S502" s="21"/>
      <c r="T502" s="21"/>
    </row>
    <row r="503" spans="1:20" ht="30" customHeight="1" x14ac:dyDescent="0.2">
      <c r="A503" s="22"/>
      <c r="B503" s="22"/>
      <c r="C503" s="22"/>
      <c r="D503" s="22"/>
      <c r="E503" s="22"/>
      <c r="F503" s="22"/>
      <c r="G503" s="22"/>
      <c r="H503" s="22"/>
      <c r="I503" s="22"/>
      <c r="J503" s="22"/>
      <c r="K503" s="21">
        <v>1</v>
      </c>
      <c r="L503" s="21"/>
      <c r="M503" s="21"/>
      <c r="N503" s="21"/>
      <c r="O503" s="21"/>
      <c r="P503" s="21"/>
      <c r="Q503" s="21"/>
      <c r="R503" s="21"/>
      <c r="S503" s="21"/>
      <c r="T503" s="21"/>
    </row>
    <row r="504" spans="1:20" ht="30" customHeight="1" x14ac:dyDescent="0.2">
      <c r="A504" s="22"/>
      <c r="B504" s="22"/>
      <c r="C504" s="22"/>
      <c r="D504" s="22"/>
      <c r="E504" s="22"/>
      <c r="F504" s="22"/>
      <c r="G504" s="22"/>
      <c r="H504" s="22"/>
      <c r="I504" s="22"/>
      <c r="J504" s="22"/>
      <c r="K504" s="21">
        <v>1</v>
      </c>
      <c r="L504" s="21"/>
      <c r="M504" s="21"/>
      <c r="N504" s="21"/>
      <c r="O504" s="21"/>
      <c r="P504" s="21"/>
      <c r="Q504" s="21"/>
      <c r="R504" s="21"/>
      <c r="S504" s="21"/>
      <c r="T504" s="21"/>
    </row>
    <row r="505" spans="1:20" ht="30" customHeight="1" x14ac:dyDescent="0.2">
      <c r="A505" s="22"/>
      <c r="B505" s="22"/>
      <c r="C505" s="22"/>
      <c r="D505" s="22"/>
      <c r="E505" s="22"/>
      <c r="F505" s="22"/>
      <c r="G505" s="22"/>
      <c r="H505" s="22"/>
      <c r="I505" s="22"/>
      <c r="J505" s="22"/>
      <c r="K505" s="21">
        <v>1</v>
      </c>
      <c r="L505" s="21"/>
      <c r="M505" s="21"/>
      <c r="N505" s="21"/>
      <c r="O505" s="21"/>
      <c r="P505" s="21"/>
      <c r="Q505" s="21"/>
      <c r="R505" s="21"/>
      <c r="S505" s="21"/>
      <c r="T505" s="21"/>
    </row>
    <row r="506" spans="1:20" ht="30" customHeight="1" x14ac:dyDescent="0.2">
      <c r="A506" s="22"/>
      <c r="B506" s="22"/>
      <c r="C506" s="22"/>
      <c r="D506" s="22"/>
      <c r="E506" s="22"/>
      <c r="F506" s="22"/>
      <c r="G506" s="22"/>
      <c r="H506" s="22"/>
      <c r="I506" s="22"/>
      <c r="J506" s="22"/>
      <c r="K506" s="21">
        <v>1</v>
      </c>
      <c r="L506" s="21"/>
      <c r="M506" s="21"/>
      <c r="N506" s="21"/>
      <c r="O506" s="21"/>
      <c r="P506" s="21"/>
      <c r="Q506" s="21"/>
      <c r="R506" s="21"/>
      <c r="S506" s="21"/>
      <c r="T506" s="21"/>
    </row>
    <row r="507" spans="1:20" ht="30" customHeight="1" x14ac:dyDescent="0.2">
      <c r="A507" s="22"/>
      <c r="B507" s="22"/>
      <c r="C507" s="22"/>
      <c r="D507" s="22"/>
      <c r="E507" s="22"/>
      <c r="F507" s="22"/>
      <c r="G507" s="22"/>
      <c r="H507" s="22"/>
      <c r="I507" s="22"/>
      <c r="J507" s="22"/>
      <c r="K507" s="21">
        <v>1</v>
      </c>
      <c r="L507" s="21"/>
      <c r="M507" s="21"/>
      <c r="N507" s="21"/>
      <c r="O507" s="21"/>
      <c r="P507" s="21"/>
      <c r="Q507" s="21"/>
      <c r="R507" s="21"/>
      <c r="S507" s="21"/>
      <c r="T507" s="21"/>
    </row>
    <row r="508" spans="1:20" ht="30" customHeight="1" x14ac:dyDescent="0.2">
      <c r="A508" s="22"/>
      <c r="B508" s="22"/>
      <c r="C508" s="22"/>
      <c r="D508" s="22"/>
      <c r="E508" s="22"/>
      <c r="F508" s="22"/>
      <c r="G508" s="22"/>
      <c r="H508" s="22"/>
      <c r="I508" s="22"/>
      <c r="J508" s="22"/>
      <c r="K508" s="21">
        <v>1</v>
      </c>
      <c r="L508" s="21"/>
      <c r="M508" s="21"/>
      <c r="N508" s="21"/>
      <c r="O508" s="21"/>
      <c r="P508" s="21"/>
      <c r="Q508" s="21"/>
      <c r="R508" s="21"/>
      <c r="S508" s="21"/>
      <c r="T508" s="21"/>
    </row>
    <row r="509" spans="1:20" ht="30" customHeight="1" x14ac:dyDescent="0.2">
      <c r="A509" s="22"/>
      <c r="B509" s="22"/>
      <c r="C509" s="22"/>
      <c r="D509" s="22"/>
      <c r="E509" s="22"/>
      <c r="F509" s="22"/>
      <c r="G509" s="22"/>
      <c r="H509" s="22"/>
      <c r="I509" s="22"/>
      <c r="J509" s="22"/>
      <c r="K509" s="21">
        <v>1</v>
      </c>
      <c r="L509" s="21"/>
      <c r="M509" s="21"/>
      <c r="N509" s="21"/>
      <c r="O509" s="21"/>
      <c r="P509" s="21"/>
      <c r="Q509" s="21"/>
      <c r="R509" s="21"/>
      <c r="S509" s="21"/>
      <c r="T509" s="21"/>
    </row>
    <row r="510" spans="1:20" ht="30" customHeight="1" x14ac:dyDescent="0.2">
      <c r="A510" s="22"/>
      <c r="B510" s="22"/>
      <c r="C510" s="22"/>
      <c r="D510" s="22"/>
      <c r="E510" s="22"/>
      <c r="F510" s="22"/>
      <c r="G510" s="22"/>
      <c r="H510" s="22"/>
      <c r="I510" s="22"/>
      <c r="J510" s="22"/>
      <c r="K510" s="21">
        <v>1</v>
      </c>
      <c r="L510" s="21"/>
      <c r="M510" s="21"/>
      <c r="N510" s="21"/>
      <c r="O510" s="21"/>
      <c r="P510" s="21"/>
      <c r="Q510" s="21"/>
      <c r="R510" s="21"/>
      <c r="S510" s="21"/>
      <c r="T510" s="21"/>
    </row>
    <row r="511" spans="1:20" ht="30" customHeight="1" x14ac:dyDescent="0.2">
      <c r="A511" s="22"/>
      <c r="B511" s="22"/>
      <c r="C511" s="22"/>
      <c r="D511" s="22"/>
      <c r="E511" s="22"/>
      <c r="F511" s="22"/>
      <c r="G511" s="22"/>
      <c r="H511" s="22"/>
      <c r="I511" s="22"/>
      <c r="J511" s="22"/>
      <c r="K511" s="21">
        <v>1</v>
      </c>
      <c r="L511" s="21"/>
      <c r="M511" s="21"/>
      <c r="N511" s="21"/>
      <c r="O511" s="21"/>
      <c r="P511" s="21"/>
      <c r="Q511" s="21"/>
      <c r="R511" s="21"/>
      <c r="S511" s="21"/>
      <c r="T511" s="21"/>
    </row>
    <row r="512" spans="1:20" ht="30" customHeight="1" x14ac:dyDescent="0.2">
      <c r="A512" s="22"/>
      <c r="B512" s="22"/>
      <c r="C512" s="22"/>
      <c r="D512" s="22"/>
      <c r="E512" s="22"/>
      <c r="F512" s="22"/>
      <c r="G512" s="22"/>
      <c r="H512" s="22"/>
      <c r="I512" s="22"/>
      <c r="J512" s="22"/>
      <c r="K512" s="21">
        <v>1</v>
      </c>
      <c r="L512" s="21"/>
      <c r="M512" s="21"/>
      <c r="N512" s="21"/>
      <c r="O512" s="21"/>
      <c r="P512" s="21"/>
      <c r="Q512" s="21"/>
      <c r="R512" s="21"/>
      <c r="S512" s="21"/>
      <c r="T512" s="21"/>
    </row>
    <row r="513" spans="1:20" ht="30" customHeight="1" x14ac:dyDescent="0.2">
      <c r="A513" s="22"/>
      <c r="B513" s="22"/>
      <c r="C513" s="22"/>
      <c r="D513" s="22"/>
      <c r="E513" s="22"/>
      <c r="F513" s="22"/>
      <c r="G513" s="22"/>
      <c r="H513" s="22"/>
      <c r="I513" s="22"/>
      <c r="J513" s="22"/>
      <c r="K513" s="21">
        <v>1</v>
      </c>
      <c r="L513" s="21"/>
      <c r="M513" s="21"/>
      <c r="N513" s="21"/>
      <c r="O513" s="21"/>
      <c r="P513" s="21"/>
      <c r="Q513" s="21"/>
      <c r="R513" s="21"/>
      <c r="S513" s="21"/>
      <c r="T513" s="21"/>
    </row>
    <row r="514" spans="1:20" ht="30" customHeight="1" x14ac:dyDescent="0.2">
      <c r="A514" s="22"/>
      <c r="B514" s="22"/>
      <c r="C514" s="22"/>
      <c r="D514" s="22"/>
      <c r="E514" s="22"/>
      <c r="F514" s="22"/>
      <c r="G514" s="22"/>
      <c r="H514" s="22"/>
      <c r="I514" s="22"/>
      <c r="J514" s="22"/>
      <c r="K514" s="21">
        <v>1</v>
      </c>
      <c r="L514" s="21"/>
      <c r="M514" s="21"/>
      <c r="N514" s="21"/>
      <c r="O514" s="21"/>
      <c r="P514" s="21"/>
      <c r="Q514" s="21"/>
      <c r="R514" s="21"/>
      <c r="S514" s="21"/>
      <c r="T514" s="21"/>
    </row>
    <row r="515" spans="1:20" ht="30" customHeight="1" x14ac:dyDescent="0.2">
      <c r="A515" s="22"/>
      <c r="B515" s="22"/>
      <c r="C515" s="22"/>
      <c r="D515" s="22"/>
      <c r="E515" s="22"/>
      <c r="F515" s="22"/>
      <c r="G515" s="22"/>
      <c r="H515" s="22"/>
      <c r="I515" s="22"/>
      <c r="J515" s="22"/>
      <c r="K515" s="21">
        <v>1</v>
      </c>
      <c r="L515" s="21"/>
      <c r="M515" s="21"/>
      <c r="N515" s="21"/>
      <c r="O515" s="21"/>
      <c r="P515" s="21"/>
      <c r="Q515" s="21"/>
      <c r="R515" s="21"/>
      <c r="S515" s="21"/>
      <c r="T515" s="21"/>
    </row>
    <row r="516" spans="1:20" ht="30" customHeight="1" x14ac:dyDescent="0.2">
      <c r="A516" s="22"/>
      <c r="B516" s="22"/>
      <c r="C516" s="22"/>
      <c r="D516" s="22"/>
      <c r="E516" s="22"/>
      <c r="F516" s="22"/>
      <c r="G516" s="22"/>
      <c r="H516" s="22"/>
      <c r="I516" s="22"/>
      <c r="J516" s="22"/>
      <c r="K516" s="21">
        <v>1</v>
      </c>
      <c r="L516" s="21"/>
      <c r="M516" s="21"/>
      <c r="N516" s="21"/>
      <c r="O516" s="21"/>
      <c r="P516" s="21"/>
      <c r="Q516" s="21"/>
      <c r="R516" s="21"/>
      <c r="S516" s="21"/>
      <c r="T516" s="21"/>
    </row>
    <row r="517" spans="1:20" ht="30" customHeight="1" x14ac:dyDescent="0.2">
      <c r="A517" s="22"/>
      <c r="B517" s="22"/>
      <c r="C517" s="22"/>
      <c r="D517" s="22"/>
      <c r="E517" s="22"/>
      <c r="F517" s="22"/>
      <c r="G517" s="22"/>
      <c r="H517" s="22"/>
      <c r="I517" s="22"/>
      <c r="J517" s="22"/>
      <c r="K517" s="21">
        <v>1</v>
      </c>
      <c r="L517" s="21"/>
      <c r="M517" s="21"/>
      <c r="N517" s="21"/>
      <c r="O517" s="21"/>
      <c r="P517" s="21"/>
      <c r="Q517" s="21"/>
      <c r="R517" s="21"/>
      <c r="S517" s="21"/>
      <c r="T517" s="21"/>
    </row>
    <row r="518" spans="1:20" ht="30" customHeight="1" x14ac:dyDescent="0.2">
      <c r="A518" s="22"/>
      <c r="B518" s="22"/>
      <c r="C518" s="22"/>
      <c r="D518" s="22"/>
      <c r="E518" s="22"/>
      <c r="F518" s="22"/>
      <c r="G518" s="22"/>
      <c r="H518" s="22"/>
      <c r="I518" s="22"/>
      <c r="J518" s="22"/>
      <c r="K518" s="21">
        <v>1</v>
      </c>
      <c r="L518" s="21"/>
      <c r="M518" s="21"/>
      <c r="N518" s="21"/>
      <c r="O518" s="21"/>
      <c r="P518" s="21"/>
      <c r="Q518" s="21"/>
      <c r="R518" s="21"/>
      <c r="S518" s="21"/>
      <c r="T518" s="21"/>
    </row>
    <row r="519" spans="1:20" ht="30" customHeight="1" x14ac:dyDescent="0.2">
      <c r="A519" s="22"/>
      <c r="B519" s="22"/>
      <c r="C519" s="22"/>
      <c r="D519" s="22"/>
      <c r="E519" s="22"/>
      <c r="F519" s="22"/>
      <c r="G519" s="22"/>
      <c r="H519" s="22"/>
      <c r="I519" s="22"/>
      <c r="J519" s="22"/>
      <c r="K519" s="21">
        <v>1</v>
      </c>
      <c r="L519" s="21"/>
      <c r="M519" s="21"/>
      <c r="N519" s="21"/>
      <c r="O519" s="21"/>
      <c r="P519" s="21"/>
      <c r="Q519" s="21"/>
      <c r="R519" s="21"/>
      <c r="S519" s="21"/>
      <c r="T519" s="21"/>
    </row>
    <row r="520" spans="1:20" ht="30" customHeight="1" x14ac:dyDescent="0.2">
      <c r="A520" s="22"/>
      <c r="B520" s="22"/>
      <c r="C520" s="22"/>
      <c r="D520" s="22"/>
      <c r="E520" s="22"/>
      <c r="F520" s="22"/>
      <c r="G520" s="22"/>
      <c r="H520" s="22"/>
      <c r="I520" s="22"/>
      <c r="J520" s="22"/>
      <c r="K520" s="21">
        <v>1</v>
      </c>
      <c r="L520" s="21"/>
      <c r="M520" s="21"/>
      <c r="N520" s="21"/>
      <c r="O520" s="21"/>
      <c r="P520" s="21"/>
      <c r="Q520" s="21"/>
      <c r="R520" s="21"/>
      <c r="S520" s="21"/>
      <c r="T520" s="21"/>
    </row>
    <row r="521" spans="1:20" ht="30" customHeight="1" x14ac:dyDescent="0.2">
      <c r="A521" s="22"/>
      <c r="B521" s="22"/>
      <c r="C521" s="22"/>
      <c r="D521" s="22"/>
      <c r="E521" s="22"/>
      <c r="F521" s="22"/>
      <c r="G521" s="22"/>
      <c r="H521" s="22"/>
      <c r="I521" s="22"/>
      <c r="J521" s="22"/>
      <c r="K521" s="21">
        <v>1</v>
      </c>
      <c r="L521" s="21"/>
      <c r="M521" s="21"/>
      <c r="N521" s="21"/>
      <c r="O521" s="21"/>
      <c r="P521" s="21"/>
      <c r="Q521" s="21"/>
      <c r="R521" s="21"/>
      <c r="S521" s="21"/>
      <c r="T521" s="21"/>
    </row>
    <row r="522" spans="1:20" ht="30" customHeight="1" x14ac:dyDescent="0.2">
      <c r="A522" s="22"/>
      <c r="B522" s="22"/>
      <c r="C522" s="22"/>
      <c r="D522" s="22"/>
      <c r="E522" s="22"/>
      <c r="F522" s="22"/>
      <c r="G522" s="22"/>
      <c r="H522" s="22"/>
      <c r="I522" s="22"/>
      <c r="J522" s="22"/>
      <c r="K522" s="21">
        <v>1</v>
      </c>
      <c r="L522" s="21"/>
      <c r="M522" s="21"/>
      <c r="N522" s="21"/>
      <c r="O522" s="21"/>
      <c r="P522" s="21"/>
      <c r="Q522" s="21"/>
      <c r="R522" s="21"/>
      <c r="S522" s="21"/>
      <c r="T522" s="21"/>
    </row>
    <row r="523" spans="1:20" ht="30" customHeight="1" x14ac:dyDescent="0.2">
      <c r="A523" s="22"/>
      <c r="B523" s="22"/>
      <c r="C523" s="22"/>
      <c r="D523" s="22"/>
      <c r="E523" s="22"/>
      <c r="F523" s="22"/>
      <c r="G523" s="22"/>
      <c r="H523" s="22"/>
      <c r="I523" s="22"/>
      <c r="J523" s="22"/>
      <c r="K523" s="21">
        <v>1</v>
      </c>
      <c r="L523" s="21"/>
      <c r="M523" s="21"/>
      <c r="N523" s="21"/>
      <c r="O523" s="21"/>
      <c r="P523" s="21"/>
      <c r="Q523" s="21"/>
      <c r="R523" s="21"/>
      <c r="S523" s="21"/>
      <c r="T523" s="21"/>
    </row>
    <row r="524" spans="1:20" ht="30" customHeight="1" x14ac:dyDescent="0.2">
      <c r="A524" s="22"/>
      <c r="B524" s="22"/>
      <c r="C524" s="22"/>
      <c r="D524" s="22"/>
      <c r="E524" s="22"/>
      <c r="F524" s="22"/>
      <c r="G524" s="22"/>
      <c r="H524" s="22"/>
      <c r="I524" s="22"/>
      <c r="J524" s="22"/>
      <c r="K524" s="21">
        <v>1</v>
      </c>
      <c r="L524" s="21"/>
      <c r="M524" s="21"/>
      <c r="N524" s="21"/>
      <c r="O524" s="21"/>
      <c r="P524" s="21"/>
      <c r="Q524" s="21"/>
      <c r="R524" s="21"/>
      <c r="S524" s="21"/>
      <c r="T524" s="21"/>
    </row>
    <row r="525" spans="1:20" ht="30" customHeight="1" x14ac:dyDescent="0.2">
      <c r="A525" s="22"/>
      <c r="B525" s="22"/>
      <c r="C525" s="22"/>
      <c r="D525" s="22"/>
      <c r="E525" s="22"/>
      <c r="F525" s="22"/>
      <c r="G525" s="22"/>
      <c r="H525" s="22"/>
      <c r="I525" s="22"/>
      <c r="J525" s="22"/>
      <c r="K525" s="21">
        <v>1</v>
      </c>
      <c r="L525" s="21"/>
      <c r="M525" s="21"/>
      <c r="N525" s="21"/>
      <c r="O525" s="21"/>
      <c r="P525" s="21"/>
      <c r="Q525" s="21"/>
      <c r="R525" s="21"/>
      <c r="S525" s="21"/>
      <c r="T525" s="21"/>
    </row>
    <row r="526" spans="1:20" ht="30" customHeight="1" x14ac:dyDescent="0.2">
      <c r="A526" s="22"/>
      <c r="B526" s="22"/>
      <c r="C526" s="22"/>
      <c r="D526" s="22"/>
      <c r="E526" s="22"/>
      <c r="F526" s="22"/>
      <c r="G526" s="22"/>
      <c r="H526" s="22"/>
      <c r="I526" s="22"/>
      <c r="J526" s="22"/>
      <c r="K526" s="21">
        <v>1</v>
      </c>
      <c r="L526" s="21"/>
      <c r="M526" s="21"/>
      <c r="N526" s="21"/>
      <c r="O526" s="21"/>
      <c r="P526" s="21"/>
      <c r="Q526" s="21"/>
      <c r="R526" s="21"/>
      <c r="S526" s="21"/>
      <c r="T526" s="21"/>
    </row>
    <row r="527" spans="1:20" ht="30" customHeight="1" x14ac:dyDescent="0.2">
      <c r="A527" s="22"/>
      <c r="B527" s="22"/>
      <c r="C527" s="22"/>
      <c r="D527" s="22"/>
      <c r="E527" s="22"/>
      <c r="F527" s="22"/>
      <c r="G527" s="22"/>
      <c r="H527" s="22"/>
      <c r="I527" s="22"/>
      <c r="J527" s="22"/>
      <c r="K527" s="21">
        <v>1</v>
      </c>
      <c r="L527" s="21"/>
      <c r="M527" s="21"/>
      <c r="N527" s="21"/>
      <c r="O527" s="21"/>
      <c r="P527" s="21"/>
      <c r="Q527" s="21"/>
      <c r="R527" s="21"/>
      <c r="S527" s="21"/>
      <c r="T527" s="21"/>
    </row>
    <row r="528" spans="1:20" ht="30" customHeight="1" x14ac:dyDescent="0.2">
      <c r="A528" s="22"/>
      <c r="B528" s="22"/>
      <c r="C528" s="22"/>
      <c r="D528" s="22"/>
      <c r="E528" s="22"/>
      <c r="F528" s="22"/>
      <c r="G528" s="22"/>
      <c r="H528" s="22"/>
      <c r="I528" s="22"/>
      <c r="J528" s="22"/>
      <c r="K528" s="21">
        <v>1</v>
      </c>
      <c r="L528" s="21"/>
      <c r="M528" s="21"/>
      <c r="N528" s="21"/>
      <c r="O528" s="21"/>
      <c r="P528" s="21"/>
      <c r="Q528" s="21"/>
      <c r="R528" s="21"/>
      <c r="S528" s="21"/>
      <c r="T528" s="21"/>
    </row>
    <row r="529" spans="1:20" ht="30" customHeight="1" x14ac:dyDescent="0.2">
      <c r="A529" s="22"/>
      <c r="B529" s="22"/>
      <c r="C529" s="22"/>
      <c r="D529" s="22"/>
      <c r="E529" s="22"/>
      <c r="F529" s="22"/>
      <c r="G529" s="22"/>
      <c r="H529" s="22"/>
      <c r="I529" s="22"/>
      <c r="J529" s="22"/>
      <c r="K529" s="21">
        <v>1</v>
      </c>
      <c r="L529" s="21"/>
      <c r="M529" s="21"/>
      <c r="N529" s="21"/>
      <c r="O529" s="21"/>
      <c r="P529" s="21"/>
      <c r="Q529" s="21"/>
      <c r="R529" s="21"/>
      <c r="S529" s="21"/>
      <c r="T529" s="21"/>
    </row>
    <row r="530" spans="1:20" ht="30" customHeight="1" x14ac:dyDescent="0.2">
      <c r="A530" s="22"/>
      <c r="B530" s="22"/>
      <c r="C530" s="22"/>
      <c r="D530" s="22"/>
      <c r="E530" s="22"/>
      <c r="F530" s="22"/>
      <c r="G530" s="22"/>
      <c r="H530" s="22"/>
      <c r="I530" s="22"/>
      <c r="J530" s="22"/>
      <c r="K530" s="21">
        <v>1</v>
      </c>
      <c r="L530" s="21"/>
      <c r="M530" s="21"/>
      <c r="N530" s="21"/>
      <c r="O530" s="21"/>
      <c r="P530" s="21"/>
      <c r="Q530" s="21"/>
      <c r="R530" s="21"/>
      <c r="S530" s="21"/>
      <c r="T530" s="21"/>
    </row>
    <row r="531" spans="1:20" ht="30" customHeight="1" x14ac:dyDescent="0.2">
      <c r="A531" s="22"/>
      <c r="B531" s="22"/>
      <c r="C531" s="22"/>
      <c r="D531" s="22"/>
      <c r="E531" s="22"/>
      <c r="F531" s="22"/>
      <c r="G531" s="22"/>
      <c r="H531" s="22"/>
      <c r="I531" s="22"/>
      <c r="J531" s="22"/>
      <c r="K531" s="21">
        <v>1</v>
      </c>
      <c r="L531" s="21"/>
      <c r="M531" s="21"/>
      <c r="N531" s="21"/>
      <c r="O531" s="21"/>
      <c r="P531" s="21"/>
      <c r="Q531" s="21"/>
      <c r="R531" s="21"/>
      <c r="S531" s="21"/>
      <c r="T531" s="21"/>
    </row>
    <row r="532" spans="1:20" ht="30" customHeight="1" x14ac:dyDescent="0.2">
      <c r="A532" s="22"/>
      <c r="B532" s="22"/>
      <c r="C532" s="22"/>
      <c r="D532" s="22"/>
      <c r="E532" s="22"/>
      <c r="F532" s="22"/>
      <c r="G532" s="22"/>
      <c r="H532" s="22"/>
      <c r="I532" s="22"/>
      <c r="J532" s="22"/>
      <c r="K532" s="21">
        <v>1</v>
      </c>
      <c r="L532" s="21"/>
      <c r="M532" s="21"/>
      <c r="N532" s="21"/>
      <c r="O532" s="21"/>
      <c r="P532" s="21"/>
      <c r="Q532" s="21"/>
      <c r="R532" s="21"/>
      <c r="S532" s="21"/>
      <c r="T532" s="21"/>
    </row>
    <row r="533" spans="1:20" ht="30" customHeight="1" x14ac:dyDescent="0.2">
      <c r="A533" s="22"/>
      <c r="B533" s="22"/>
      <c r="C533" s="22"/>
      <c r="D533" s="22"/>
      <c r="E533" s="22"/>
      <c r="F533" s="22"/>
      <c r="G533" s="22"/>
      <c r="H533" s="22"/>
      <c r="I533" s="22"/>
      <c r="J533" s="22"/>
      <c r="K533" s="21">
        <v>1</v>
      </c>
      <c r="L533" s="21"/>
      <c r="M533" s="21"/>
      <c r="N533" s="21"/>
      <c r="O533" s="21"/>
      <c r="P533" s="21"/>
      <c r="Q533" s="21"/>
      <c r="R533" s="21"/>
      <c r="S533" s="21"/>
      <c r="T533" s="21"/>
    </row>
    <row r="534" spans="1:20" ht="30" customHeight="1" x14ac:dyDescent="0.2">
      <c r="A534" s="22"/>
      <c r="B534" s="22"/>
      <c r="C534" s="22"/>
      <c r="D534" s="22"/>
      <c r="E534" s="22"/>
      <c r="F534" s="22"/>
      <c r="G534" s="22"/>
      <c r="H534" s="22"/>
      <c r="I534" s="22"/>
      <c r="J534" s="22"/>
      <c r="K534" s="21">
        <v>1</v>
      </c>
      <c r="L534" s="21"/>
      <c r="M534" s="21"/>
      <c r="N534" s="21"/>
      <c r="O534" s="21"/>
      <c r="P534" s="21"/>
      <c r="Q534" s="21"/>
      <c r="R534" s="21"/>
      <c r="S534" s="21"/>
      <c r="T534" s="21"/>
    </row>
    <row r="535" spans="1:20" ht="30" customHeight="1" x14ac:dyDescent="0.2">
      <c r="A535" s="22"/>
      <c r="B535" s="22"/>
      <c r="C535" s="22"/>
      <c r="D535" s="22"/>
      <c r="E535" s="22"/>
      <c r="F535" s="22"/>
      <c r="G535" s="22"/>
      <c r="H535" s="22"/>
      <c r="I535" s="22"/>
      <c r="J535" s="22"/>
      <c r="K535" s="21">
        <v>1</v>
      </c>
      <c r="L535" s="21"/>
      <c r="M535" s="21"/>
      <c r="N535" s="21"/>
      <c r="O535" s="21"/>
      <c r="P535" s="21"/>
      <c r="Q535" s="21"/>
      <c r="R535" s="21"/>
      <c r="S535" s="21"/>
      <c r="T535" s="21"/>
    </row>
    <row r="536" spans="1:20" ht="30" customHeight="1" x14ac:dyDescent="0.2">
      <c r="A536" s="22"/>
      <c r="B536" s="22"/>
      <c r="C536" s="22"/>
      <c r="D536" s="22"/>
      <c r="E536" s="22"/>
      <c r="F536" s="22"/>
      <c r="G536" s="22"/>
      <c r="H536" s="22"/>
      <c r="I536" s="22"/>
      <c r="J536" s="22"/>
      <c r="K536" s="21">
        <v>1</v>
      </c>
      <c r="L536" s="21"/>
      <c r="M536" s="21"/>
      <c r="N536" s="21"/>
      <c r="O536" s="21"/>
      <c r="P536" s="21"/>
      <c r="Q536" s="21"/>
      <c r="R536" s="21"/>
      <c r="S536" s="21"/>
      <c r="T536" s="21"/>
    </row>
    <row r="537" spans="1:20" ht="30" customHeight="1" x14ac:dyDescent="0.2">
      <c r="A537" s="22"/>
      <c r="B537" s="22"/>
      <c r="C537" s="22"/>
      <c r="D537" s="22"/>
      <c r="E537" s="22"/>
      <c r="F537" s="22"/>
      <c r="G537" s="22"/>
      <c r="H537" s="22"/>
      <c r="I537" s="22"/>
      <c r="J537" s="22"/>
      <c r="K537" s="21">
        <v>1</v>
      </c>
      <c r="L537" s="21"/>
      <c r="M537" s="21"/>
      <c r="N537" s="21"/>
      <c r="O537" s="21"/>
      <c r="P537" s="21"/>
      <c r="Q537" s="21"/>
      <c r="R537" s="21"/>
      <c r="S537" s="21"/>
      <c r="T537" s="21"/>
    </row>
    <row r="538" spans="1:20" ht="30" customHeight="1" x14ac:dyDescent="0.2">
      <c r="A538" s="22"/>
      <c r="B538" s="22"/>
      <c r="C538" s="22"/>
      <c r="D538" s="22"/>
      <c r="E538" s="22"/>
      <c r="F538" s="22"/>
      <c r="G538" s="22"/>
      <c r="H538" s="22"/>
      <c r="I538" s="22"/>
      <c r="J538" s="22"/>
      <c r="K538" s="21">
        <v>1</v>
      </c>
      <c r="L538" s="21"/>
      <c r="M538" s="21"/>
      <c r="N538" s="21"/>
      <c r="O538" s="21"/>
      <c r="P538" s="21"/>
      <c r="Q538" s="21"/>
      <c r="R538" s="21"/>
      <c r="S538" s="21"/>
      <c r="T538" s="21"/>
    </row>
    <row r="539" spans="1:20" ht="30" customHeight="1" x14ac:dyDescent="0.2">
      <c r="A539" s="22"/>
      <c r="B539" s="22"/>
      <c r="C539" s="22"/>
      <c r="D539" s="22"/>
      <c r="E539" s="22"/>
      <c r="F539" s="22"/>
      <c r="G539" s="22"/>
      <c r="H539" s="22"/>
      <c r="I539" s="22"/>
      <c r="J539" s="22"/>
      <c r="K539" s="21">
        <v>1</v>
      </c>
      <c r="L539" s="21"/>
      <c r="M539" s="21"/>
      <c r="N539" s="21"/>
      <c r="O539" s="21"/>
      <c r="P539" s="21"/>
      <c r="Q539" s="21"/>
      <c r="R539" s="21"/>
      <c r="S539" s="21"/>
      <c r="T539" s="21"/>
    </row>
    <row r="540" spans="1:20" ht="30" customHeight="1" x14ac:dyDescent="0.2">
      <c r="A540" s="22"/>
      <c r="B540" s="22"/>
      <c r="C540" s="22"/>
      <c r="D540" s="22"/>
      <c r="E540" s="22"/>
      <c r="F540" s="22"/>
      <c r="G540" s="22"/>
      <c r="H540" s="22"/>
      <c r="I540" s="22"/>
      <c r="J540" s="22"/>
      <c r="K540" s="21">
        <v>1</v>
      </c>
      <c r="L540" s="21"/>
      <c r="M540" s="21"/>
      <c r="N540" s="21"/>
      <c r="O540" s="21"/>
      <c r="P540" s="21"/>
      <c r="Q540" s="21"/>
      <c r="R540" s="21"/>
      <c r="S540" s="21"/>
      <c r="T540" s="21"/>
    </row>
    <row r="541" spans="1:20" ht="30" customHeight="1" x14ac:dyDescent="0.2">
      <c r="A541" s="22"/>
      <c r="B541" s="22"/>
      <c r="C541" s="22"/>
      <c r="D541" s="22"/>
      <c r="E541" s="22"/>
      <c r="F541" s="22"/>
      <c r="G541" s="22"/>
      <c r="H541" s="22"/>
      <c r="I541" s="22"/>
      <c r="J541" s="22"/>
      <c r="K541" s="21">
        <v>1</v>
      </c>
      <c r="L541" s="21"/>
      <c r="M541" s="21"/>
      <c r="N541" s="21"/>
      <c r="O541" s="21"/>
      <c r="P541" s="21"/>
      <c r="Q541" s="21"/>
      <c r="R541" s="21"/>
      <c r="S541" s="21"/>
      <c r="T541" s="21"/>
    </row>
    <row r="542" spans="1:20" ht="30" customHeight="1" x14ac:dyDescent="0.2">
      <c r="A542" s="22"/>
      <c r="B542" s="22"/>
      <c r="C542" s="22"/>
      <c r="D542" s="22"/>
      <c r="E542" s="22"/>
      <c r="F542" s="22"/>
      <c r="G542" s="22"/>
      <c r="H542" s="22"/>
      <c r="I542" s="22"/>
      <c r="J542" s="22"/>
      <c r="K542" s="21">
        <v>1</v>
      </c>
      <c r="L542" s="21"/>
      <c r="M542" s="21"/>
      <c r="N542" s="21"/>
      <c r="O542" s="21"/>
      <c r="P542" s="21"/>
      <c r="Q542" s="21"/>
      <c r="R542" s="21"/>
      <c r="S542" s="21"/>
      <c r="T542" s="21"/>
    </row>
    <row r="543" spans="1:20" ht="30" customHeight="1" x14ac:dyDescent="0.2">
      <c r="A543" s="22"/>
      <c r="B543" s="22"/>
      <c r="C543" s="22"/>
      <c r="D543" s="22"/>
      <c r="E543" s="22"/>
      <c r="F543" s="22"/>
      <c r="G543" s="22"/>
      <c r="H543" s="22"/>
      <c r="I543" s="22"/>
      <c r="J543" s="22"/>
      <c r="K543" s="21">
        <v>1</v>
      </c>
      <c r="L543" s="21"/>
      <c r="M543" s="21"/>
      <c r="N543" s="21"/>
      <c r="O543" s="21"/>
      <c r="P543" s="21"/>
      <c r="Q543" s="21"/>
      <c r="R543" s="21"/>
      <c r="S543" s="21"/>
      <c r="T543" s="21"/>
    </row>
    <row r="544" spans="1:20" ht="30" customHeight="1" x14ac:dyDescent="0.2">
      <c r="A544" s="22"/>
      <c r="B544" s="22"/>
      <c r="C544" s="22"/>
      <c r="D544" s="22"/>
      <c r="E544" s="22"/>
      <c r="F544" s="22"/>
      <c r="G544" s="22"/>
      <c r="H544" s="22"/>
      <c r="I544" s="22"/>
      <c r="J544" s="22"/>
      <c r="K544" s="21">
        <v>1</v>
      </c>
      <c r="L544" s="21"/>
      <c r="M544" s="21"/>
      <c r="N544" s="21"/>
      <c r="O544" s="21"/>
      <c r="P544" s="21"/>
      <c r="Q544" s="21"/>
      <c r="R544" s="21"/>
      <c r="S544" s="21"/>
      <c r="T544" s="21"/>
    </row>
    <row r="545" spans="1:20" ht="30" customHeight="1" x14ac:dyDescent="0.2">
      <c r="A545" s="22"/>
      <c r="B545" s="22"/>
      <c r="C545" s="22"/>
      <c r="D545" s="22"/>
      <c r="E545" s="22"/>
      <c r="F545" s="22"/>
      <c r="G545" s="22"/>
      <c r="H545" s="22"/>
      <c r="I545" s="22"/>
      <c r="J545" s="22"/>
      <c r="K545" s="21">
        <v>1</v>
      </c>
      <c r="L545" s="21"/>
      <c r="M545" s="21"/>
      <c r="N545" s="21"/>
      <c r="O545" s="21"/>
      <c r="P545" s="21"/>
      <c r="Q545" s="21"/>
      <c r="R545" s="21"/>
      <c r="S545" s="21"/>
      <c r="T545" s="21"/>
    </row>
    <row r="546" spans="1:20" ht="30" customHeight="1" x14ac:dyDescent="0.2">
      <c r="A546" s="22"/>
      <c r="B546" s="22"/>
      <c r="C546" s="22"/>
      <c r="D546" s="22"/>
      <c r="E546" s="22"/>
      <c r="F546" s="22"/>
      <c r="G546" s="22"/>
      <c r="H546" s="22"/>
      <c r="I546" s="22"/>
      <c r="J546" s="22"/>
      <c r="K546" s="21">
        <v>1</v>
      </c>
      <c r="L546" s="21"/>
      <c r="M546" s="21"/>
      <c r="N546" s="21"/>
      <c r="O546" s="21"/>
      <c r="P546" s="21"/>
      <c r="Q546" s="21"/>
      <c r="R546" s="21"/>
      <c r="S546" s="21"/>
      <c r="T546" s="21"/>
    </row>
    <row r="547" spans="1:20" ht="30" customHeight="1" x14ac:dyDescent="0.2">
      <c r="A547" s="22"/>
      <c r="B547" s="22"/>
      <c r="C547" s="22"/>
      <c r="D547" s="22"/>
      <c r="E547" s="22"/>
      <c r="F547" s="22"/>
      <c r="G547" s="22"/>
      <c r="H547" s="22"/>
      <c r="I547" s="22"/>
      <c r="J547" s="22"/>
      <c r="K547" s="21">
        <v>1</v>
      </c>
      <c r="L547" s="21"/>
      <c r="M547" s="21"/>
      <c r="N547" s="21"/>
      <c r="O547" s="21"/>
      <c r="P547" s="21"/>
      <c r="Q547" s="21"/>
      <c r="R547" s="21"/>
      <c r="S547" s="21"/>
      <c r="T547" s="21"/>
    </row>
    <row r="548" spans="1:20" ht="30" customHeight="1" x14ac:dyDescent="0.2">
      <c r="A548" s="22"/>
      <c r="B548" s="22"/>
      <c r="C548" s="22"/>
      <c r="D548" s="22"/>
      <c r="E548" s="22"/>
      <c r="F548" s="22"/>
      <c r="G548" s="22"/>
      <c r="H548" s="22"/>
      <c r="I548" s="22"/>
      <c r="J548" s="22"/>
      <c r="K548" s="21">
        <v>1</v>
      </c>
      <c r="L548" s="21"/>
      <c r="M548" s="21"/>
      <c r="N548" s="21"/>
      <c r="O548" s="21"/>
      <c r="P548" s="21"/>
      <c r="Q548" s="21"/>
      <c r="R548" s="21"/>
      <c r="S548" s="21"/>
      <c r="T548" s="21"/>
    </row>
    <row r="549" spans="1:20" ht="30" customHeight="1" x14ac:dyDescent="0.2">
      <c r="A549" s="22"/>
      <c r="B549" s="22"/>
      <c r="C549" s="22"/>
      <c r="D549" s="22"/>
      <c r="E549" s="22"/>
      <c r="F549" s="22"/>
      <c r="G549" s="22"/>
      <c r="H549" s="22"/>
      <c r="I549" s="22"/>
      <c r="J549" s="22"/>
      <c r="K549" s="21">
        <v>1</v>
      </c>
      <c r="L549" s="21"/>
      <c r="M549" s="21"/>
      <c r="N549" s="21"/>
      <c r="O549" s="21"/>
      <c r="P549" s="21"/>
      <c r="Q549" s="21"/>
      <c r="R549" s="21"/>
      <c r="S549" s="21"/>
      <c r="T549" s="21"/>
    </row>
    <row r="550" spans="1:20" ht="30" customHeight="1" x14ac:dyDescent="0.2">
      <c r="A550" s="22"/>
      <c r="B550" s="22"/>
      <c r="C550" s="22"/>
      <c r="D550" s="22"/>
      <c r="E550" s="22"/>
      <c r="F550" s="22"/>
      <c r="G550" s="22"/>
      <c r="H550" s="22"/>
      <c r="I550" s="22"/>
      <c r="J550" s="22"/>
      <c r="K550" s="21">
        <v>1</v>
      </c>
      <c r="L550" s="21"/>
      <c r="M550" s="21"/>
      <c r="N550" s="21"/>
      <c r="O550" s="21"/>
      <c r="P550" s="21"/>
      <c r="Q550" s="21"/>
      <c r="R550" s="21"/>
      <c r="S550" s="21"/>
      <c r="T550" s="21"/>
    </row>
    <row r="551" spans="1:20" ht="30" customHeight="1" x14ac:dyDescent="0.2">
      <c r="A551" s="22"/>
      <c r="B551" s="22"/>
      <c r="C551" s="22"/>
      <c r="D551" s="22"/>
      <c r="E551" s="22"/>
      <c r="F551" s="22"/>
      <c r="G551" s="22"/>
      <c r="H551" s="22"/>
      <c r="I551" s="22"/>
      <c r="J551" s="22"/>
      <c r="K551" s="21">
        <v>1</v>
      </c>
      <c r="L551" s="21"/>
      <c r="M551" s="21"/>
      <c r="N551" s="21"/>
      <c r="O551" s="21"/>
      <c r="P551" s="21"/>
      <c r="Q551" s="21"/>
      <c r="R551" s="21"/>
      <c r="S551" s="21"/>
      <c r="T551" s="21"/>
    </row>
    <row r="552" spans="1:20" ht="30" customHeight="1" x14ac:dyDescent="0.2">
      <c r="A552" s="22"/>
      <c r="B552" s="22"/>
      <c r="C552" s="22"/>
      <c r="D552" s="22"/>
      <c r="E552" s="22"/>
      <c r="F552" s="22"/>
      <c r="G552" s="22"/>
      <c r="H552" s="22"/>
      <c r="I552" s="22"/>
      <c r="J552" s="22"/>
      <c r="K552" s="21">
        <v>1</v>
      </c>
      <c r="L552" s="21"/>
      <c r="M552" s="21"/>
      <c r="N552" s="21"/>
      <c r="O552" s="21"/>
      <c r="P552" s="21"/>
      <c r="Q552" s="21"/>
      <c r="R552" s="21"/>
      <c r="S552" s="21"/>
      <c r="T552" s="21"/>
    </row>
    <row r="553" spans="1:20" ht="30" customHeight="1" x14ac:dyDescent="0.2">
      <c r="A553" s="22"/>
      <c r="B553" s="22"/>
      <c r="C553" s="22"/>
      <c r="D553" s="22"/>
      <c r="E553" s="22"/>
      <c r="F553" s="22"/>
      <c r="G553" s="22"/>
      <c r="H553" s="22"/>
      <c r="I553" s="22"/>
      <c r="J553" s="22"/>
      <c r="K553" s="21">
        <v>1</v>
      </c>
      <c r="L553" s="21"/>
      <c r="M553" s="21"/>
      <c r="N553" s="21"/>
      <c r="O553" s="21"/>
      <c r="P553" s="21"/>
      <c r="Q553" s="21"/>
      <c r="R553" s="21"/>
      <c r="S553" s="21"/>
      <c r="T553" s="21"/>
    </row>
    <row r="554" spans="1:20" ht="30" customHeight="1" x14ac:dyDescent="0.2">
      <c r="A554" s="22"/>
      <c r="B554" s="22"/>
      <c r="C554" s="22"/>
      <c r="D554" s="22"/>
      <c r="E554" s="22"/>
      <c r="F554" s="22"/>
      <c r="G554" s="22"/>
      <c r="H554" s="22"/>
      <c r="I554" s="22"/>
      <c r="J554" s="22"/>
      <c r="K554" s="21">
        <v>1</v>
      </c>
      <c r="L554" s="21"/>
      <c r="M554" s="21"/>
      <c r="N554" s="21"/>
      <c r="O554" s="21"/>
      <c r="P554" s="21"/>
      <c r="Q554" s="21"/>
      <c r="R554" s="21"/>
      <c r="S554" s="21"/>
      <c r="T554" s="21"/>
    </row>
    <row r="555" spans="1:20" ht="30" customHeight="1" x14ac:dyDescent="0.2">
      <c r="A555" s="22"/>
      <c r="B555" s="22"/>
      <c r="C555" s="22"/>
      <c r="D555" s="22"/>
      <c r="E555" s="22"/>
      <c r="F555" s="22"/>
      <c r="G555" s="22"/>
      <c r="H555" s="22"/>
      <c r="I555" s="22"/>
      <c r="J555" s="22"/>
      <c r="K555" s="21">
        <v>1</v>
      </c>
      <c r="L555" s="21"/>
      <c r="M555" s="21"/>
      <c r="N555" s="21"/>
      <c r="O555" s="21"/>
      <c r="P555" s="21"/>
      <c r="Q555" s="21"/>
      <c r="R555" s="21"/>
      <c r="S555" s="21"/>
      <c r="T555" s="21"/>
    </row>
    <row r="556" spans="1:20" ht="30" customHeight="1" x14ac:dyDescent="0.2">
      <c r="A556" s="22"/>
      <c r="B556" s="22"/>
      <c r="C556" s="22"/>
      <c r="D556" s="22"/>
      <c r="E556" s="22"/>
      <c r="F556" s="22"/>
      <c r="G556" s="22"/>
      <c r="H556" s="22"/>
      <c r="I556" s="22"/>
      <c r="J556" s="22"/>
      <c r="K556" s="21">
        <v>1</v>
      </c>
      <c r="L556" s="21"/>
      <c r="M556" s="21"/>
      <c r="N556" s="21"/>
      <c r="O556" s="21"/>
      <c r="P556" s="21"/>
      <c r="Q556" s="21"/>
      <c r="R556" s="21"/>
      <c r="S556" s="21"/>
      <c r="T556" s="21"/>
    </row>
    <row r="557" spans="1:20" ht="30" customHeight="1" x14ac:dyDescent="0.2">
      <c r="A557" s="22"/>
      <c r="B557" s="22"/>
      <c r="C557" s="22"/>
      <c r="D557" s="22"/>
      <c r="E557" s="22"/>
      <c r="F557" s="22"/>
      <c r="G557" s="22"/>
      <c r="H557" s="22"/>
      <c r="I557" s="22"/>
      <c r="J557" s="22"/>
      <c r="K557" s="21">
        <v>1</v>
      </c>
      <c r="L557" s="21"/>
      <c r="M557" s="21"/>
      <c r="N557" s="21"/>
      <c r="O557" s="21"/>
      <c r="P557" s="21"/>
      <c r="Q557" s="21"/>
      <c r="R557" s="21"/>
      <c r="S557" s="21"/>
      <c r="T557" s="21"/>
    </row>
    <row r="558" spans="1:20" ht="30" customHeight="1" x14ac:dyDescent="0.2">
      <c r="A558" s="22"/>
      <c r="B558" s="22"/>
      <c r="C558" s="22"/>
      <c r="D558" s="22"/>
      <c r="E558" s="22"/>
      <c r="F558" s="22"/>
      <c r="G558" s="22"/>
      <c r="H558" s="22"/>
      <c r="I558" s="22"/>
      <c r="J558" s="22"/>
      <c r="K558" s="21">
        <v>1</v>
      </c>
      <c r="L558" s="21"/>
      <c r="M558" s="21"/>
      <c r="N558" s="21"/>
      <c r="O558" s="21"/>
      <c r="P558" s="21"/>
      <c r="Q558" s="21"/>
      <c r="R558" s="21"/>
      <c r="S558" s="21"/>
      <c r="T558" s="21"/>
    </row>
    <row r="559" spans="1:20" ht="30" customHeight="1" x14ac:dyDescent="0.2">
      <c r="A559" s="22"/>
      <c r="B559" s="22"/>
      <c r="C559" s="22"/>
      <c r="D559" s="22"/>
      <c r="E559" s="22"/>
      <c r="F559" s="22"/>
      <c r="G559" s="22"/>
      <c r="H559" s="22"/>
      <c r="I559" s="22"/>
      <c r="J559" s="22"/>
      <c r="K559" s="21">
        <v>1</v>
      </c>
      <c r="L559" s="21"/>
      <c r="M559" s="21"/>
      <c r="N559" s="21"/>
      <c r="O559" s="21"/>
      <c r="P559" s="21"/>
      <c r="Q559" s="21"/>
      <c r="R559" s="21"/>
      <c r="S559" s="21"/>
      <c r="T559" s="21"/>
    </row>
    <row r="560" spans="1:20" ht="30" customHeight="1" x14ac:dyDescent="0.2">
      <c r="A560" s="22"/>
      <c r="B560" s="22"/>
      <c r="C560" s="22"/>
      <c r="D560" s="22"/>
      <c r="E560" s="22"/>
      <c r="F560" s="22"/>
      <c r="G560" s="22"/>
      <c r="H560" s="22"/>
      <c r="I560" s="22"/>
      <c r="J560" s="22"/>
      <c r="K560" s="21">
        <v>1</v>
      </c>
      <c r="L560" s="21"/>
      <c r="M560" s="21"/>
      <c r="N560" s="21"/>
      <c r="O560" s="21"/>
      <c r="P560" s="21"/>
      <c r="Q560" s="21"/>
      <c r="R560" s="21"/>
      <c r="S560" s="21"/>
      <c r="T560" s="21"/>
    </row>
    <row r="561" spans="1:20" ht="30" customHeight="1" x14ac:dyDescent="0.2">
      <c r="A561" s="22"/>
      <c r="B561" s="22"/>
      <c r="C561" s="22"/>
      <c r="D561" s="22"/>
      <c r="E561" s="22"/>
      <c r="F561" s="22"/>
      <c r="G561" s="22"/>
      <c r="H561" s="22"/>
      <c r="I561" s="22"/>
      <c r="J561" s="22"/>
      <c r="K561" s="21">
        <v>1</v>
      </c>
      <c r="L561" s="21"/>
      <c r="M561" s="21"/>
      <c r="N561" s="21"/>
      <c r="O561" s="21"/>
      <c r="P561" s="21"/>
      <c r="Q561" s="21"/>
      <c r="R561" s="21"/>
      <c r="S561" s="21"/>
      <c r="T561" s="21"/>
    </row>
    <row r="562" spans="1:20" ht="30" customHeight="1" x14ac:dyDescent="0.2">
      <c r="A562" s="22"/>
      <c r="B562" s="22"/>
      <c r="C562" s="22"/>
      <c r="D562" s="22"/>
      <c r="E562" s="22"/>
      <c r="F562" s="22"/>
      <c r="G562" s="22"/>
      <c r="H562" s="22"/>
      <c r="I562" s="22"/>
      <c r="J562" s="22"/>
      <c r="K562" s="21">
        <v>1</v>
      </c>
      <c r="L562" s="21"/>
      <c r="M562" s="21"/>
      <c r="N562" s="21"/>
      <c r="O562" s="21"/>
      <c r="P562" s="21"/>
      <c r="Q562" s="21"/>
      <c r="R562" s="21"/>
      <c r="S562" s="21"/>
      <c r="T562" s="21"/>
    </row>
    <row r="563" spans="1:20" ht="30" customHeight="1" x14ac:dyDescent="0.2">
      <c r="A563" s="22"/>
      <c r="B563" s="22"/>
      <c r="C563" s="22"/>
      <c r="D563" s="22"/>
      <c r="E563" s="22"/>
      <c r="F563" s="22"/>
      <c r="G563" s="22"/>
      <c r="H563" s="22"/>
      <c r="I563" s="22"/>
      <c r="J563" s="22"/>
      <c r="K563" s="21">
        <v>1</v>
      </c>
      <c r="L563" s="21"/>
      <c r="M563" s="21"/>
      <c r="N563" s="21"/>
      <c r="O563" s="21"/>
      <c r="P563" s="21"/>
      <c r="Q563" s="21"/>
      <c r="R563" s="21"/>
      <c r="S563" s="21"/>
      <c r="T563" s="21"/>
    </row>
    <row r="564" spans="1:20" ht="30" customHeight="1" x14ac:dyDescent="0.2">
      <c r="A564" s="22"/>
      <c r="B564" s="22"/>
      <c r="C564" s="22"/>
      <c r="D564" s="22"/>
      <c r="E564" s="22"/>
      <c r="F564" s="22"/>
      <c r="G564" s="22"/>
      <c r="H564" s="22"/>
      <c r="I564" s="22"/>
      <c r="J564" s="22"/>
      <c r="K564" s="21">
        <v>1</v>
      </c>
      <c r="L564" s="21"/>
      <c r="M564" s="21"/>
      <c r="N564" s="21"/>
      <c r="O564" s="21"/>
      <c r="P564" s="21"/>
      <c r="Q564" s="21"/>
      <c r="R564" s="21"/>
      <c r="S564" s="21"/>
      <c r="T564" s="21"/>
    </row>
    <row r="565" spans="1:20" ht="30" customHeight="1" x14ac:dyDescent="0.2">
      <c r="A565" s="22"/>
      <c r="B565" s="22"/>
      <c r="C565" s="22"/>
      <c r="D565" s="22"/>
      <c r="E565" s="22"/>
      <c r="F565" s="22"/>
      <c r="G565" s="22"/>
      <c r="H565" s="22"/>
      <c r="I565" s="22"/>
      <c r="J565" s="22"/>
      <c r="K565" s="21">
        <v>1</v>
      </c>
      <c r="L565" s="21"/>
      <c r="M565" s="21"/>
      <c r="N565" s="21"/>
      <c r="O565" s="21"/>
      <c r="P565" s="21"/>
      <c r="Q565" s="21"/>
      <c r="R565" s="21"/>
      <c r="S565" s="21"/>
      <c r="T565" s="21"/>
    </row>
    <row r="566" spans="1:20" ht="30" customHeight="1" x14ac:dyDescent="0.2">
      <c r="A566" s="22"/>
      <c r="B566" s="22"/>
      <c r="C566" s="22"/>
      <c r="D566" s="22"/>
      <c r="E566" s="22"/>
      <c r="F566" s="22"/>
      <c r="G566" s="22"/>
      <c r="H566" s="22"/>
      <c r="I566" s="22"/>
      <c r="J566" s="22"/>
      <c r="K566" s="21">
        <v>1</v>
      </c>
      <c r="L566" s="21"/>
      <c r="M566" s="21"/>
      <c r="N566" s="21"/>
      <c r="O566" s="21"/>
      <c r="P566" s="21"/>
      <c r="Q566" s="21"/>
      <c r="R566" s="21"/>
      <c r="S566" s="21"/>
      <c r="T566" s="21"/>
    </row>
    <row r="567" spans="1:20" ht="30" customHeight="1" x14ac:dyDescent="0.2">
      <c r="A567" s="22"/>
      <c r="B567" s="22"/>
      <c r="C567" s="22"/>
      <c r="D567" s="22"/>
      <c r="E567" s="22"/>
      <c r="F567" s="22"/>
      <c r="G567" s="22"/>
      <c r="H567" s="22"/>
      <c r="I567" s="22"/>
      <c r="J567" s="22"/>
      <c r="K567" s="21">
        <v>1</v>
      </c>
      <c r="L567" s="21"/>
      <c r="M567" s="21"/>
      <c r="N567" s="21"/>
      <c r="O567" s="21"/>
      <c r="P567" s="21"/>
      <c r="Q567" s="21"/>
      <c r="R567" s="21"/>
      <c r="S567" s="21"/>
      <c r="T567" s="21"/>
    </row>
    <row r="568" spans="1:20" ht="30" customHeight="1" x14ac:dyDescent="0.2">
      <c r="A568" s="22"/>
      <c r="B568" s="22"/>
      <c r="C568" s="22"/>
      <c r="D568" s="22"/>
      <c r="E568" s="22"/>
      <c r="F568" s="22"/>
      <c r="G568" s="22"/>
      <c r="H568" s="22"/>
      <c r="I568" s="22"/>
      <c r="J568" s="22"/>
      <c r="K568" s="21">
        <v>1</v>
      </c>
      <c r="L568" s="21"/>
      <c r="M568" s="21"/>
      <c r="N568" s="21"/>
      <c r="O568" s="21"/>
      <c r="P568" s="21"/>
      <c r="Q568" s="21"/>
      <c r="R568" s="21"/>
      <c r="S568" s="21"/>
      <c r="T568" s="21"/>
    </row>
    <row r="569" spans="1:20" ht="30" customHeight="1" x14ac:dyDescent="0.2">
      <c r="A569" s="22"/>
      <c r="B569" s="22"/>
      <c r="C569" s="22"/>
      <c r="D569" s="22"/>
      <c r="E569" s="22"/>
      <c r="F569" s="22"/>
      <c r="G569" s="22"/>
      <c r="H569" s="22"/>
      <c r="I569" s="22"/>
      <c r="J569" s="22"/>
      <c r="K569" s="21">
        <v>1</v>
      </c>
      <c r="L569" s="21"/>
      <c r="M569" s="21"/>
      <c r="N569" s="21"/>
      <c r="O569" s="21"/>
      <c r="P569" s="21"/>
      <c r="Q569" s="21"/>
      <c r="R569" s="21"/>
      <c r="S569" s="21"/>
      <c r="T569" s="21"/>
    </row>
    <row r="570" spans="1:20" ht="30" customHeight="1" x14ac:dyDescent="0.2">
      <c r="A570" s="22"/>
      <c r="B570" s="22"/>
      <c r="C570" s="22"/>
      <c r="D570" s="22"/>
      <c r="E570" s="22"/>
      <c r="F570" s="22"/>
      <c r="G570" s="22"/>
      <c r="H570" s="22"/>
      <c r="I570" s="22"/>
      <c r="J570" s="22"/>
      <c r="K570" s="21">
        <v>1</v>
      </c>
      <c r="L570" s="21"/>
      <c r="M570" s="21"/>
      <c r="N570" s="21"/>
      <c r="O570" s="21"/>
      <c r="P570" s="21"/>
      <c r="Q570" s="21"/>
      <c r="R570" s="21"/>
      <c r="S570" s="21"/>
      <c r="T570" s="21"/>
    </row>
    <row r="571" spans="1:20" ht="30" customHeight="1" x14ac:dyDescent="0.2">
      <c r="A571" s="22"/>
      <c r="B571" s="22"/>
      <c r="C571" s="22"/>
      <c r="D571" s="22"/>
      <c r="E571" s="22"/>
      <c r="F571" s="22"/>
      <c r="G571" s="22"/>
      <c r="H571" s="22"/>
      <c r="I571" s="22"/>
      <c r="J571" s="22"/>
      <c r="K571" s="21">
        <v>1</v>
      </c>
      <c r="L571" s="21"/>
      <c r="M571" s="21"/>
      <c r="N571" s="21"/>
      <c r="O571" s="21"/>
      <c r="P571" s="21"/>
      <c r="Q571" s="21"/>
      <c r="R571" s="21"/>
      <c r="S571" s="21"/>
      <c r="T571" s="21"/>
    </row>
    <row r="572" spans="1:20" ht="30" customHeight="1" x14ac:dyDescent="0.2">
      <c r="A572" s="22"/>
      <c r="B572" s="22"/>
      <c r="C572" s="22"/>
      <c r="D572" s="22"/>
      <c r="E572" s="22"/>
      <c r="F572" s="22"/>
      <c r="G572" s="22"/>
      <c r="H572" s="22"/>
      <c r="I572" s="22"/>
      <c r="J572" s="22"/>
      <c r="K572" s="21">
        <v>1</v>
      </c>
      <c r="L572" s="21"/>
      <c r="M572" s="21"/>
      <c r="N572" s="21"/>
      <c r="O572" s="21"/>
      <c r="P572" s="21"/>
      <c r="Q572" s="21"/>
      <c r="R572" s="21"/>
      <c r="S572" s="21"/>
      <c r="T572" s="21"/>
    </row>
    <row r="573" spans="1:20" ht="30" customHeight="1" x14ac:dyDescent="0.2">
      <c r="A573" s="22"/>
      <c r="B573" s="22"/>
      <c r="C573" s="22"/>
      <c r="D573" s="22"/>
      <c r="E573" s="22"/>
      <c r="F573" s="22"/>
      <c r="G573" s="22"/>
      <c r="H573" s="22"/>
      <c r="I573" s="22"/>
      <c r="J573" s="22"/>
      <c r="K573" s="21">
        <v>1</v>
      </c>
      <c r="L573" s="21"/>
      <c r="M573" s="21"/>
      <c r="N573" s="21"/>
      <c r="O573" s="21"/>
      <c r="P573" s="21"/>
      <c r="Q573" s="21"/>
      <c r="R573" s="21"/>
      <c r="S573" s="21"/>
      <c r="T573" s="21"/>
    </row>
    <row r="574" spans="1:20" ht="30" customHeight="1" x14ac:dyDescent="0.2">
      <c r="A574" s="22"/>
      <c r="B574" s="22"/>
      <c r="C574" s="22"/>
      <c r="D574" s="22"/>
      <c r="E574" s="22"/>
      <c r="F574" s="22"/>
      <c r="G574" s="22"/>
      <c r="H574" s="22"/>
      <c r="I574" s="22"/>
      <c r="J574" s="22"/>
      <c r="K574" s="21">
        <v>1</v>
      </c>
      <c r="L574" s="21"/>
      <c r="M574" s="21"/>
      <c r="N574" s="21"/>
      <c r="O574" s="21"/>
      <c r="P574" s="21"/>
      <c r="Q574" s="21"/>
      <c r="R574" s="21"/>
      <c r="S574" s="21"/>
      <c r="T574" s="21"/>
    </row>
    <row r="575" spans="1:20" ht="30" customHeight="1" x14ac:dyDescent="0.2">
      <c r="A575" s="22"/>
      <c r="B575" s="22"/>
      <c r="C575" s="22"/>
      <c r="D575" s="22"/>
      <c r="E575" s="22"/>
      <c r="F575" s="22"/>
      <c r="G575" s="22"/>
      <c r="H575" s="22"/>
      <c r="I575" s="22"/>
      <c r="J575" s="22"/>
      <c r="K575" s="21">
        <v>1</v>
      </c>
      <c r="L575" s="21"/>
      <c r="M575" s="21"/>
      <c r="N575" s="21"/>
      <c r="O575" s="21"/>
      <c r="P575" s="21"/>
      <c r="Q575" s="21"/>
      <c r="R575" s="21"/>
      <c r="S575" s="21"/>
      <c r="T575" s="21"/>
    </row>
    <row r="576" spans="1:20" ht="30" customHeight="1" x14ac:dyDescent="0.2">
      <c r="A576" s="22"/>
      <c r="B576" s="22"/>
      <c r="C576" s="22"/>
      <c r="D576" s="22"/>
      <c r="E576" s="22"/>
      <c r="F576" s="22"/>
      <c r="G576" s="22"/>
      <c r="H576" s="22"/>
      <c r="I576" s="22"/>
      <c r="J576" s="22"/>
      <c r="K576" s="21">
        <v>1</v>
      </c>
      <c r="L576" s="21"/>
      <c r="M576" s="21"/>
      <c r="N576" s="21"/>
      <c r="O576" s="21"/>
      <c r="P576" s="21"/>
      <c r="Q576" s="21"/>
      <c r="R576" s="21"/>
      <c r="S576" s="21"/>
      <c r="T576" s="21"/>
    </row>
    <row r="577" spans="1:20" ht="30" customHeight="1" x14ac:dyDescent="0.2">
      <c r="A577" s="22"/>
      <c r="B577" s="22"/>
      <c r="C577" s="22"/>
      <c r="D577" s="22"/>
      <c r="E577" s="22"/>
      <c r="F577" s="22"/>
      <c r="G577" s="22"/>
      <c r="H577" s="22"/>
      <c r="I577" s="22"/>
      <c r="J577" s="22"/>
      <c r="K577" s="21">
        <v>1</v>
      </c>
      <c r="L577" s="21"/>
      <c r="M577" s="21"/>
      <c r="N577" s="21"/>
      <c r="O577" s="21"/>
      <c r="P577" s="21"/>
      <c r="Q577" s="21"/>
      <c r="R577" s="21"/>
      <c r="S577" s="21"/>
      <c r="T577" s="21"/>
    </row>
    <row r="578" spans="1:20" ht="30" customHeight="1" x14ac:dyDescent="0.2">
      <c r="A578" s="22"/>
      <c r="B578" s="22"/>
      <c r="C578" s="22"/>
      <c r="D578" s="22"/>
      <c r="E578" s="22"/>
      <c r="F578" s="22"/>
      <c r="G578" s="22"/>
      <c r="H578" s="22"/>
      <c r="I578" s="22"/>
      <c r="J578" s="22"/>
      <c r="K578" s="21">
        <v>1</v>
      </c>
      <c r="L578" s="21"/>
      <c r="M578" s="21"/>
      <c r="N578" s="21"/>
      <c r="O578" s="21"/>
      <c r="P578" s="21"/>
      <c r="Q578" s="21"/>
      <c r="R578" s="21"/>
      <c r="S578" s="21"/>
      <c r="T578" s="21"/>
    </row>
    <row r="579" spans="1:20" ht="30" customHeight="1" x14ac:dyDescent="0.2">
      <c r="A579" s="22"/>
      <c r="B579" s="22"/>
      <c r="C579" s="22"/>
      <c r="D579" s="22"/>
      <c r="E579" s="22"/>
      <c r="F579" s="22"/>
      <c r="G579" s="22"/>
      <c r="H579" s="22"/>
      <c r="I579" s="22"/>
      <c r="J579" s="22"/>
      <c r="K579" s="21">
        <v>1</v>
      </c>
      <c r="L579" s="21"/>
      <c r="M579" s="21"/>
      <c r="N579" s="21"/>
      <c r="O579" s="21"/>
      <c r="P579" s="21"/>
      <c r="Q579" s="21"/>
      <c r="R579" s="21"/>
      <c r="S579" s="21"/>
      <c r="T579" s="21"/>
    </row>
    <row r="580" spans="1:20" ht="30" customHeight="1" x14ac:dyDescent="0.2">
      <c r="A580" s="22"/>
      <c r="B580" s="22"/>
      <c r="C580" s="22"/>
      <c r="D580" s="22"/>
      <c r="E580" s="22"/>
      <c r="F580" s="22"/>
      <c r="G580" s="22"/>
      <c r="H580" s="22"/>
      <c r="I580" s="22"/>
      <c r="J580" s="22"/>
      <c r="K580" s="21">
        <v>1</v>
      </c>
      <c r="L580" s="21"/>
      <c r="M580" s="21"/>
      <c r="N580" s="21"/>
      <c r="O580" s="21"/>
      <c r="P580" s="21"/>
      <c r="Q580" s="21"/>
      <c r="R580" s="21"/>
      <c r="S580" s="21"/>
      <c r="T580" s="21"/>
    </row>
    <row r="581" spans="1:20" ht="30" customHeight="1" x14ac:dyDescent="0.2">
      <c r="A581" s="22"/>
      <c r="B581" s="22"/>
      <c r="C581" s="22"/>
      <c r="D581" s="22"/>
      <c r="E581" s="22"/>
      <c r="F581" s="22"/>
      <c r="G581" s="22"/>
      <c r="H581" s="22"/>
      <c r="I581" s="22"/>
      <c r="J581" s="22"/>
      <c r="K581" s="21">
        <v>1</v>
      </c>
      <c r="L581" s="21"/>
      <c r="M581" s="21"/>
      <c r="N581" s="21"/>
      <c r="O581" s="21"/>
      <c r="P581" s="21"/>
      <c r="Q581" s="21"/>
      <c r="R581" s="21"/>
      <c r="S581" s="21"/>
      <c r="T581" s="21"/>
    </row>
    <row r="582" spans="1:20" ht="30" customHeight="1" x14ac:dyDescent="0.2">
      <c r="A582" s="22"/>
      <c r="B582" s="22"/>
      <c r="C582" s="22"/>
      <c r="D582" s="22"/>
      <c r="E582" s="22"/>
      <c r="F582" s="22"/>
      <c r="G582" s="22"/>
      <c r="H582" s="22"/>
      <c r="I582" s="22"/>
      <c r="J582" s="22"/>
      <c r="K582" s="21">
        <v>1</v>
      </c>
      <c r="L582" s="21"/>
      <c r="M582" s="21"/>
      <c r="N582" s="21"/>
      <c r="O582" s="21"/>
      <c r="P582" s="21"/>
      <c r="Q582" s="21"/>
      <c r="R582" s="21"/>
      <c r="S582" s="21"/>
      <c r="T582" s="21"/>
    </row>
    <row r="583" spans="1:20" ht="30" customHeight="1" x14ac:dyDescent="0.2">
      <c r="A583" s="22"/>
      <c r="B583" s="22"/>
      <c r="C583" s="22"/>
      <c r="D583" s="22"/>
      <c r="E583" s="22"/>
      <c r="F583" s="22"/>
      <c r="G583" s="22"/>
      <c r="H583" s="22"/>
      <c r="I583" s="22"/>
      <c r="J583" s="22"/>
      <c r="K583" s="21">
        <v>1</v>
      </c>
      <c r="L583" s="21"/>
      <c r="M583" s="21"/>
      <c r="N583" s="21"/>
      <c r="O583" s="21"/>
      <c r="P583" s="21"/>
      <c r="Q583" s="21"/>
      <c r="R583" s="21"/>
      <c r="S583" s="21"/>
      <c r="T583" s="21"/>
    </row>
    <row r="584" spans="1:20" ht="30" customHeight="1" x14ac:dyDescent="0.2">
      <c r="A584" s="22"/>
      <c r="B584" s="22"/>
      <c r="C584" s="22"/>
      <c r="D584" s="22"/>
      <c r="E584" s="22"/>
      <c r="F584" s="22"/>
      <c r="G584" s="22"/>
      <c r="H584" s="22"/>
      <c r="I584" s="22"/>
      <c r="J584" s="22"/>
      <c r="K584" s="21">
        <v>1</v>
      </c>
      <c r="L584" s="21"/>
      <c r="M584" s="21"/>
      <c r="N584" s="21"/>
      <c r="O584" s="21"/>
      <c r="P584" s="21"/>
      <c r="Q584" s="21"/>
      <c r="R584" s="21"/>
      <c r="S584" s="21"/>
      <c r="T584" s="21"/>
    </row>
    <row r="585" spans="1:20" ht="30" customHeight="1" x14ac:dyDescent="0.2">
      <c r="A585" s="22"/>
      <c r="B585" s="22"/>
      <c r="C585" s="22"/>
      <c r="D585" s="22"/>
      <c r="E585" s="22"/>
      <c r="F585" s="22"/>
      <c r="G585" s="22"/>
      <c r="H585" s="22"/>
      <c r="I585" s="22"/>
      <c r="J585" s="22"/>
      <c r="K585" s="21">
        <v>1</v>
      </c>
      <c r="L585" s="21"/>
      <c r="M585" s="21"/>
      <c r="N585" s="21"/>
      <c r="O585" s="21"/>
      <c r="P585" s="21"/>
      <c r="Q585" s="21"/>
      <c r="R585" s="21"/>
      <c r="S585" s="21"/>
      <c r="T585" s="21"/>
    </row>
    <row r="586" spans="1:20" ht="30" customHeight="1" x14ac:dyDescent="0.2">
      <c r="A586" s="22"/>
      <c r="B586" s="22"/>
      <c r="C586" s="22"/>
      <c r="D586" s="22"/>
      <c r="E586" s="22"/>
      <c r="F586" s="22"/>
      <c r="G586" s="22"/>
      <c r="H586" s="22"/>
      <c r="I586" s="22"/>
      <c r="J586" s="22"/>
      <c r="K586" s="21">
        <v>1</v>
      </c>
      <c r="L586" s="21"/>
      <c r="M586" s="21"/>
      <c r="N586" s="21"/>
      <c r="O586" s="21"/>
      <c r="P586" s="21"/>
      <c r="Q586" s="21"/>
      <c r="R586" s="21"/>
      <c r="S586" s="21"/>
      <c r="T586" s="21"/>
    </row>
    <row r="587" spans="1:20" ht="30" customHeight="1" x14ac:dyDescent="0.2">
      <c r="A587" s="22"/>
      <c r="B587" s="22"/>
      <c r="C587" s="22"/>
      <c r="D587" s="22"/>
      <c r="E587" s="22"/>
      <c r="F587" s="22"/>
      <c r="G587" s="22"/>
      <c r="H587" s="22"/>
      <c r="I587" s="22"/>
      <c r="J587" s="22"/>
      <c r="K587" s="21">
        <v>1</v>
      </c>
      <c r="L587" s="21"/>
      <c r="M587" s="21"/>
      <c r="N587" s="21"/>
      <c r="O587" s="21"/>
      <c r="P587" s="21"/>
      <c r="Q587" s="21"/>
      <c r="R587" s="21"/>
      <c r="S587" s="21"/>
      <c r="T587" s="21"/>
    </row>
    <row r="588" spans="1:20" ht="30" customHeight="1" x14ac:dyDescent="0.2">
      <c r="A588" s="22"/>
      <c r="B588" s="22"/>
      <c r="C588" s="22"/>
      <c r="D588" s="22"/>
      <c r="E588" s="22"/>
      <c r="F588" s="22"/>
      <c r="G588" s="22"/>
      <c r="H588" s="22"/>
      <c r="I588" s="22"/>
      <c r="J588" s="22"/>
      <c r="K588" s="21">
        <v>1</v>
      </c>
      <c r="L588" s="21"/>
      <c r="M588" s="21"/>
      <c r="N588" s="21"/>
      <c r="O588" s="21"/>
      <c r="P588" s="21"/>
      <c r="Q588" s="21"/>
      <c r="R588" s="21"/>
      <c r="S588" s="21"/>
      <c r="T588" s="21"/>
    </row>
    <row r="589" spans="1:20" ht="30" customHeight="1" x14ac:dyDescent="0.2">
      <c r="A589" s="22"/>
      <c r="B589" s="22"/>
      <c r="C589" s="22"/>
      <c r="D589" s="22"/>
      <c r="E589" s="22"/>
      <c r="F589" s="22"/>
      <c r="G589" s="22"/>
      <c r="H589" s="22"/>
      <c r="I589" s="22"/>
      <c r="J589" s="22"/>
      <c r="K589" s="21">
        <v>1</v>
      </c>
      <c r="L589" s="21"/>
      <c r="M589" s="21"/>
      <c r="N589" s="21"/>
      <c r="O589" s="21"/>
      <c r="P589" s="21"/>
      <c r="Q589" s="21"/>
      <c r="R589" s="21"/>
      <c r="S589" s="21"/>
      <c r="T589" s="21"/>
    </row>
    <row r="590" spans="1:20" ht="30" customHeight="1" x14ac:dyDescent="0.2">
      <c r="A590" s="22"/>
      <c r="B590" s="22"/>
      <c r="C590" s="22"/>
      <c r="D590" s="22"/>
      <c r="E590" s="22"/>
      <c r="F590" s="22"/>
      <c r="G590" s="22"/>
      <c r="H590" s="22"/>
      <c r="I590" s="22"/>
      <c r="J590" s="22"/>
      <c r="K590" s="21">
        <v>1</v>
      </c>
      <c r="L590" s="21"/>
      <c r="M590" s="21"/>
      <c r="N590" s="21"/>
      <c r="O590" s="21"/>
      <c r="P590" s="21"/>
      <c r="Q590" s="21"/>
      <c r="R590" s="21"/>
      <c r="S590" s="21"/>
      <c r="T590" s="21"/>
    </row>
    <row r="591" spans="1:20" ht="30" customHeight="1" x14ac:dyDescent="0.2">
      <c r="A591" s="22"/>
      <c r="B591" s="22"/>
      <c r="C591" s="22"/>
      <c r="D591" s="22"/>
      <c r="E591" s="22"/>
      <c r="F591" s="22"/>
      <c r="G591" s="22"/>
      <c r="H591" s="22"/>
      <c r="I591" s="22"/>
      <c r="J591" s="22"/>
      <c r="K591" s="21">
        <v>1</v>
      </c>
      <c r="L591" s="21"/>
      <c r="M591" s="21"/>
      <c r="N591" s="21"/>
      <c r="O591" s="21"/>
      <c r="P591" s="21"/>
      <c r="Q591" s="21"/>
      <c r="R591" s="21"/>
      <c r="S591" s="21"/>
      <c r="T591" s="21"/>
    </row>
    <row r="592" spans="1:20" ht="30" customHeight="1" x14ac:dyDescent="0.2">
      <c r="A592" s="22"/>
      <c r="B592" s="22"/>
      <c r="C592" s="22"/>
      <c r="D592" s="22"/>
      <c r="E592" s="22"/>
      <c r="F592" s="22"/>
      <c r="G592" s="22"/>
      <c r="H592" s="22"/>
      <c r="I592" s="22"/>
      <c r="J592" s="22"/>
      <c r="K592" s="21">
        <v>1</v>
      </c>
      <c r="L592" s="21"/>
      <c r="M592" s="21"/>
      <c r="N592" s="21"/>
      <c r="O592" s="21"/>
      <c r="P592" s="21"/>
      <c r="Q592" s="21"/>
      <c r="R592" s="21"/>
      <c r="S592" s="21"/>
      <c r="T592" s="21"/>
    </row>
    <row r="593" spans="1:20" ht="30" customHeight="1" x14ac:dyDescent="0.2">
      <c r="A593" s="22"/>
      <c r="B593" s="22"/>
      <c r="C593" s="22"/>
      <c r="D593" s="22"/>
      <c r="E593" s="22"/>
      <c r="F593" s="22"/>
      <c r="G593" s="22"/>
      <c r="H593" s="22"/>
      <c r="I593" s="22"/>
      <c r="J593" s="22"/>
      <c r="K593" s="21">
        <v>1</v>
      </c>
      <c r="L593" s="21"/>
      <c r="M593" s="21"/>
      <c r="N593" s="21"/>
      <c r="O593" s="21"/>
      <c r="P593" s="21"/>
      <c r="Q593" s="21"/>
      <c r="R593" s="21"/>
      <c r="S593" s="21"/>
      <c r="T593" s="21"/>
    </row>
    <row r="594" spans="1:20" ht="30" customHeight="1" x14ac:dyDescent="0.2">
      <c r="A594" s="22"/>
      <c r="B594" s="22"/>
      <c r="C594" s="22"/>
      <c r="D594" s="22"/>
      <c r="E594" s="22"/>
      <c r="F594" s="22"/>
      <c r="G594" s="22"/>
      <c r="H594" s="22"/>
      <c r="I594" s="22"/>
      <c r="J594" s="22"/>
      <c r="K594" s="21">
        <v>1</v>
      </c>
      <c r="L594" s="21"/>
      <c r="M594" s="21"/>
      <c r="N594" s="21"/>
      <c r="O594" s="21"/>
      <c r="P594" s="21"/>
      <c r="Q594" s="21"/>
      <c r="R594" s="21"/>
      <c r="S594" s="21"/>
      <c r="T594" s="21"/>
    </row>
    <row r="595" spans="1:20" ht="30" customHeight="1" x14ac:dyDescent="0.2">
      <c r="A595" s="22"/>
      <c r="B595" s="22"/>
      <c r="C595" s="22"/>
      <c r="D595" s="22"/>
      <c r="E595" s="22"/>
      <c r="F595" s="22"/>
      <c r="G595" s="22"/>
      <c r="H595" s="22"/>
      <c r="I595" s="22"/>
      <c r="J595" s="22"/>
      <c r="K595" s="21">
        <v>1</v>
      </c>
      <c r="L595" s="21"/>
      <c r="M595" s="21"/>
      <c r="N595" s="21"/>
      <c r="O595" s="21"/>
      <c r="P595" s="21"/>
      <c r="Q595" s="21"/>
      <c r="R595" s="21"/>
      <c r="S595" s="21"/>
      <c r="T595" s="21"/>
    </row>
    <row r="596" spans="1:20" ht="30" customHeight="1" x14ac:dyDescent="0.2">
      <c r="A596" s="22"/>
      <c r="B596" s="22"/>
      <c r="C596" s="22"/>
      <c r="D596" s="22"/>
      <c r="E596" s="22"/>
      <c r="F596" s="22"/>
      <c r="G596" s="22"/>
      <c r="H596" s="22"/>
      <c r="I596" s="22"/>
      <c r="J596" s="22"/>
      <c r="K596" s="21">
        <v>1</v>
      </c>
      <c r="L596" s="21"/>
      <c r="M596" s="21"/>
      <c r="N596" s="21"/>
      <c r="O596" s="21"/>
      <c r="P596" s="21"/>
      <c r="Q596" s="21"/>
      <c r="R596" s="21"/>
      <c r="S596" s="21"/>
      <c r="T596" s="21"/>
    </row>
    <row r="597" spans="1:20" ht="30" customHeight="1" x14ac:dyDescent="0.2">
      <c r="A597" s="22"/>
      <c r="B597" s="22"/>
      <c r="C597" s="22"/>
      <c r="D597" s="22"/>
      <c r="E597" s="22"/>
      <c r="F597" s="22"/>
      <c r="G597" s="22"/>
      <c r="H597" s="22"/>
      <c r="I597" s="22"/>
      <c r="J597" s="22"/>
      <c r="K597" s="21">
        <v>1</v>
      </c>
      <c r="L597" s="21"/>
      <c r="M597" s="21"/>
      <c r="N597" s="21"/>
      <c r="O597" s="21"/>
      <c r="P597" s="21"/>
      <c r="Q597" s="21"/>
      <c r="R597" s="21"/>
      <c r="S597" s="21"/>
      <c r="T597" s="21"/>
    </row>
    <row r="598" spans="1:20" ht="30" customHeight="1" x14ac:dyDescent="0.2">
      <c r="A598" s="22"/>
      <c r="B598" s="22"/>
      <c r="C598" s="22"/>
      <c r="D598" s="22"/>
      <c r="E598" s="22"/>
      <c r="F598" s="22"/>
      <c r="G598" s="22"/>
      <c r="H598" s="22"/>
      <c r="I598" s="22"/>
      <c r="J598" s="22"/>
      <c r="K598" s="21">
        <v>1</v>
      </c>
      <c r="L598" s="21"/>
      <c r="M598" s="21"/>
      <c r="N598" s="21"/>
      <c r="O598" s="21"/>
      <c r="P598" s="21"/>
      <c r="Q598" s="21"/>
      <c r="R598" s="21"/>
      <c r="S598" s="21"/>
      <c r="T598" s="21"/>
    </row>
    <row r="599" spans="1:20" ht="30" customHeight="1" x14ac:dyDescent="0.2">
      <c r="A599" s="22"/>
      <c r="B599" s="22"/>
      <c r="C599" s="22"/>
      <c r="D599" s="22"/>
      <c r="E599" s="22"/>
      <c r="F599" s="22"/>
      <c r="G599" s="22"/>
      <c r="H599" s="22"/>
      <c r="I599" s="22"/>
      <c r="J599" s="22"/>
      <c r="K599" s="21">
        <v>1</v>
      </c>
      <c r="L599" s="21"/>
      <c r="M599" s="21"/>
      <c r="N599" s="21"/>
      <c r="O599" s="21"/>
      <c r="P599" s="21"/>
      <c r="Q599" s="21"/>
      <c r="R599" s="21"/>
      <c r="S599" s="21"/>
      <c r="T599" s="21"/>
    </row>
    <row r="600" spans="1:20" ht="30" customHeight="1" x14ac:dyDescent="0.2">
      <c r="A600" s="22"/>
      <c r="B600" s="22"/>
      <c r="C600" s="22"/>
      <c r="D600" s="22"/>
      <c r="E600" s="22"/>
      <c r="F600" s="22"/>
      <c r="G600" s="22"/>
      <c r="H600" s="22"/>
      <c r="I600" s="22"/>
      <c r="J600" s="22"/>
      <c r="K600" s="21">
        <v>1</v>
      </c>
      <c r="L600" s="21"/>
      <c r="M600" s="21"/>
      <c r="N600" s="21"/>
      <c r="O600" s="21"/>
      <c r="P600" s="21"/>
      <c r="Q600" s="21"/>
      <c r="R600" s="21"/>
      <c r="S600" s="21"/>
      <c r="T600" s="21"/>
    </row>
    <row r="601" spans="1:20" ht="30" customHeight="1" x14ac:dyDescent="0.2">
      <c r="A601" s="22"/>
      <c r="B601" s="22"/>
      <c r="C601" s="22"/>
      <c r="D601" s="22"/>
      <c r="E601" s="22"/>
      <c r="F601" s="22"/>
      <c r="G601" s="22"/>
      <c r="H601" s="22"/>
      <c r="I601" s="22"/>
      <c r="J601" s="22"/>
      <c r="K601" s="21">
        <v>1</v>
      </c>
      <c r="L601" s="21"/>
      <c r="M601" s="21"/>
      <c r="N601" s="21"/>
      <c r="O601" s="21"/>
      <c r="P601" s="21"/>
      <c r="Q601" s="21"/>
      <c r="R601" s="21"/>
      <c r="S601" s="21"/>
      <c r="T601" s="21"/>
    </row>
    <row r="602" spans="1:20" ht="30" customHeight="1" x14ac:dyDescent="0.2">
      <c r="A602" s="22"/>
      <c r="B602" s="22"/>
      <c r="C602" s="22"/>
      <c r="D602" s="22"/>
      <c r="E602" s="22"/>
      <c r="F602" s="22"/>
      <c r="G602" s="22"/>
      <c r="H602" s="22"/>
      <c r="I602" s="22"/>
      <c r="J602" s="22"/>
      <c r="K602" s="21">
        <v>1</v>
      </c>
      <c r="L602" s="21"/>
      <c r="M602" s="21"/>
      <c r="N602" s="21"/>
      <c r="O602" s="21"/>
      <c r="P602" s="21"/>
      <c r="Q602" s="21"/>
      <c r="R602" s="21"/>
      <c r="S602" s="21"/>
      <c r="T602" s="21"/>
    </row>
    <row r="603" spans="1:20" ht="30" customHeight="1" x14ac:dyDescent="0.2">
      <c r="A603" s="22"/>
      <c r="B603" s="22"/>
      <c r="C603" s="22"/>
      <c r="D603" s="22"/>
      <c r="E603" s="22"/>
      <c r="F603" s="22"/>
      <c r="G603" s="22"/>
      <c r="H603" s="22"/>
      <c r="I603" s="22"/>
      <c r="J603" s="22"/>
      <c r="K603" s="21">
        <v>1</v>
      </c>
      <c r="L603" s="21"/>
      <c r="M603" s="21"/>
      <c r="N603" s="21"/>
      <c r="O603" s="21"/>
      <c r="P603" s="21"/>
      <c r="Q603" s="21"/>
      <c r="R603" s="21"/>
      <c r="S603" s="21"/>
      <c r="T603" s="21"/>
    </row>
    <row r="604" spans="1:20" ht="30" customHeight="1" x14ac:dyDescent="0.2">
      <c r="A604" s="22"/>
      <c r="B604" s="22"/>
      <c r="C604" s="22"/>
      <c r="D604" s="22"/>
      <c r="E604" s="22"/>
      <c r="F604" s="22"/>
      <c r="G604" s="22"/>
      <c r="H604" s="22"/>
      <c r="I604" s="22"/>
      <c r="J604" s="22"/>
      <c r="K604" s="21">
        <v>1</v>
      </c>
      <c r="L604" s="21"/>
      <c r="M604" s="21"/>
      <c r="N604" s="21"/>
      <c r="O604" s="21"/>
      <c r="P604" s="21"/>
      <c r="Q604" s="21"/>
      <c r="R604" s="21"/>
      <c r="S604" s="21"/>
      <c r="T604" s="21"/>
    </row>
    <row r="605" spans="1:20" ht="30" customHeight="1" x14ac:dyDescent="0.2">
      <c r="A605" s="22"/>
      <c r="B605" s="22"/>
      <c r="C605" s="22"/>
      <c r="D605" s="22"/>
      <c r="E605" s="22"/>
      <c r="F605" s="22"/>
      <c r="G605" s="22"/>
      <c r="H605" s="22"/>
      <c r="I605" s="22"/>
      <c r="J605" s="22"/>
      <c r="K605" s="21">
        <v>1</v>
      </c>
      <c r="L605" s="21"/>
      <c r="M605" s="21"/>
      <c r="N605" s="21"/>
      <c r="O605" s="21"/>
      <c r="P605" s="21"/>
      <c r="Q605" s="21"/>
      <c r="R605" s="21"/>
      <c r="S605" s="21"/>
      <c r="T605" s="21"/>
    </row>
    <row r="606" spans="1:20" ht="30" customHeight="1" x14ac:dyDescent="0.2">
      <c r="A606" s="22"/>
      <c r="B606" s="22"/>
      <c r="C606" s="22"/>
      <c r="D606" s="22"/>
      <c r="E606" s="22"/>
      <c r="F606" s="22"/>
      <c r="G606" s="22"/>
      <c r="H606" s="22"/>
      <c r="I606" s="22"/>
      <c r="J606" s="22"/>
      <c r="K606" s="21">
        <v>1</v>
      </c>
      <c r="L606" s="21"/>
      <c r="M606" s="21"/>
      <c r="N606" s="21"/>
      <c r="O606" s="21"/>
      <c r="P606" s="21"/>
      <c r="Q606" s="21"/>
      <c r="R606" s="21"/>
      <c r="S606" s="21"/>
      <c r="T606" s="21"/>
    </row>
    <row r="607" spans="1:20" ht="30" customHeight="1" x14ac:dyDescent="0.2">
      <c r="A607" s="22"/>
      <c r="B607" s="22"/>
      <c r="C607" s="22"/>
      <c r="D607" s="22"/>
      <c r="E607" s="22"/>
      <c r="F607" s="22"/>
      <c r="G607" s="22"/>
      <c r="H607" s="22"/>
      <c r="I607" s="22"/>
      <c r="J607" s="22"/>
      <c r="K607" s="21">
        <v>1</v>
      </c>
      <c r="L607" s="21"/>
      <c r="M607" s="21"/>
      <c r="N607" s="21"/>
      <c r="O607" s="21"/>
      <c r="P607" s="21"/>
      <c r="Q607" s="21"/>
      <c r="R607" s="21"/>
      <c r="S607" s="21"/>
      <c r="T607" s="21"/>
    </row>
    <row r="608" spans="1:20" ht="30" customHeight="1" x14ac:dyDescent="0.2">
      <c r="A608" s="22"/>
      <c r="B608" s="22"/>
      <c r="C608" s="22"/>
      <c r="D608" s="22"/>
      <c r="E608" s="22"/>
      <c r="F608" s="22"/>
      <c r="G608" s="22"/>
      <c r="H608" s="22"/>
      <c r="I608" s="22"/>
      <c r="J608" s="22"/>
      <c r="K608" s="21">
        <v>1</v>
      </c>
      <c r="L608" s="21"/>
      <c r="M608" s="21"/>
      <c r="N608" s="21"/>
      <c r="O608" s="21"/>
      <c r="P608" s="21"/>
      <c r="Q608" s="21"/>
      <c r="R608" s="21"/>
      <c r="S608" s="21"/>
      <c r="T608" s="21"/>
    </row>
    <row r="609" spans="1:20" ht="30" customHeight="1" x14ac:dyDescent="0.2">
      <c r="A609" s="22"/>
      <c r="B609" s="22"/>
      <c r="C609" s="22"/>
      <c r="D609" s="22"/>
      <c r="E609" s="22"/>
      <c r="F609" s="22"/>
      <c r="G609" s="22"/>
      <c r="H609" s="22"/>
      <c r="I609" s="22"/>
      <c r="J609" s="22"/>
      <c r="K609" s="21">
        <v>1</v>
      </c>
      <c r="L609" s="21"/>
      <c r="M609" s="21"/>
      <c r="N609" s="21"/>
      <c r="O609" s="21"/>
      <c r="P609" s="21"/>
      <c r="Q609" s="21"/>
      <c r="R609" s="21"/>
      <c r="S609" s="21"/>
      <c r="T609" s="21"/>
    </row>
    <row r="610" spans="1:20" ht="30" customHeight="1" x14ac:dyDescent="0.2">
      <c r="A610" s="22"/>
      <c r="B610" s="22"/>
      <c r="C610" s="22"/>
      <c r="D610" s="22"/>
      <c r="E610" s="22"/>
      <c r="F610" s="22"/>
      <c r="G610" s="22"/>
      <c r="H610" s="22"/>
      <c r="I610" s="22"/>
      <c r="J610" s="22"/>
      <c r="K610" s="21">
        <v>1</v>
      </c>
      <c r="L610" s="21"/>
      <c r="M610" s="21"/>
      <c r="N610" s="21"/>
      <c r="O610" s="21"/>
      <c r="P610" s="21"/>
      <c r="Q610" s="21"/>
      <c r="R610" s="21"/>
      <c r="S610" s="21"/>
      <c r="T610" s="21"/>
    </row>
    <row r="611" spans="1:20" ht="30" customHeight="1" x14ac:dyDescent="0.2">
      <c r="A611" s="22"/>
      <c r="B611" s="22"/>
      <c r="C611" s="22"/>
      <c r="D611" s="22"/>
      <c r="E611" s="22"/>
      <c r="F611" s="22"/>
      <c r="G611" s="22"/>
      <c r="H611" s="22"/>
      <c r="I611" s="22"/>
      <c r="J611" s="22"/>
      <c r="K611" s="21">
        <v>1</v>
      </c>
      <c r="L611" s="21"/>
      <c r="M611" s="21"/>
      <c r="N611" s="21"/>
      <c r="O611" s="21"/>
      <c r="P611" s="21"/>
      <c r="Q611" s="21"/>
      <c r="R611" s="21"/>
      <c r="S611" s="21"/>
      <c r="T611" s="21"/>
    </row>
    <row r="612" spans="1:20" ht="30" customHeight="1" x14ac:dyDescent="0.2">
      <c r="A612" s="22"/>
      <c r="B612" s="22"/>
      <c r="C612" s="22"/>
      <c r="D612" s="22"/>
      <c r="E612" s="22"/>
      <c r="F612" s="22"/>
      <c r="G612" s="22"/>
      <c r="H612" s="22"/>
      <c r="I612" s="22"/>
      <c r="J612" s="22"/>
      <c r="K612" s="21">
        <v>1</v>
      </c>
      <c r="L612" s="21"/>
      <c r="M612" s="21"/>
      <c r="N612" s="21"/>
      <c r="O612" s="21"/>
      <c r="P612" s="21"/>
      <c r="Q612" s="21"/>
      <c r="R612" s="21"/>
      <c r="S612" s="21"/>
      <c r="T612" s="21"/>
    </row>
    <row r="613" spans="1:20" ht="30" customHeight="1" x14ac:dyDescent="0.2">
      <c r="A613" s="22"/>
      <c r="B613" s="22"/>
      <c r="C613" s="22"/>
      <c r="D613" s="22"/>
      <c r="E613" s="22"/>
      <c r="F613" s="22"/>
      <c r="G613" s="22"/>
      <c r="H613" s="22"/>
      <c r="I613" s="22"/>
      <c r="J613" s="22"/>
      <c r="K613" s="21">
        <v>1</v>
      </c>
      <c r="L613" s="21"/>
      <c r="M613" s="21"/>
      <c r="N613" s="21"/>
      <c r="O613" s="21"/>
      <c r="P613" s="21"/>
      <c r="Q613" s="21"/>
      <c r="R613" s="21"/>
      <c r="S613" s="21"/>
      <c r="T613" s="21"/>
    </row>
    <row r="614" spans="1:20" ht="30" customHeight="1" x14ac:dyDescent="0.2">
      <c r="A614" s="22"/>
      <c r="B614" s="22"/>
      <c r="C614" s="22"/>
      <c r="D614" s="22"/>
      <c r="E614" s="22"/>
      <c r="F614" s="22"/>
      <c r="G614" s="22"/>
      <c r="H614" s="22"/>
      <c r="I614" s="22"/>
      <c r="J614" s="22"/>
      <c r="K614" s="21">
        <v>1</v>
      </c>
      <c r="L614" s="21"/>
      <c r="M614" s="21"/>
      <c r="N614" s="21"/>
      <c r="O614" s="21"/>
      <c r="P614" s="21"/>
      <c r="Q614" s="21"/>
      <c r="R614" s="21"/>
      <c r="S614" s="21"/>
      <c r="T614" s="21"/>
    </row>
    <row r="615" spans="1:20" ht="30" customHeight="1" x14ac:dyDescent="0.2">
      <c r="A615" s="22"/>
      <c r="B615" s="22"/>
      <c r="C615" s="22"/>
      <c r="D615" s="22"/>
      <c r="E615" s="22"/>
      <c r="F615" s="22"/>
      <c r="G615" s="22"/>
      <c r="H615" s="22"/>
      <c r="I615" s="22"/>
      <c r="J615" s="22"/>
      <c r="K615" s="21">
        <v>1</v>
      </c>
      <c r="L615" s="21"/>
      <c r="M615" s="21"/>
      <c r="N615" s="21"/>
      <c r="O615" s="21"/>
      <c r="P615" s="21"/>
      <c r="Q615" s="21"/>
      <c r="R615" s="21"/>
      <c r="S615" s="21"/>
      <c r="T615" s="21"/>
    </row>
    <row r="616" spans="1:20" ht="30" customHeight="1" x14ac:dyDescent="0.2">
      <c r="A616" s="22"/>
      <c r="B616" s="22"/>
      <c r="C616" s="22"/>
      <c r="D616" s="22"/>
      <c r="E616" s="22"/>
      <c r="F616" s="22"/>
      <c r="G616" s="22"/>
      <c r="H616" s="22"/>
      <c r="I616" s="22"/>
      <c r="J616" s="22"/>
      <c r="K616" s="21">
        <v>1</v>
      </c>
      <c r="L616" s="21"/>
      <c r="M616" s="21"/>
      <c r="N616" s="21"/>
      <c r="O616" s="21"/>
      <c r="P616" s="21"/>
      <c r="Q616" s="21"/>
      <c r="R616" s="21"/>
      <c r="S616" s="21"/>
      <c r="T616" s="21"/>
    </row>
    <row r="617" spans="1:20" ht="30" customHeight="1" x14ac:dyDescent="0.2">
      <c r="A617" s="22"/>
      <c r="B617" s="22"/>
      <c r="C617" s="22"/>
      <c r="D617" s="22"/>
      <c r="E617" s="22"/>
      <c r="F617" s="22"/>
      <c r="G617" s="22"/>
      <c r="H617" s="22"/>
      <c r="I617" s="22"/>
      <c r="J617" s="22"/>
      <c r="K617" s="21">
        <v>1</v>
      </c>
      <c r="L617" s="21"/>
      <c r="M617" s="21"/>
      <c r="N617" s="21"/>
      <c r="O617" s="21"/>
      <c r="P617" s="21"/>
      <c r="Q617" s="21"/>
      <c r="R617" s="21"/>
      <c r="S617" s="21"/>
      <c r="T617" s="21"/>
    </row>
    <row r="618" spans="1:20" ht="30" customHeight="1" x14ac:dyDescent="0.2">
      <c r="A618" s="22"/>
      <c r="B618" s="22"/>
      <c r="C618" s="22"/>
      <c r="D618" s="22"/>
      <c r="E618" s="22"/>
      <c r="F618" s="22"/>
      <c r="G618" s="22"/>
      <c r="H618" s="22"/>
      <c r="I618" s="22"/>
      <c r="J618" s="22"/>
      <c r="K618" s="21">
        <v>1</v>
      </c>
      <c r="L618" s="21"/>
      <c r="M618" s="21"/>
      <c r="N618" s="21"/>
      <c r="O618" s="21"/>
      <c r="P618" s="21"/>
      <c r="Q618" s="21"/>
      <c r="R618" s="21"/>
      <c r="S618" s="21"/>
      <c r="T618" s="21"/>
    </row>
    <row r="619" spans="1:20" ht="30" customHeight="1" x14ac:dyDescent="0.2">
      <c r="A619" s="22"/>
      <c r="B619" s="22"/>
      <c r="C619" s="22"/>
      <c r="D619" s="22"/>
      <c r="E619" s="22"/>
      <c r="F619" s="22"/>
      <c r="G619" s="22"/>
      <c r="H619" s="22"/>
      <c r="I619" s="22"/>
      <c r="J619" s="22"/>
      <c r="K619" s="21">
        <v>1</v>
      </c>
      <c r="L619" s="21"/>
      <c r="M619" s="21"/>
      <c r="N619" s="21"/>
      <c r="O619" s="21"/>
      <c r="P619" s="21"/>
      <c r="Q619" s="21"/>
      <c r="R619" s="21"/>
      <c r="S619" s="21"/>
      <c r="T619" s="21"/>
    </row>
    <row r="620" spans="1:20" ht="30" customHeight="1" x14ac:dyDescent="0.2">
      <c r="A620" s="22"/>
      <c r="B620" s="22"/>
      <c r="C620" s="22"/>
      <c r="D620" s="22"/>
      <c r="E620" s="22"/>
      <c r="F620" s="22"/>
      <c r="G620" s="22"/>
      <c r="H620" s="22"/>
      <c r="I620" s="22"/>
      <c r="J620" s="22"/>
      <c r="K620" s="21">
        <v>1</v>
      </c>
      <c r="L620" s="21"/>
      <c r="M620" s="21"/>
      <c r="N620" s="21"/>
      <c r="O620" s="21"/>
      <c r="P620" s="21"/>
      <c r="Q620" s="21"/>
      <c r="R620" s="21"/>
      <c r="S620" s="21"/>
      <c r="T620" s="21"/>
    </row>
    <row r="621" spans="1:20" ht="30" customHeight="1" x14ac:dyDescent="0.2">
      <c r="A621" s="22"/>
      <c r="B621" s="22"/>
      <c r="C621" s="22"/>
      <c r="D621" s="22"/>
      <c r="E621" s="22"/>
      <c r="F621" s="22"/>
      <c r="G621" s="22"/>
      <c r="H621" s="22"/>
      <c r="I621" s="22"/>
      <c r="J621" s="22"/>
      <c r="K621" s="21">
        <v>1</v>
      </c>
      <c r="L621" s="21"/>
      <c r="M621" s="21"/>
      <c r="N621" s="21"/>
      <c r="O621" s="21"/>
      <c r="P621" s="21"/>
      <c r="Q621" s="21"/>
      <c r="R621" s="21"/>
      <c r="S621" s="21"/>
      <c r="T621" s="21"/>
    </row>
    <row r="622" spans="1:20" ht="30" customHeight="1" x14ac:dyDescent="0.2">
      <c r="A622" s="22"/>
      <c r="B622" s="22"/>
      <c r="C622" s="22"/>
      <c r="D622" s="22"/>
      <c r="E622" s="22"/>
      <c r="F622" s="22"/>
      <c r="G622" s="22"/>
      <c r="H622" s="22"/>
      <c r="I622" s="22"/>
      <c r="J622" s="22"/>
      <c r="K622" s="21">
        <v>1</v>
      </c>
      <c r="L622" s="21"/>
      <c r="M622" s="21"/>
      <c r="N622" s="21"/>
      <c r="O622" s="21"/>
      <c r="P622" s="21"/>
      <c r="Q622" s="21"/>
      <c r="R622" s="21"/>
      <c r="S622" s="21"/>
      <c r="T622" s="21"/>
    </row>
    <row r="623" spans="1:20" ht="30" customHeight="1" x14ac:dyDescent="0.2">
      <c r="A623" s="22"/>
      <c r="B623" s="22"/>
      <c r="C623" s="22"/>
      <c r="D623" s="22"/>
      <c r="E623" s="22"/>
      <c r="F623" s="22"/>
      <c r="G623" s="22"/>
      <c r="H623" s="22"/>
      <c r="I623" s="22"/>
      <c r="J623" s="22"/>
      <c r="K623" s="21">
        <v>1</v>
      </c>
      <c r="L623" s="21"/>
      <c r="M623" s="21"/>
      <c r="N623" s="21"/>
      <c r="O623" s="21"/>
      <c r="P623" s="21"/>
      <c r="Q623" s="21"/>
      <c r="R623" s="21"/>
      <c r="S623" s="21"/>
      <c r="T623" s="21"/>
    </row>
    <row r="624" spans="1:20" ht="30" customHeight="1" x14ac:dyDescent="0.2">
      <c r="A624" s="22"/>
      <c r="B624" s="22"/>
      <c r="C624" s="22"/>
      <c r="D624" s="22"/>
      <c r="E624" s="22"/>
      <c r="F624" s="22"/>
      <c r="G624" s="22"/>
      <c r="H624" s="22"/>
      <c r="I624" s="22"/>
      <c r="J624" s="22"/>
      <c r="K624" s="21">
        <v>1</v>
      </c>
      <c r="L624" s="21"/>
      <c r="M624" s="21"/>
      <c r="N624" s="21"/>
      <c r="O624" s="21"/>
      <c r="P624" s="21"/>
      <c r="Q624" s="21"/>
      <c r="R624" s="21"/>
      <c r="S624" s="21"/>
      <c r="T624" s="21"/>
    </row>
    <row r="625" spans="1:20" ht="30" customHeight="1" x14ac:dyDescent="0.2">
      <c r="A625" s="22"/>
      <c r="B625" s="22"/>
      <c r="C625" s="22"/>
      <c r="D625" s="22"/>
      <c r="E625" s="22"/>
      <c r="F625" s="22"/>
      <c r="G625" s="22"/>
      <c r="H625" s="22"/>
      <c r="I625" s="22"/>
      <c r="J625" s="22"/>
      <c r="K625" s="21">
        <v>1</v>
      </c>
      <c r="L625" s="21"/>
      <c r="M625" s="21"/>
      <c r="N625" s="21"/>
      <c r="O625" s="21"/>
      <c r="P625" s="21"/>
      <c r="Q625" s="21"/>
      <c r="R625" s="21"/>
      <c r="S625" s="21"/>
      <c r="T625" s="21"/>
    </row>
    <row r="626" spans="1:20" ht="30" customHeight="1" x14ac:dyDescent="0.2">
      <c r="A626" s="22"/>
      <c r="B626" s="22"/>
      <c r="C626" s="22"/>
      <c r="D626" s="22"/>
      <c r="E626" s="22"/>
      <c r="F626" s="22"/>
      <c r="G626" s="22"/>
      <c r="H626" s="22"/>
      <c r="I626" s="22"/>
      <c r="J626" s="22"/>
      <c r="K626" s="21">
        <v>1</v>
      </c>
      <c r="L626" s="21"/>
      <c r="M626" s="21"/>
      <c r="N626" s="21"/>
      <c r="O626" s="21"/>
      <c r="P626" s="21"/>
      <c r="Q626" s="21"/>
      <c r="R626" s="21"/>
      <c r="S626" s="21"/>
      <c r="T626" s="21"/>
    </row>
    <row r="627" spans="1:20" ht="30" customHeight="1" x14ac:dyDescent="0.2">
      <c r="A627" s="22"/>
      <c r="B627" s="22"/>
      <c r="C627" s="22"/>
      <c r="D627" s="22"/>
      <c r="E627" s="22"/>
      <c r="F627" s="22"/>
      <c r="G627" s="22"/>
      <c r="H627" s="22"/>
      <c r="I627" s="22"/>
      <c r="J627" s="22"/>
      <c r="K627" s="21">
        <v>1</v>
      </c>
      <c r="L627" s="21"/>
      <c r="M627" s="21"/>
      <c r="N627" s="21"/>
      <c r="O627" s="21"/>
      <c r="P627" s="21"/>
      <c r="Q627" s="21"/>
      <c r="R627" s="21"/>
      <c r="S627" s="21"/>
      <c r="T627" s="21"/>
    </row>
    <row r="628" spans="1:20" ht="30" customHeight="1" x14ac:dyDescent="0.2">
      <c r="A628" s="22"/>
      <c r="B628" s="22"/>
      <c r="C628" s="22"/>
      <c r="D628" s="22"/>
      <c r="E628" s="22"/>
      <c r="F628" s="22"/>
      <c r="G628" s="22"/>
      <c r="H628" s="22"/>
      <c r="I628" s="22"/>
      <c r="J628" s="22"/>
      <c r="K628" s="21">
        <v>1</v>
      </c>
      <c r="L628" s="21"/>
      <c r="M628" s="21"/>
      <c r="N628" s="21"/>
      <c r="O628" s="21"/>
      <c r="P628" s="21"/>
      <c r="Q628" s="21"/>
      <c r="R628" s="21"/>
      <c r="S628" s="21"/>
      <c r="T628" s="21"/>
    </row>
    <row r="629" spans="1:20" ht="30" customHeight="1" x14ac:dyDescent="0.2">
      <c r="A629" s="22"/>
      <c r="B629" s="22"/>
      <c r="C629" s="22"/>
      <c r="D629" s="22"/>
      <c r="E629" s="22"/>
      <c r="F629" s="22"/>
      <c r="G629" s="22"/>
      <c r="H629" s="22"/>
      <c r="I629" s="22"/>
      <c r="J629" s="22"/>
      <c r="K629" s="21">
        <v>1</v>
      </c>
      <c r="L629" s="21"/>
      <c r="M629" s="21"/>
      <c r="N629" s="21"/>
      <c r="O629" s="21"/>
      <c r="P629" s="21"/>
      <c r="Q629" s="21"/>
      <c r="R629" s="21"/>
      <c r="S629" s="21"/>
      <c r="T629" s="21"/>
    </row>
    <row r="630" spans="1:20" ht="30" customHeight="1" x14ac:dyDescent="0.2">
      <c r="A630" s="22"/>
      <c r="B630" s="22"/>
      <c r="C630" s="22"/>
      <c r="D630" s="22"/>
      <c r="E630" s="22"/>
      <c r="F630" s="22"/>
      <c r="G630" s="22"/>
      <c r="H630" s="22"/>
      <c r="I630" s="22"/>
      <c r="J630" s="22"/>
      <c r="K630" s="21">
        <v>1</v>
      </c>
      <c r="L630" s="21"/>
      <c r="M630" s="21"/>
      <c r="N630" s="21"/>
      <c r="O630" s="21"/>
      <c r="P630" s="21"/>
      <c r="Q630" s="21"/>
      <c r="R630" s="21"/>
      <c r="S630" s="21"/>
      <c r="T630" s="21"/>
    </row>
    <row r="631" spans="1:20" ht="30" customHeight="1" x14ac:dyDescent="0.2">
      <c r="A631" s="22"/>
      <c r="B631" s="22"/>
      <c r="C631" s="22"/>
      <c r="D631" s="22"/>
      <c r="E631" s="22"/>
      <c r="F631" s="22"/>
      <c r="G631" s="22"/>
      <c r="H631" s="22"/>
      <c r="I631" s="22"/>
      <c r="J631" s="22"/>
      <c r="K631" s="21">
        <v>1</v>
      </c>
      <c r="L631" s="21"/>
      <c r="M631" s="21"/>
      <c r="N631" s="21"/>
      <c r="O631" s="21"/>
      <c r="P631" s="21"/>
      <c r="Q631" s="21"/>
      <c r="R631" s="21"/>
      <c r="S631" s="21"/>
      <c r="T631" s="21"/>
    </row>
    <row r="632" spans="1:20" ht="30" customHeight="1" x14ac:dyDescent="0.2">
      <c r="A632" s="22"/>
      <c r="B632" s="22"/>
      <c r="C632" s="22"/>
      <c r="D632" s="22"/>
      <c r="E632" s="22"/>
      <c r="F632" s="22"/>
      <c r="G632" s="22"/>
      <c r="H632" s="22"/>
      <c r="I632" s="22"/>
      <c r="J632" s="22"/>
      <c r="K632" s="21">
        <v>1</v>
      </c>
      <c r="L632" s="21"/>
      <c r="M632" s="21"/>
      <c r="N632" s="21"/>
      <c r="O632" s="21"/>
      <c r="P632" s="21"/>
      <c r="Q632" s="21"/>
      <c r="R632" s="21"/>
      <c r="S632" s="21"/>
      <c r="T632" s="21"/>
    </row>
    <row r="633" spans="1:20" ht="30" customHeight="1" x14ac:dyDescent="0.2">
      <c r="A633" s="22"/>
      <c r="B633" s="22"/>
      <c r="C633" s="22"/>
      <c r="D633" s="22"/>
      <c r="E633" s="22"/>
      <c r="F633" s="22"/>
      <c r="G633" s="22"/>
      <c r="H633" s="22"/>
      <c r="I633" s="22"/>
      <c r="J633" s="22"/>
      <c r="K633" s="21">
        <v>1</v>
      </c>
      <c r="L633" s="21"/>
      <c r="M633" s="21"/>
      <c r="N633" s="21"/>
      <c r="O633" s="21"/>
      <c r="P633" s="21"/>
      <c r="Q633" s="21"/>
      <c r="R633" s="21"/>
      <c r="S633" s="21"/>
      <c r="T633" s="21"/>
    </row>
    <row r="634" spans="1:20" ht="30" customHeight="1" x14ac:dyDescent="0.2">
      <c r="A634" s="22"/>
      <c r="B634" s="22"/>
      <c r="C634" s="22"/>
      <c r="D634" s="22"/>
      <c r="E634" s="22"/>
      <c r="F634" s="22"/>
      <c r="G634" s="22"/>
      <c r="H634" s="22"/>
      <c r="I634" s="22"/>
      <c r="J634" s="22"/>
      <c r="K634" s="21">
        <v>1</v>
      </c>
      <c r="L634" s="21"/>
      <c r="M634" s="21"/>
      <c r="N634" s="21"/>
      <c r="O634" s="21"/>
      <c r="P634" s="21"/>
      <c r="Q634" s="21"/>
      <c r="R634" s="21"/>
      <c r="S634" s="21"/>
      <c r="T634" s="21"/>
    </row>
    <row r="635" spans="1:20" ht="30" customHeight="1" x14ac:dyDescent="0.2">
      <c r="A635" s="22"/>
      <c r="B635" s="22"/>
      <c r="C635" s="22"/>
      <c r="D635" s="22"/>
      <c r="E635" s="22"/>
      <c r="F635" s="22"/>
      <c r="G635" s="22"/>
      <c r="H635" s="22"/>
      <c r="I635" s="22"/>
      <c r="J635" s="22"/>
      <c r="K635" s="21">
        <v>1</v>
      </c>
      <c r="L635" s="21"/>
      <c r="M635" s="21"/>
      <c r="N635" s="21"/>
      <c r="O635" s="21"/>
      <c r="P635" s="21"/>
      <c r="Q635" s="21"/>
      <c r="R635" s="21"/>
      <c r="S635" s="21"/>
      <c r="T635" s="21"/>
    </row>
    <row r="636" spans="1:20" ht="30" customHeight="1" x14ac:dyDescent="0.2">
      <c r="A636" s="22"/>
      <c r="B636" s="22"/>
      <c r="C636" s="22"/>
      <c r="D636" s="22"/>
      <c r="E636" s="22"/>
      <c r="F636" s="22"/>
      <c r="G636" s="22"/>
      <c r="H636" s="22"/>
      <c r="I636" s="22"/>
      <c r="J636" s="22"/>
      <c r="K636" s="21">
        <v>1</v>
      </c>
      <c r="L636" s="21"/>
      <c r="M636" s="21"/>
      <c r="N636" s="21"/>
      <c r="O636" s="21"/>
      <c r="P636" s="21"/>
      <c r="Q636" s="21"/>
      <c r="R636" s="21"/>
      <c r="S636" s="21"/>
      <c r="T636" s="21"/>
    </row>
    <row r="637" spans="1:20" ht="30" customHeight="1" x14ac:dyDescent="0.2">
      <c r="A637" s="22"/>
      <c r="B637" s="22"/>
      <c r="C637" s="22"/>
      <c r="D637" s="22"/>
      <c r="E637" s="22"/>
      <c r="F637" s="22"/>
      <c r="G637" s="22"/>
      <c r="H637" s="22"/>
      <c r="I637" s="22"/>
      <c r="J637" s="22"/>
      <c r="K637" s="21">
        <v>1</v>
      </c>
      <c r="L637" s="21"/>
      <c r="M637" s="21"/>
      <c r="N637" s="21"/>
      <c r="O637" s="21"/>
      <c r="P637" s="21"/>
      <c r="Q637" s="21"/>
      <c r="R637" s="21"/>
      <c r="S637" s="21"/>
      <c r="T637" s="21"/>
    </row>
    <row r="638" spans="1:20" ht="30" customHeight="1" x14ac:dyDescent="0.2">
      <c r="A638" s="22"/>
      <c r="B638" s="22"/>
      <c r="C638" s="22"/>
      <c r="D638" s="22"/>
      <c r="E638" s="22"/>
      <c r="F638" s="22"/>
      <c r="G638" s="22"/>
      <c r="H638" s="22"/>
      <c r="I638" s="22"/>
      <c r="J638" s="22"/>
      <c r="K638" s="21">
        <v>1</v>
      </c>
      <c r="L638" s="21"/>
      <c r="M638" s="21"/>
      <c r="N638" s="21"/>
      <c r="O638" s="21"/>
      <c r="P638" s="21"/>
      <c r="Q638" s="21"/>
      <c r="R638" s="21"/>
      <c r="S638" s="21"/>
      <c r="T638" s="21"/>
    </row>
    <row r="639" spans="1:20" ht="30" customHeight="1" x14ac:dyDescent="0.2">
      <c r="A639" s="22"/>
      <c r="B639" s="22"/>
      <c r="C639" s="22"/>
      <c r="D639" s="22"/>
      <c r="E639" s="22"/>
      <c r="F639" s="22"/>
      <c r="G639" s="22"/>
      <c r="H639" s="22"/>
      <c r="I639" s="22"/>
      <c r="J639" s="22"/>
      <c r="K639" s="21">
        <v>1</v>
      </c>
      <c r="L639" s="21"/>
      <c r="M639" s="21"/>
      <c r="N639" s="21"/>
      <c r="O639" s="21"/>
      <c r="P639" s="21"/>
      <c r="Q639" s="21"/>
      <c r="R639" s="21"/>
      <c r="S639" s="21"/>
      <c r="T639" s="21"/>
    </row>
    <row r="640" spans="1:20" ht="30" customHeight="1" x14ac:dyDescent="0.2">
      <c r="A640" s="22"/>
      <c r="B640" s="22"/>
      <c r="C640" s="22"/>
      <c r="D640" s="22"/>
      <c r="E640" s="22"/>
      <c r="F640" s="22"/>
      <c r="G640" s="22"/>
      <c r="H640" s="22"/>
      <c r="I640" s="22"/>
      <c r="J640" s="22"/>
      <c r="K640" s="21">
        <v>1</v>
      </c>
      <c r="L640" s="21"/>
      <c r="M640" s="21"/>
      <c r="N640" s="21"/>
      <c r="O640" s="21"/>
      <c r="P640" s="21"/>
      <c r="Q640" s="21"/>
      <c r="R640" s="21"/>
      <c r="S640" s="21"/>
      <c r="T640" s="21"/>
    </row>
    <row r="641" spans="1:20" ht="30" customHeight="1" x14ac:dyDescent="0.2">
      <c r="A641" s="22"/>
      <c r="B641" s="22"/>
      <c r="C641" s="22"/>
      <c r="D641" s="22"/>
      <c r="E641" s="22"/>
      <c r="F641" s="22"/>
      <c r="G641" s="22"/>
      <c r="H641" s="22"/>
      <c r="I641" s="22"/>
      <c r="J641" s="22"/>
      <c r="K641" s="21">
        <v>1</v>
      </c>
      <c r="L641" s="21"/>
      <c r="M641" s="21"/>
      <c r="N641" s="21"/>
      <c r="O641" s="21"/>
      <c r="P641" s="21"/>
      <c r="Q641" s="21"/>
      <c r="R641" s="21"/>
      <c r="S641" s="21"/>
      <c r="T641" s="21"/>
    </row>
    <row r="642" spans="1:20" ht="30" customHeight="1" x14ac:dyDescent="0.2">
      <c r="A642" s="22"/>
      <c r="B642" s="22"/>
      <c r="C642" s="22"/>
      <c r="D642" s="22"/>
      <c r="E642" s="22"/>
      <c r="F642" s="22"/>
      <c r="G642" s="22"/>
      <c r="H642" s="22"/>
      <c r="I642" s="22"/>
      <c r="J642" s="22"/>
      <c r="K642" s="21">
        <v>1</v>
      </c>
      <c r="L642" s="21"/>
      <c r="M642" s="21"/>
      <c r="N642" s="21"/>
      <c r="O642" s="21"/>
      <c r="P642" s="21"/>
      <c r="Q642" s="21"/>
      <c r="R642" s="21"/>
      <c r="S642" s="21"/>
      <c r="T642" s="21"/>
    </row>
    <row r="643" spans="1:20" ht="30" customHeight="1" x14ac:dyDescent="0.2">
      <c r="A643" s="22"/>
      <c r="B643" s="22"/>
      <c r="C643" s="22"/>
      <c r="D643" s="22"/>
      <c r="E643" s="22"/>
      <c r="F643" s="22"/>
      <c r="G643" s="22"/>
      <c r="H643" s="22"/>
      <c r="I643" s="22"/>
      <c r="J643" s="22"/>
      <c r="K643" s="21">
        <v>1</v>
      </c>
      <c r="L643" s="21"/>
      <c r="M643" s="21"/>
      <c r="N643" s="21"/>
      <c r="O643" s="21"/>
      <c r="P643" s="21"/>
      <c r="Q643" s="21"/>
      <c r="R643" s="21"/>
      <c r="S643" s="21"/>
      <c r="T643" s="21"/>
    </row>
    <row r="644" spans="1:20" ht="30" customHeight="1" x14ac:dyDescent="0.2">
      <c r="A644" s="22"/>
      <c r="B644" s="22"/>
      <c r="C644" s="22"/>
      <c r="D644" s="22"/>
      <c r="E644" s="22"/>
      <c r="F644" s="22"/>
      <c r="G644" s="22"/>
      <c r="H644" s="22"/>
      <c r="I644" s="22"/>
      <c r="J644" s="22"/>
      <c r="K644" s="21">
        <v>1</v>
      </c>
      <c r="L644" s="21"/>
      <c r="M644" s="21"/>
      <c r="N644" s="21"/>
      <c r="O644" s="21"/>
      <c r="P644" s="21"/>
      <c r="Q644" s="21"/>
      <c r="R644" s="21"/>
      <c r="S644" s="21"/>
      <c r="T644" s="21"/>
    </row>
    <row r="645" spans="1:20" ht="30" customHeight="1" x14ac:dyDescent="0.2">
      <c r="A645" s="22"/>
      <c r="B645" s="22"/>
      <c r="C645" s="22"/>
      <c r="D645" s="22"/>
      <c r="E645" s="22"/>
      <c r="F645" s="22"/>
      <c r="G645" s="22"/>
      <c r="H645" s="22"/>
      <c r="I645" s="22"/>
      <c r="J645" s="22"/>
      <c r="K645" s="21">
        <v>1</v>
      </c>
      <c r="L645" s="21"/>
      <c r="M645" s="21"/>
      <c r="N645" s="21"/>
      <c r="O645" s="21"/>
      <c r="P645" s="21"/>
      <c r="Q645" s="21"/>
      <c r="R645" s="21"/>
      <c r="S645" s="21"/>
      <c r="T645" s="21"/>
    </row>
    <row r="646" spans="1:20" ht="30" customHeight="1" x14ac:dyDescent="0.2">
      <c r="A646" s="22"/>
      <c r="B646" s="22"/>
      <c r="C646" s="22"/>
      <c r="D646" s="22"/>
      <c r="E646" s="22"/>
      <c r="F646" s="22"/>
      <c r="G646" s="22"/>
      <c r="H646" s="22"/>
      <c r="I646" s="22"/>
      <c r="J646" s="22"/>
      <c r="K646" s="21">
        <v>1</v>
      </c>
      <c r="L646" s="21"/>
      <c r="M646" s="21"/>
      <c r="N646" s="21"/>
      <c r="O646" s="21"/>
      <c r="P646" s="21"/>
      <c r="Q646" s="21"/>
      <c r="R646" s="21"/>
      <c r="S646" s="21"/>
      <c r="T646" s="21"/>
    </row>
    <row r="647" spans="1:20" ht="30" customHeight="1" x14ac:dyDescent="0.2">
      <c r="A647" s="22"/>
      <c r="B647" s="22"/>
      <c r="C647" s="22"/>
      <c r="D647" s="22"/>
      <c r="E647" s="22"/>
      <c r="F647" s="22"/>
      <c r="G647" s="22"/>
      <c r="H647" s="22"/>
      <c r="I647" s="22"/>
      <c r="J647" s="22"/>
      <c r="K647" s="21">
        <v>1</v>
      </c>
      <c r="L647" s="21"/>
      <c r="M647" s="21"/>
      <c r="N647" s="21"/>
      <c r="O647" s="21"/>
      <c r="P647" s="21"/>
      <c r="Q647" s="21"/>
      <c r="R647" s="21"/>
      <c r="S647" s="21"/>
      <c r="T647" s="21"/>
    </row>
    <row r="648" spans="1:20" ht="30" customHeight="1" x14ac:dyDescent="0.2">
      <c r="A648" s="22"/>
      <c r="B648" s="22"/>
      <c r="C648" s="22"/>
      <c r="D648" s="22"/>
      <c r="E648" s="22"/>
      <c r="F648" s="22"/>
      <c r="G648" s="22"/>
      <c r="H648" s="22"/>
      <c r="I648" s="22"/>
      <c r="J648" s="22"/>
      <c r="K648" s="21">
        <v>1</v>
      </c>
      <c r="L648" s="21"/>
      <c r="M648" s="21"/>
      <c r="N648" s="21"/>
      <c r="O648" s="21"/>
      <c r="P648" s="21"/>
      <c r="Q648" s="21"/>
      <c r="R648" s="21"/>
      <c r="S648" s="21"/>
      <c r="T648" s="21"/>
    </row>
    <row r="649" spans="1:20" ht="30" customHeight="1" x14ac:dyDescent="0.2">
      <c r="A649" s="22"/>
      <c r="B649" s="22"/>
      <c r="C649" s="22"/>
      <c r="D649" s="22"/>
      <c r="E649" s="22"/>
      <c r="F649" s="22"/>
      <c r="G649" s="22"/>
      <c r="H649" s="22"/>
      <c r="I649" s="22"/>
      <c r="J649" s="22"/>
      <c r="K649" s="21">
        <v>1</v>
      </c>
      <c r="L649" s="21"/>
      <c r="M649" s="21"/>
      <c r="N649" s="21"/>
      <c r="O649" s="21"/>
      <c r="P649" s="21"/>
      <c r="Q649" s="21"/>
      <c r="R649" s="21"/>
      <c r="S649" s="21"/>
      <c r="T649" s="21"/>
    </row>
    <row r="650" spans="1:20" ht="30" customHeight="1" x14ac:dyDescent="0.2">
      <c r="A650" s="22"/>
      <c r="B650" s="22"/>
      <c r="C650" s="22"/>
      <c r="D650" s="22"/>
      <c r="E650" s="22"/>
      <c r="F650" s="22"/>
      <c r="G650" s="22"/>
      <c r="H650" s="22"/>
      <c r="I650" s="22"/>
      <c r="J650" s="22"/>
      <c r="K650" s="21">
        <v>1</v>
      </c>
      <c r="L650" s="21"/>
      <c r="M650" s="21"/>
      <c r="N650" s="21"/>
      <c r="O650" s="21"/>
      <c r="P650" s="21"/>
      <c r="Q650" s="21"/>
      <c r="R650" s="21"/>
      <c r="S650" s="21"/>
      <c r="T650" s="21"/>
    </row>
    <row r="651" spans="1:20" ht="30" customHeight="1" x14ac:dyDescent="0.2">
      <c r="A651" s="22"/>
      <c r="B651" s="22"/>
      <c r="C651" s="22"/>
      <c r="D651" s="22"/>
      <c r="E651" s="22"/>
      <c r="F651" s="22"/>
      <c r="G651" s="22"/>
      <c r="H651" s="22"/>
      <c r="I651" s="22"/>
      <c r="J651" s="22"/>
      <c r="K651" s="21">
        <v>1</v>
      </c>
      <c r="L651" s="21"/>
      <c r="M651" s="21"/>
      <c r="N651" s="21"/>
      <c r="O651" s="21"/>
      <c r="P651" s="21"/>
      <c r="Q651" s="21"/>
      <c r="R651" s="21"/>
      <c r="S651" s="21"/>
      <c r="T651" s="21"/>
    </row>
    <row r="652" spans="1:20" ht="30" customHeight="1" x14ac:dyDescent="0.2">
      <c r="A652" s="22"/>
      <c r="B652" s="22"/>
      <c r="C652" s="22"/>
      <c r="D652" s="22"/>
      <c r="E652" s="22"/>
      <c r="F652" s="22"/>
      <c r="G652" s="22"/>
      <c r="H652" s="22"/>
      <c r="I652" s="22"/>
      <c r="J652" s="22"/>
      <c r="K652" s="21">
        <v>1</v>
      </c>
      <c r="L652" s="21"/>
      <c r="M652" s="21"/>
      <c r="N652" s="21"/>
      <c r="O652" s="21"/>
      <c r="P652" s="21"/>
      <c r="Q652" s="21"/>
      <c r="R652" s="21"/>
      <c r="S652" s="21"/>
      <c r="T652" s="21"/>
    </row>
    <row r="653" spans="1:20" ht="30" customHeight="1" x14ac:dyDescent="0.2">
      <c r="A653" s="22"/>
      <c r="B653" s="22"/>
      <c r="C653" s="22"/>
      <c r="D653" s="22"/>
      <c r="E653" s="22"/>
      <c r="F653" s="22"/>
      <c r="G653" s="22"/>
      <c r="H653" s="22"/>
      <c r="I653" s="22"/>
      <c r="J653" s="22"/>
      <c r="K653" s="21">
        <v>1</v>
      </c>
      <c r="L653" s="21"/>
      <c r="M653" s="21"/>
      <c r="N653" s="21"/>
      <c r="O653" s="21"/>
      <c r="P653" s="21"/>
      <c r="Q653" s="21"/>
      <c r="R653" s="21"/>
      <c r="S653" s="21"/>
      <c r="T653" s="21"/>
    </row>
    <row r="654" spans="1:20" ht="30" customHeight="1" x14ac:dyDescent="0.2">
      <c r="A654" s="22"/>
      <c r="B654" s="22"/>
      <c r="C654" s="22"/>
      <c r="D654" s="22"/>
      <c r="E654" s="22"/>
      <c r="F654" s="22"/>
      <c r="G654" s="22"/>
      <c r="H654" s="22"/>
      <c r="I654" s="22"/>
      <c r="J654" s="22"/>
      <c r="K654" s="21">
        <v>1</v>
      </c>
      <c r="L654" s="21"/>
      <c r="M654" s="21"/>
      <c r="N654" s="21"/>
      <c r="O654" s="21"/>
      <c r="P654" s="21"/>
      <c r="Q654" s="21"/>
      <c r="R654" s="21"/>
      <c r="S654" s="21"/>
      <c r="T654" s="21"/>
    </row>
    <row r="655" spans="1:20" ht="30" customHeight="1" x14ac:dyDescent="0.2">
      <c r="A655" s="22"/>
      <c r="B655" s="22"/>
      <c r="C655" s="22"/>
      <c r="D655" s="22"/>
      <c r="E655" s="22"/>
      <c r="F655" s="22"/>
      <c r="G655" s="22"/>
      <c r="H655" s="22"/>
      <c r="I655" s="22"/>
      <c r="J655" s="22"/>
      <c r="K655" s="21">
        <v>1</v>
      </c>
      <c r="L655" s="21"/>
      <c r="M655" s="21"/>
      <c r="N655" s="21"/>
      <c r="O655" s="21"/>
      <c r="P655" s="21"/>
      <c r="Q655" s="21"/>
      <c r="R655" s="21"/>
      <c r="S655" s="21"/>
      <c r="T655" s="21"/>
    </row>
    <row r="656" spans="1:20" ht="30" customHeight="1" x14ac:dyDescent="0.2">
      <c r="A656" s="22"/>
      <c r="B656" s="22"/>
      <c r="C656" s="22"/>
      <c r="D656" s="22"/>
      <c r="E656" s="22"/>
      <c r="F656" s="22"/>
      <c r="G656" s="22"/>
      <c r="H656" s="22"/>
      <c r="I656" s="22"/>
      <c r="J656" s="22"/>
      <c r="K656" s="21">
        <v>1</v>
      </c>
      <c r="L656" s="21"/>
      <c r="M656" s="21"/>
      <c r="N656" s="21"/>
      <c r="O656" s="21"/>
      <c r="P656" s="21"/>
      <c r="Q656" s="21"/>
      <c r="R656" s="21"/>
      <c r="S656" s="21"/>
      <c r="T656" s="21"/>
    </row>
    <row r="657" spans="1:20" ht="30" customHeight="1" x14ac:dyDescent="0.2">
      <c r="A657" s="22"/>
      <c r="B657" s="22"/>
      <c r="C657" s="22"/>
      <c r="D657" s="22"/>
      <c r="E657" s="22"/>
      <c r="F657" s="22"/>
      <c r="G657" s="22"/>
      <c r="H657" s="22"/>
      <c r="I657" s="22"/>
      <c r="J657" s="22"/>
      <c r="K657" s="21">
        <v>1</v>
      </c>
      <c r="L657" s="21"/>
      <c r="M657" s="21"/>
      <c r="N657" s="21"/>
      <c r="O657" s="21"/>
      <c r="P657" s="21"/>
      <c r="Q657" s="21"/>
      <c r="R657" s="21"/>
      <c r="S657" s="21"/>
      <c r="T657" s="21"/>
    </row>
    <row r="658" spans="1:20" ht="30" customHeight="1" x14ac:dyDescent="0.2">
      <c r="A658" s="22"/>
      <c r="B658" s="22"/>
      <c r="C658" s="22"/>
      <c r="D658" s="22"/>
      <c r="E658" s="22"/>
      <c r="F658" s="22"/>
      <c r="G658" s="22"/>
      <c r="H658" s="22"/>
      <c r="I658" s="22"/>
      <c r="J658" s="22"/>
      <c r="K658" s="21">
        <v>1</v>
      </c>
      <c r="L658" s="21"/>
      <c r="M658" s="21"/>
      <c r="N658" s="21"/>
      <c r="O658" s="21"/>
      <c r="P658" s="21"/>
      <c r="Q658" s="21"/>
      <c r="R658" s="21"/>
      <c r="S658" s="21"/>
      <c r="T658" s="21"/>
    </row>
    <row r="659" spans="1:20" ht="30" customHeight="1" x14ac:dyDescent="0.2">
      <c r="A659" s="22"/>
      <c r="B659" s="22"/>
      <c r="C659" s="22"/>
      <c r="D659" s="22"/>
      <c r="E659" s="22"/>
      <c r="F659" s="22"/>
      <c r="G659" s="22"/>
      <c r="H659" s="22"/>
      <c r="I659" s="22"/>
      <c r="J659" s="22"/>
      <c r="K659" s="21">
        <v>1</v>
      </c>
      <c r="L659" s="21"/>
      <c r="M659" s="21"/>
      <c r="N659" s="21"/>
      <c r="O659" s="21"/>
      <c r="P659" s="21"/>
      <c r="Q659" s="21"/>
      <c r="R659" s="21"/>
      <c r="S659" s="21"/>
      <c r="T659" s="21"/>
    </row>
    <row r="660" spans="1:20" ht="30" customHeight="1" x14ac:dyDescent="0.2">
      <c r="A660" s="22"/>
      <c r="B660" s="22"/>
      <c r="C660" s="22"/>
      <c r="D660" s="22"/>
      <c r="E660" s="22"/>
      <c r="F660" s="22"/>
      <c r="G660" s="22"/>
      <c r="H660" s="22"/>
      <c r="I660" s="22"/>
      <c r="J660" s="22"/>
      <c r="K660" s="21">
        <v>1</v>
      </c>
      <c r="L660" s="21"/>
      <c r="M660" s="21"/>
      <c r="N660" s="21"/>
      <c r="O660" s="21"/>
      <c r="P660" s="21"/>
      <c r="Q660" s="21"/>
      <c r="R660" s="21"/>
      <c r="S660" s="21"/>
      <c r="T660" s="21"/>
    </row>
    <row r="661" spans="1:20" ht="30" customHeight="1" x14ac:dyDescent="0.2">
      <c r="A661" s="22"/>
      <c r="B661" s="22"/>
      <c r="C661" s="22"/>
      <c r="D661" s="22"/>
      <c r="E661" s="22"/>
      <c r="F661" s="22"/>
      <c r="G661" s="22"/>
      <c r="H661" s="22"/>
      <c r="I661" s="22"/>
      <c r="J661" s="22"/>
      <c r="K661" s="21">
        <v>1</v>
      </c>
      <c r="L661" s="21"/>
      <c r="M661" s="21"/>
      <c r="N661" s="21"/>
      <c r="O661" s="21"/>
      <c r="P661" s="21"/>
      <c r="Q661" s="21"/>
      <c r="R661" s="21"/>
      <c r="S661" s="21"/>
      <c r="T661" s="21"/>
    </row>
    <row r="662" spans="1:20" ht="30" customHeight="1" x14ac:dyDescent="0.2">
      <c r="A662" s="22"/>
      <c r="B662" s="22"/>
      <c r="C662" s="22"/>
      <c r="D662" s="22"/>
      <c r="E662" s="22"/>
      <c r="F662" s="22"/>
      <c r="G662" s="22"/>
      <c r="H662" s="22"/>
      <c r="I662" s="22"/>
      <c r="J662" s="22"/>
      <c r="K662" s="21">
        <v>1</v>
      </c>
      <c r="L662" s="21"/>
      <c r="M662" s="21"/>
      <c r="N662" s="21"/>
      <c r="O662" s="21"/>
      <c r="P662" s="21"/>
      <c r="Q662" s="21"/>
      <c r="R662" s="21"/>
      <c r="S662" s="21"/>
      <c r="T662" s="21"/>
    </row>
    <row r="663" spans="1:20" ht="30" customHeight="1" x14ac:dyDescent="0.2">
      <c r="A663" s="22"/>
      <c r="B663" s="22"/>
      <c r="C663" s="22"/>
      <c r="D663" s="22"/>
      <c r="E663" s="22"/>
      <c r="F663" s="22"/>
      <c r="G663" s="22"/>
      <c r="H663" s="22"/>
      <c r="I663" s="22"/>
      <c r="J663" s="22"/>
      <c r="K663" s="21">
        <v>1</v>
      </c>
      <c r="L663" s="21"/>
      <c r="M663" s="21"/>
      <c r="N663" s="21"/>
      <c r="O663" s="21"/>
      <c r="P663" s="21"/>
      <c r="Q663" s="21"/>
      <c r="R663" s="21"/>
      <c r="S663" s="21"/>
      <c r="T663" s="21"/>
    </row>
    <row r="664" spans="1:20" ht="30" customHeight="1" x14ac:dyDescent="0.2">
      <c r="A664" s="22"/>
      <c r="B664" s="22"/>
      <c r="C664" s="22"/>
      <c r="D664" s="22"/>
      <c r="E664" s="22"/>
      <c r="F664" s="22"/>
      <c r="G664" s="22"/>
      <c r="H664" s="22"/>
      <c r="I664" s="22"/>
      <c r="J664" s="22"/>
      <c r="K664" s="21">
        <v>1</v>
      </c>
      <c r="L664" s="21"/>
      <c r="M664" s="21"/>
      <c r="N664" s="21"/>
      <c r="O664" s="21"/>
      <c r="P664" s="21"/>
      <c r="Q664" s="21"/>
      <c r="R664" s="21"/>
      <c r="S664" s="21"/>
      <c r="T664" s="21"/>
    </row>
    <row r="665" spans="1:20" ht="30" customHeight="1" x14ac:dyDescent="0.2">
      <c r="A665" s="22"/>
      <c r="B665" s="22"/>
      <c r="C665" s="22"/>
      <c r="D665" s="22"/>
      <c r="E665" s="22"/>
      <c r="F665" s="22"/>
      <c r="G665" s="22"/>
      <c r="H665" s="22"/>
      <c r="I665" s="22"/>
      <c r="J665" s="22"/>
      <c r="K665" s="21">
        <v>1</v>
      </c>
      <c r="L665" s="21"/>
      <c r="M665" s="21"/>
      <c r="N665" s="21"/>
      <c r="O665" s="21"/>
      <c r="P665" s="21"/>
      <c r="Q665" s="21"/>
      <c r="R665" s="21"/>
      <c r="S665" s="21"/>
      <c r="T665" s="21"/>
    </row>
    <row r="666" spans="1:20" ht="30" customHeight="1" x14ac:dyDescent="0.2">
      <c r="A666" s="22"/>
      <c r="B666" s="22"/>
      <c r="C666" s="22"/>
      <c r="D666" s="22"/>
      <c r="E666" s="22"/>
      <c r="F666" s="22"/>
      <c r="G666" s="22"/>
      <c r="H666" s="22"/>
      <c r="I666" s="22"/>
      <c r="J666" s="22"/>
      <c r="K666" s="21">
        <v>1</v>
      </c>
      <c r="L666" s="21"/>
      <c r="M666" s="21"/>
      <c r="N666" s="21"/>
      <c r="O666" s="21"/>
      <c r="P666" s="21"/>
      <c r="Q666" s="21"/>
      <c r="R666" s="21"/>
      <c r="S666" s="21"/>
      <c r="T666" s="21"/>
    </row>
    <row r="667" spans="1:20" ht="30" customHeight="1" x14ac:dyDescent="0.2">
      <c r="A667" s="22"/>
      <c r="B667" s="22"/>
      <c r="C667" s="22"/>
      <c r="D667" s="22"/>
      <c r="E667" s="22"/>
      <c r="F667" s="22"/>
      <c r="G667" s="22"/>
      <c r="H667" s="22"/>
      <c r="I667" s="22"/>
      <c r="J667" s="22"/>
      <c r="K667" s="21">
        <v>1</v>
      </c>
      <c r="L667" s="21"/>
      <c r="M667" s="21"/>
      <c r="N667" s="21"/>
      <c r="O667" s="21"/>
      <c r="P667" s="21"/>
      <c r="Q667" s="21"/>
      <c r="R667" s="21"/>
      <c r="S667" s="21"/>
      <c r="T667" s="21"/>
    </row>
    <row r="668" spans="1:20" ht="30" customHeight="1" x14ac:dyDescent="0.2">
      <c r="A668" s="22"/>
      <c r="B668" s="22"/>
      <c r="C668" s="22"/>
      <c r="D668" s="22"/>
      <c r="E668" s="22"/>
      <c r="F668" s="22"/>
      <c r="G668" s="22"/>
      <c r="H668" s="22"/>
      <c r="I668" s="22"/>
      <c r="J668" s="22"/>
      <c r="K668" s="21">
        <v>1</v>
      </c>
      <c r="L668" s="21"/>
      <c r="M668" s="21"/>
      <c r="N668" s="21"/>
      <c r="O668" s="21"/>
      <c r="P668" s="21"/>
      <c r="Q668" s="21"/>
      <c r="R668" s="21"/>
      <c r="S668" s="21"/>
      <c r="T668" s="21"/>
    </row>
    <row r="669" spans="1:20" ht="30" customHeight="1" x14ac:dyDescent="0.2">
      <c r="A669" s="22"/>
      <c r="B669" s="22"/>
      <c r="C669" s="22"/>
      <c r="D669" s="22"/>
      <c r="E669" s="22"/>
      <c r="F669" s="22"/>
      <c r="G669" s="22"/>
      <c r="H669" s="22"/>
      <c r="I669" s="22"/>
      <c r="J669" s="22"/>
      <c r="K669" s="21">
        <v>1</v>
      </c>
      <c r="L669" s="21"/>
      <c r="M669" s="21"/>
      <c r="N669" s="21"/>
      <c r="O669" s="21"/>
      <c r="P669" s="21"/>
      <c r="Q669" s="21"/>
      <c r="R669" s="21"/>
      <c r="S669" s="21"/>
      <c r="T669" s="21"/>
    </row>
    <row r="670" spans="1:20" ht="30" customHeight="1" x14ac:dyDescent="0.2">
      <c r="A670" s="22"/>
      <c r="B670" s="22"/>
      <c r="C670" s="22"/>
      <c r="D670" s="22"/>
      <c r="E670" s="22"/>
      <c r="F670" s="22"/>
      <c r="G670" s="22"/>
      <c r="H670" s="22"/>
      <c r="I670" s="22"/>
      <c r="J670" s="22"/>
      <c r="K670" s="21">
        <v>1</v>
      </c>
      <c r="L670" s="21"/>
      <c r="M670" s="21"/>
      <c r="N670" s="21"/>
      <c r="O670" s="21"/>
      <c r="P670" s="21"/>
      <c r="Q670" s="21"/>
      <c r="R670" s="21"/>
      <c r="S670" s="21"/>
      <c r="T670" s="21"/>
    </row>
    <row r="671" spans="1:20" ht="30" customHeight="1" x14ac:dyDescent="0.2">
      <c r="A671" s="22"/>
      <c r="B671" s="22"/>
      <c r="C671" s="22"/>
      <c r="D671" s="22"/>
      <c r="E671" s="22"/>
      <c r="F671" s="22"/>
      <c r="G671" s="22"/>
      <c r="H671" s="22"/>
      <c r="I671" s="22"/>
      <c r="J671" s="22"/>
      <c r="K671" s="21">
        <v>1</v>
      </c>
      <c r="L671" s="21"/>
      <c r="M671" s="21"/>
      <c r="N671" s="21"/>
      <c r="O671" s="21"/>
      <c r="P671" s="21"/>
      <c r="Q671" s="21"/>
      <c r="R671" s="21"/>
      <c r="S671" s="21"/>
      <c r="T671" s="21"/>
    </row>
    <row r="672" spans="1:20" ht="30" customHeight="1" x14ac:dyDescent="0.2">
      <c r="A672" s="22"/>
      <c r="B672" s="22"/>
      <c r="C672" s="22"/>
      <c r="D672" s="22"/>
      <c r="E672" s="22"/>
      <c r="F672" s="22"/>
      <c r="G672" s="22"/>
      <c r="H672" s="22"/>
      <c r="I672" s="22"/>
      <c r="J672" s="22"/>
      <c r="K672" s="21">
        <v>1</v>
      </c>
      <c r="L672" s="21"/>
      <c r="M672" s="21"/>
      <c r="N672" s="21"/>
      <c r="O672" s="21"/>
      <c r="P672" s="21"/>
      <c r="Q672" s="21"/>
      <c r="R672" s="21"/>
      <c r="S672" s="21"/>
      <c r="T672" s="21"/>
    </row>
    <row r="673" spans="1:20" ht="30" customHeight="1" x14ac:dyDescent="0.2">
      <c r="A673" s="22"/>
      <c r="B673" s="22"/>
      <c r="C673" s="22"/>
      <c r="D673" s="22"/>
      <c r="E673" s="22"/>
      <c r="F673" s="22"/>
      <c r="G673" s="22"/>
      <c r="H673" s="22"/>
      <c r="I673" s="22"/>
      <c r="J673" s="22"/>
      <c r="K673" s="21">
        <v>1</v>
      </c>
      <c r="L673" s="21"/>
      <c r="M673" s="21"/>
      <c r="N673" s="21"/>
      <c r="O673" s="21"/>
      <c r="P673" s="21"/>
      <c r="Q673" s="21"/>
      <c r="R673" s="21"/>
      <c r="S673" s="21"/>
      <c r="T673" s="21"/>
    </row>
    <row r="674" spans="1:20" ht="30" customHeight="1" x14ac:dyDescent="0.2">
      <c r="A674" s="22"/>
      <c r="B674" s="22"/>
      <c r="C674" s="22"/>
      <c r="D674" s="22"/>
      <c r="E674" s="22"/>
      <c r="F674" s="22"/>
      <c r="G674" s="22"/>
      <c r="H674" s="22"/>
      <c r="I674" s="22"/>
      <c r="J674" s="22"/>
      <c r="K674" s="21">
        <v>1</v>
      </c>
      <c r="L674" s="21"/>
      <c r="M674" s="21"/>
      <c r="N674" s="21"/>
      <c r="O674" s="21"/>
      <c r="P674" s="21"/>
      <c r="Q674" s="21"/>
      <c r="R674" s="21"/>
      <c r="S674" s="21"/>
      <c r="T674" s="21"/>
    </row>
    <row r="675" spans="1:20" ht="30" customHeight="1" x14ac:dyDescent="0.2">
      <c r="A675" s="22"/>
      <c r="B675" s="22"/>
      <c r="C675" s="22"/>
      <c r="D675" s="22"/>
      <c r="E675" s="22"/>
      <c r="F675" s="22"/>
      <c r="G675" s="22"/>
      <c r="H675" s="22"/>
      <c r="I675" s="22"/>
      <c r="J675" s="22"/>
      <c r="K675" s="21">
        <v>1</v>
      </c>
      <c r="L675" s="21"/>
      <c r="M675" s="21"/>
      <c r="N675" s="21"/>
      <c r="O675" s="21"/>
      <c r="P675" s="21"/>
      <c r="Q675" s="21"/>
      <c r="R675" s="21"/>
      <c r="S675" s="21"/>
      <c r="T675" s="21"/>
    </row>
    <row r="676" spans="1:20" ht="30" customHeight="1" x14ac:dyDescent="0.2">
      <c r="A676" s="22"/>
      <c r="B676" s="22"/>
      <c r="C676" s="22"/>
      <c r="D676" s="22"/>
      <c r="E676" s="22"/>
      <c r="F676" s="22"/>
      <c r="G676" s="22"/>
      <c r="H676" s="22"/>
      <c r="I676" s="22"/>
      <c r="J676" s="22"/>
      <c r="K676" s="21">
        <v>1</v>
      </c>
      <c r="L676" s="21"/>
      <c r="M676" s="21"/>
      <c r="N676" s="21"/>
      <c r="O676" s="21"/>
      <c r="P676" s="21"/>
      <c r="Q676" s="21"/>
      <c r="R676" s="21"/>
      <c r="S676" s="21"/>
      <c r="T676" s="21"/>
    </row>
    <row r="677" spans="1:20" ht="30" customHeight="1" x14ac:dyDescent="0.2">
      <c r="A677" s="22"/>
      <c r="B677" s="22"/>
      <c r="C677" s="22"/>
      <c r="D677" s="22"/>
      <c r="E677" s="22"/>
      <c r="F677" s="22"/>
      <c r="G677" s="22"/>
      <c r="H677" s="22"/>
      <c r="I677" s="22"/>
      <c r="J677" s="22"/>
      <c r="K677" s="21">
        <v>1</v>
      </c>
      <c r="L677" s="21"/>
      <c r="M677" s="21"/>
      <c r="N677" s="21"/>
      <c r="O677" s="21"/>
      <c r="P677" s="21"/>
      <c r="Q677" s="21"/>
      <c r="R677" s="21"/>
      <c r="S677" s="21"/>
      <c r="T677" s="21"/>
    </row>
    <row r="678" spans="1:20" ht="30" customHeight="1" x14ac:dyDescent="0.2">
      <c r="A678" s="22"/>
      <c r="B678" s="22"/>
      <c r="C678" s="22"/>
      <c r="D678" s="22"/>
      <c r="E678" s="22"/>
      <c r="F678" s="22"/>
      <c r="G678" s="22"/>
      <c r="H678" s="22"/>
      <c r="I678" s="22"/>
      <c r="J678" s="22"/>
      <c r="K678" s="21">
        <v>1</v>
      </c>
      <c r="L678" s="21"/>
      <c r="M678" s="21"/>
      <c r="N678" s="21"/>
      <c r="O678" s="21"/>
      <c r="P678" s="21"/>
      <c r="Q678" s="21"/>
      <c r="R678" s="21"/>
      <c r="S678" s="21"/>
      <c r="T678" s="21"/>
    </row>
    <row r="679" spans="1:20" ht="30" customHeight="1" x14ac:dyDescent="0.2">
      <c r="A679" s="22"/>
      <c r="B679" s="22"/>
      <c r="C679" s="22"/>
      <c r="D679" s="22"/>
      <c r="E679" s="22"/>
      <c r="F679" s="22"/>
      <c r="G679" s="22"/>
      <c r="H679" s="22"/>
      <c r="I679" s="22"/>
      <c r="J679" s="22"/>
      <c r="K679" s="21">
        <v>1</v>
      </c>
      <c r="L679" s="21"/>
      <c r="M679" s="21"/>
      <c r="N679" s="21"/>
      <c r="O679" s="21"/>
      <c r="P679" s="21"/>
      <c r="Q679" s="21"/>
      <c r="R679" s="21"/>
      <c r="S679" s="21"/>
      <c r="T679" s="21"/>
    </row>
    <row r="680" spans="1:20" ht="30" customHeight="1" x14ac:dyDescent="0.2">
      <c r="A680" s="22"/>
      <c r="B680" s="22"/>
      <c r="C680" s="22"/>
      <c r="D680" s="22"/>
      <c r="E680" s="22"/>
      <c r="F680" s="22"/>
      <c r="G680" s="22"/>
      <c r="H680" s="22"/>
      <c r="I680" s="22"/>
      <c r="J680" s="22"/>
      <c r="K680" s="21">
        <v>1</v>
      </c>
      <c r="L680" s="21"/>
      <c r="M680" s="21"/>
      <c r="N680" s="21"/>
      <c r="O680" s="21"/>
      <c r="P680" s="21"/>
      <c r="Q680" s="21"/>
      <c r="R680" s="21"/>
      <c r="S680" s="21"/>
      <c r="T680" s="21"/>
    </row>
    <row r="681" spans="1:20" ht="30" customHeight="1" x14ac:dyDescent="0.2">
      <c r="A681" s="22"/>
      <c r="B681" s="22"/>
      <c r="C681" s="22"/>
      <c r="D681" s="22"/>
      <c r="E681" s="22"/>
      <c r="F681" s="22"/>
      <c r="G681" s="22"/>
      <c r="H681" s="22"/>
      <c r="I681" s="22"/>
      <c r="J681" s="22"/>
      <c r="K681" s="21">
        <v>1</v>
      </c>
      <c r="L681" s="21"/>
      <c r="M681" s="21"/>
      <c r="N681" s="21"/>
      <c r="O681" s="21"/>
      <c r="P681" s="21"/>
      <c r="Q681" s="21"/>
      <c r="R681" s="21"/>
      <c r="S681" s="21"/>
      <c r="T681" s="21"/>
    </row>
    <row r="682" spans="1:20" ht="30" customHeight="1" x14ac:dyDescent="0.2">
      <c r="A682" s="22"/>
      <c r="B682" s="22"/>
      <c r="C682" s="22"/>
      <c r="D682" s="22"/>
      <c r="E682" s="22"/>
      <c r="F682" s="22"/>
      <c r="G682" s="22"/>
      <c r="H682" s="22"/>
      <c r="I682" s="22"/>
      <c r="J682" s="22"/>
      <c r="K682" s="21">
        <v>1</v>
      </c>
      <c r="L682" s="21"/>
      <c r="M682" s="21"/>
      <c r="N682" s="21"/>
      <c r="O682" s="21"/>
      <c r="P682" s="21"/>
      <c r="Q682" s="21"/>
      <c r="R682" s="21"/>
      <c r="S682" s="21"/>
      <c r="T682" s="21"/>
    </row>
    <row r="683" spans="1:20" ht="30" customHeight="1" x14ac:dyDescent="0.2">
      <c r="A683" s="22"/>
      <c r="B683" s="22"/>
      <c r="C683" s="22"/>
      <c r="D683" s="22"/>
      <c r="E683" s="22"/>
      <c r="F683" s="22"/>
      <c r="G683" s="22"/>
      <c r="H683" s="22"/>
      <c r="I683" s="22"/>
      <c r="J683" s="22"/>
      <c r="K683" s="21">
        <v>1</v>
      </c>
      <c r="L683" s="21"/>
      <c r="M683" s="21"/>
      <c r="N683" s="21"/>
      <c r="O683" s="21"/>
      <c r="P683" s="21"/>
      <c r="Q683" s="21"/>
      <c r="R683" s="21"/>
      <c r="S683" s="21"/>
      <c r="T683" s="21"/>
    </row>
    <row r="684" spans="1:20" ht="30" customHeight="1" x14ac:dyDescent="0.2">
      <c r="A684" s="22"/>
      <c r="B684" s="22"/>
      <c r="C684" s="22"/>
      <c r="D684" s="22"/>
      <c r="E684" s="22"/>
      <c r="F684" s="22"/>
      <c r="G684" s="22"/>
      <c r="H684" s="22"/>
      <c r="I684" s="22"/>
      <c r="J684" s="22"/>
      <c r="K684" s="21">
        <v>1</v>
      </c>
      <c r="L684" s="21"/>
      <c r="M684" s="21"/>
      <c r="N684" s="21"/>
      <c r="O684" s="21"/>
      <c r="P684" s="21"/>
      <c r="Q684" s="21"/>
      <c r="R684" s="21"/>
      <c r="S684" s="21"/>
      <c r="T684" s="21"/>
    </row>
    <row r="685" spans="1:20" ht="30" customHeight="1" x14ac:dyDescent="0.2">
      <c r="A685" s="22"/>
      <c r="B685" s="22"/>
      <c r="C685" s="22"/>
      <c r="D685" s="22"/>
      <c r="E685" s="22"/>
      <c r="F685" s="22"/>
      <c r="G685" s="22"/>
      <c r="H685" s="22"/>
      <c r="I685" s="22"/>
      <c r="J685" s="22"/>
      <c r="K685" s="21">
        <v>1</v>
      </c>
      <c r="L685" s="21"/>
      <c r="M685" s="21"/>
      <c r="N685" s="21"/>
      <c r="O685" s="21"/>
      <c r="P685" s="21"/>
      <c r="Q685" s="21"/>
      <c r="R685" s="21"/>
      <c r="S685" s="21"/>
      <c r="T685" s="21"/>
    </row>
    <row r="686" spans="1:20" ht="30" customHeight="1" x14ac:dyDescent="0.2">
      <c r="A686" s="22"/>
      <c r="B686" s="22"/>
      <c r="C686" s="22"/>
      <c r="D686" s="22"/>
      <c r="E686" s="22"/>
      <c r="F686" s="22"/>
      <c r="G686" s="22"/>
      <c r="H686" s="22"/>
      <c r="I686" s="22"/>
      <c r="J686" s="22"/>
      <c r="K686" s="21">
        <v>1</v>
      </c>
      <c r="L686" s="21"/>
      <c r="M686" s="21"/>
      <c r="N686" s="21"/>
      <c r="O686" s="21"/>
      <c r="P686" s="21"/>
      <c r="Q686" s="21"/>
      <c r="R686" s="21"/>
      <c r="S686" s="21"/>
      <c r="T686" s="21"/>
    </row>
    <row r="687" spans="1:20" ht="30" customHeight="1" x14ac:dyDescent="0.2">
      <c r="A687" s="22"/>
      <c r="B687" s="22"/>
      <c r="C687" s="22"/>
      <c r="D687" s="22"/>
      <c r="E687" s="22"/>
      <c r="F687" s="22"/>
      <c r="G687" s="22"/>
      <c r="H687" s="22"/>
      <c r="I687" s="22"/>
      <c r="J687" s="22"/>
      <c r="K687" s="21">
        <v>1</v>
      </c>
      <c r="L687" s="21"/>
      <c r="M687" s="21"/>
      <c r="N687" s="21"/>
      <c r="O687" s="21"/>
      <c r="P687" s="21"/>
      <c r="Q687" s="21"/>
      <c r="R687" s="21"/>
      <c r="S687" s="21"/>
      <c r="T687" s="21"/>
    </row>
    <row r="688" spans="1:20" ht="30" customHeight="1" x14ac:dyDescent="0.2">
      <c r="A688" s="22"/>
      <c r="B688" s="22"/>
      <c r="C688" s="22"/>
      <c r="D688" s="22"/>
      <c r="E688" s="22"/>
      <c r="F688" s="22"/>
      <c r="G688" s="22"/>
      <c r="H688" s="22"/>
      <c r="I688" s="22"/>
      <c r="J688" s="22"/>
      <c r="K688" s="21">
        <v>1</v>
      </c>
      <c r="L688" s="21"/>
      <c r="M688" s="21"/>
      <c r="N688" s="21"/>
      <c r="O688" s="21"/>
      <c r="P688" s="21"/>
      <c r="Q688" s="21"/>
      <c r="R688" s="21"/>
      <c r="S688" s="21"/>
      <c r="T688" s="21"/>
    </row>
    <row r="689" spans="1:20" ht="30" customHeight="1" x14ac:dyDescent="0.2">
      <c r="A689" s="22"/>
      <c r="B689" s="22"/>
      <c r="C689" s="22"/>
      <c r="D689" s="22"/>
      <c r="E689" s="22"/>
      <c r="F689" s="22"/>
      <c r="G689" s="22"/>
      <c r="H689" s="22"/>
      <c r="I689" s="22"/>
      <c r="J689" s="22"/>
      <c r="K689" s="21">
        <v>1</v>
      </c>
      <c r="L689" s="21"/>
      <c r="M689" s="21"/>
      <c r="N689" s="21"/>
      <c r="O689" s="21"/>
      <c r="P689" s="21"/>
      <c r="Q689" s="21"/>
      <c r="R689" s="21"/>
      <c r="S689" s="21"/>
      <c r="T689" s="21"/>
    </row>
    <row r="690" spans="1:20" ht="30" customHeight="1" x14ac:dyDescent="0.2">
      <c r="A690" s="22"/>
      <c r="B690" s="22"/>
      <c r="C690" s="22"/>
      <c r="D690" s="22"/>
      <c r="E690" s="22"/>
      <c r="F690" s="22"/>
      <c r="G690" s="22"/>
      <c r="H690" s="22"/>
      <c r="I690" s="22"/>
      <c r="J690" s="22"/>
      <c r="K690" s="21">
        <v>1</v>
      </c>
      <c r="L690" s="21"/>
      <c r="M690" s="21"/>
      <c r="N690" s="21"/>
      <c r="O690" s="21"/>
      <c r="P690" s="21"/>
      <c r="Q690" s="21"/>
      <c r="R690" s="21"/>
      <c r="S690" s="21"/>
      <c r="T690" s="21"/>
    </row>
    <row r="691" spans="1:20" ht="30" customHeight="1" x14ac:dyDescent="0.2">
      <c r="A691" s="22"/>
      <c r="B691" s="22"/>
      <c r="C691" s="22"/>
      <c r="D691" s="22"/>
      <c r="E691" s="22"/>
      <c r="F691" s="22"/>
      <c r="G691" s="22"/>
      <c r="H691" s="22"/>
      <c r="I691" s="22"/>
      <c r="J691" s="22"/>
      <c r="K691" s="21">
        <v>1</v>
      </c>
      <c r="L691" s="21"/>
      <c r="M691" s="21"/>
      <c r="N691" s="21"/>
      <c r="O691" s="21"/>
      <c r="P691" s="21"/>
      <c r="Q691" s="21"/>
      <c r="R691" s="21"/>
      <c r="S691" s="21"/>
      <c r="T691" s="21"/>
    </row>
    <row r="692" spans="1:20" ht="30" customHeight="1" x14ac:dyDescent="0.2">
      <c r="A692" s="22"/>
      <c r="B692" s="22"/>
      <c r="C692" s="22"/>
      <c r="D692" s="22"/>
      <c r="E692" s="22"/>
      <c r="F692" s="22"/>
      <c r="G692" s="22"/>
      <c r="H692" s="22"/>
      <c r="I692" s="22"/>
      <c r="J692" s="22"/>
      <c r="K692" s="21">
        <v>1</v>
      </c>
      <c r="L692" s="21"/>
      <c r="M692" s="21"/>
      <c r="N692" s="21"/>
      <c r="O692" s="21"/>
      <c r="P692" s="21"/>
      <c r="Q692" s="21"/>
      <c r="R692" s="21"/>
      <c r="S692" s="21"/>
      <c r="T692" s="21"/>
    </row>
    <row r="693" spans="1:20" ht="30" customHeight="1" x14ac:dyDescent="0.2">
      <c r="A693" s="22"/>
      <c r="B693" s="22"/>
      <c r="C693" s="22"/>
      <c r="D693" s="22"/>
      <c r="E693" s="22"/>
      <c r="F693" s="22"/>
      <c r="G693" s="22"/>
      <c r="H693" s="22"/>
      <c r="I693" s="22"/>
      <c r="J693" s="22"/>
      <c r="K693" s="21">
        <v>1</v>
      </c>
      <c r="L693" s="21"/>
      <c r="M693" s="21"/>
      <c r="N693" s="21"/>
      <c r="O693" s="21"/>
      <c r="P693" s="21"/>
      <c r="Q693" s="21"/>
      <c r="R693" s="21"/>
      <c r="S693" s="21"/>
      <c r="T693" s="21"/>
    </row>
    <row r="694" spans="1:20" ht="30" customHeight="1" x14ac:dyDescent="0.2">
      <c r="A694" s="22"/>
      <c r="B694" s="22"/>
      <c r="C694" s="22"/>
      <c r="D694" s="22"/>
      <c r="E694" s="22"/>
      <c r="F694" s="22"/>
      <c r="G694" s="22"/>
      <c r="H694" s="22"/>
      <c r="I694" s="22"/>
      <c r="J694" s="22"/>
      <c r="K694" s="21">
        <v>1</v>
      </c>
      <c r="L694" s="21"/>
      <c r="M694" s="21"/>
      <c r="N694" s="21"/>
      <c r="O694" s="21"/>
      <c r="P694" s="21"/>
      <c r="Q694" s="21"/>
      <c r="R694" s="21"/>
      <c r="S694" s="21"/>
      <c r="T694" s="21"/>
    </row>
    <row r="695" spans="1:20" ht="30" customHeight="1" x14ac:dyDescent="0.2">
      <c r="A695" s="22"/>
      <c r="B695" s="22"/>
      <c r="C695" s="22"/>
      <c r="D695" s="22"/>
      <c r="E695" s="22"/>
      <c r="F695" s="22"/>
      <c r="G695" s="22"/>
      <c r="H695" s="22"/>
      <c r="I695" s="22"/>
      <c r="J695" s="22"/>
      <c r="K695" s="21">
        <v>1</v>
      </c>
      <c r="L695" s="21"/>
      <c r="M695" s="21"/>
      <c r="N695" s="21"/>
      <c r="O695" s="21"/>
      <c r="P695" s="21"/>
      <c r="Q695" s="21"/>
      <c r="R695" s="21"/>
      <c r="S695" s="21"/>
      <c r="T695" s="21"/>
    </row>
    <row r="696" spans="1:20" ht="30" customHeight="1" x14ac:dyDescent="0.2">
      <c r="A696" s="22"/>
      <c r="B696" s="22"/>
      <c r="C696" s="22"/>
      <c r="D696" s="22"/>
      <c r="E696" s="22"/>
      <c r="F696" s="22"/>
      <c r="G696" s="22"/>
      <c r="H696" s="22"/>
      <c r="I696" s="22"/>
      <c r="J696" s="22"/>
      <c r="K696" s="21">
        <v>1</v>
      </c>
      <c r="L696" s="21"/>
      <c r="M696" s="21"/>
      <c r="N696" s="21"/>
      <c r="O696" s="21"/>
      <c r="P696" s="21"/>
      <c r="Q696" s="21"/>
      <c r="R696" s="21"/>
      <c r="S696" s="21"/>
      <c r="T696" s="21"/>
    </row>
    <row r="697" spans="1:20" ht="30" customHeight="1" x14ac:dyDescent="0.2">
      <c r="A697" s="22"/>
      <c r="B697" s="22"/>
      <c r="C697" s="22"/>
      <c r="D697" s="22"/>
      <c r="E697" s="22"/>
      <c r="F697" s="22"/>
      <c r="G697" s="22"/>
      <c r="H697" s="22"/>
      <c r="I697" s="22"/>
      <c r="J697" s="22"/>
      <c r="K697" s="21">
        <v>1</v>
      </c>
      <c r="L697" s="21"/>
      <c r="M697" s="21"/>
      <c r="N697" s="21"/>
      <c r="O697" s="21"/>
      <c r="P697" s="21"/>
      <c r="Q697" s="21"/>
      <c r="R697" s="21"/>
      <c r="S697" s="21"/>
      <c r="T697" s="21"/>
    </row>
    <row r="698" spans="1:20" ht="30" customHeight="1" x14ac:dyDescent="0.2">
      <c r="A698" s="22"/>
      <c r="B698" s="22"/>
      <c r="C698" s="22"/>
      <c r="D698" s="22"/>
      <c r="E698" s="22"/>
      <c r="F698" s="22"/>
      <c r="G698" s="22"/>
      <c r="H698" s="22"/>
      <c r="I698" s="22"/>
      <c r="J698" s="22"/>
      <c r="K698" s="21">
        <v>1</v>
      </c>
      <c r="L698" s="21"/>
      <c r="M698" s="21"/>
      <c r="N698" s="21"/>
      <c r="O698" s="21"/>
      <c r="P698" s="21"/>
      <c r="Q698" s="21"/>
      <c r="R698" s="21"/>
      <c r="S698" s="21"/>
      <c r="T698" s="21"/>
    </row>
    <row r="699" spans="1:20" ht="30" customHeight="1" x14ac:dyDescent="0.2">
      <c r="A699" s="22"/>
      <c r="B699" s="22"/>
      <c r="C699" s="22"/>
      <c r="D699" s="22"/>
      <c r="E699" s="22"/>
      <c r="F699" s="22"/>
      <c r="G699" s="22"/>
      <c r="H699" s="22"/>
      <c r="I699" s="22"/>
      <c r="J699" s="22"/>
      <c r="K699" s="21">
        <v>1</v>
      </c>
      <c r="L699" s="21"/>
      <c r="M699" s="21"/>
      <c r="N699" s="21"/>
      <c r="O699" s="21"/>
      <c r="P699" s="21"/>
      <c r="Q699" s="21"/>
      <c r="R699" s="21"/>
      <c r="S699" s="21"/>
      <c r="T699" s="21"/>
    </row>
    <row r="700" spans="1:20" ht="30" customHeight="1" x14ac:dyDescent="0.2">
      <c r="A700" s="22"/>
      <c r="B700" s="22"/>
      <c r="C700" s="22"/>
      <c r="D700" s="22"/>
      <c r="E700" s="22"/>
      <c r="F700" s="22"/>
      <c r="G700" s="22"/>
      <c r="H700" s="22"/>
      <c r="I700" s="22"/>
      <c r="J700" s="22"/>
      <c r="K700" s="21">
        <v>1</v>
      </c>
      <c r="L700" s="21"/>
      <c r="M700" s="21"/>
      <c r="N700" s="21"/>
      <c r="O700" s="21"/>
      <c r="P700" s="21"/>
      <c r="Q700" s="21"/>
      <c r="R700" s="21"/>
      <c r="S700" s="21"/>
      <c r="T700" s="21"/>
    </row>
    <row r="701" spans="1:20" ht="30" customHeight="1" x14ac:dyDescent="0.2">
      <c r="A701" s="22"/>
      <c r="B701" s="22"/>
      <c r="C701" s="22"/>
      <c r="D701" s="22"/>
      <c r="E701" s="22"/>
      <c r="F701" s="22"/>
      <c r="G701" s="22"/>
      <c r="H701" s="22"/>
      <c r="I701" s="22"/>
      <c r="J701" s="22"/>
      <c r="K701" s="21">
        <v>1</v>
      </c>
      <c r="L701" s="21"/>
      <c r="M701" s="21"/>
      <c r="N701" s="21"/>
      <c r="O701" s="21"/>
      <c r="P701" s="21"/>
      <c r="Q701" s="21"/>
      <c r="R701" s="21"/>
      <c r="S701" s="21"/>
      <c r="T701" s="21"/>
    </row>
    <row r="702" spans="1:20" ht="30" customHeight="1" x14ac:dyDescent="0.2">
      <c r="A702" s="22"/>
      <c r="B702" s="22"/>
      <c r="C702" s="22"/>
      <c r="D702" s="22"/>
      <c r="E702" s="22"/>
      <c r="F702" s="22"/>
      <c r="G702" s="22"/>
      <c r="H702" s="22"/>
      <c r="I702" s="22"/>
      <c r="J702" s="22"/>
      <c r="K702" s="21">
        <v>1</v>
      </c>
      <c r="L702" s="21"/>
      <c r="M702" s="21"/>
      <c r="N702" s="21"/>
      <c r="O702" s="21"/>
      <c r="P702" s="21"/>
      <c r="Q702" s="21"/>
      <c r="R702" s="21"/>
      <c r="S702" s="21"/>
      <c r="T702" s="21"/>
    </row>
    <row r="703" spans="1:20" ht="30" customHeight="1" x14ac:dyDescent="0.2">
      <c r="A703" s="22"/>
      <c r="B703" s="22"/>
      <c r="C703" s="22"/>
      <c r="D703" s="22"/>
      <c r="E703" s="22"/>
      <c r="F703" s="22"/>
      <c r="G703" s="22"/>
      <c r="H703" s="22"/>
      <c r="I703" s="22"/>
      <c r="J703" s="22"/>
      <c r="K703" s="21">
        <v>1</v>
      </c>
      <c r="L703" s="21"/>
      <c r="M703" s="21"/>
      <c r="N703" s="21"/>
      <c r="O703" s="21"/>
      <c r="P703" s="21"/>
      <c r="Q703" s="21"/>
      <c r="R703" s="21"/>
      <c r="S703" s="21"/>
      <c r="T703" s="21"/>
    </row>
    <row r="704" spans="1:20" ht="30" customHeight="1" x14ac:dyDescent="0.2">
      <c r="A704" s="22"/>
      <c r="B704" s="22"/>
      <c r="C704" s="22"/>
      <c r="D704" s="22"/>
      <c r="E704" s="22"/>
      <c r="F704" s="22"/>
      <c r="G704" s="22"/>
      <c r="H704" s="22"/>
      <c r="I704" s="22"/>
      <c r="J704" s="22"/>
      <c r="K704" s="21">
        <v>1</v>
      </c>
      <c r="L704" s="21"/>
      <c r="M704" s="21"/>
      <c r="N704" s="21"/>
      <c r="O704" s="21"/>
      <c r="P704" s="21"/>
      <c r="Q704" s="21"/>
      <c r="R704" s="21"/>
      <c r="S704" s="21"/>
      <c r="T704" s="21"/>
    </row>
    <row r="705" spans="1:20" ht="30" customHeight="1" x14ac:dyDescent="0.2">
      <c r="A705" s="22"/>
      <c r="B705" s="22"/>
      <c r="C705" s="22"/>
      <c r="D705" s="22"/>
      <c r="E705" s="22"/>
      <c r="F705" s="22"/>
      <c r="G705" s="22"/>
      <c r="H705" s="22"/>
      <c r="I705" s="22"/>
      <c r="J705" s="22"/>
      <c r="K705" s="21">
        <v>1</v>
      </c>
      <c r="L705" s="21"/>
      <c r="M705" s="21"/>
      <c r="N705" s="21"/>
      <c r="O705" s="21"/>
      <c r="P705" s="21"/>
      <c r="Q705" s="21"/>
      <c r="R705" s="21"/>
      <c r="S705" s="21"/>
      <c r="T705" s="21"/>
    </row>
    <row r="706" spans="1:20" ht="30" customHeight="1" x14ac:dyDescent="0.2">
      <c r="A706" s="22"/>
      <c r="B706" s="22"/>
      <c r="C706" s="22"/>
      <c r="D706" s="22"/>
      <c r="E706" s="22"/>
      <c r="F706" s="22"/>
      <c r="G706" s="22"/>
      <c r="H706" s="22"/>
      <c r="I706" s="22"/>
      <c r="J706" s="22"/>
      <c r="K706" s="21">
        <v>1</v>
      </c>
      <c r="L706" s="21"/>
      <c r="M706" s="21"/>
      <c r="N706" s="21"/>
      <c r="O706" s="21"/>
      <c r="P706" s="21"/>
      <c r="Q706" s="21"/>
      <c r="R706" s="21"/>
      <c r="S706" s="21"/>
      <c r="T706" s="21"/>
    </row>
    <row r="707" spans="1:20" ht="30" customHeight="1" x14ac:dyDescent="0.2">
      <c r="A707" s="22"/>
      <c r="B707" s="22"/>
      <c r="C707" s="22"/>
      <c r="D707" s="22"/>
      <c r="E707" s="22"/>
      <c r="F707" s="22"/>
      <c r="G707" s="22"/>
      <c r="H707" s="22"/>
      <c r="I707" s="22"/>
      <c r="J707" s="22"/>
      <c r="K707" s="21">
        <v>1</v>
      </c>
      <c r="L707" s="21"/>
      <c r="M707" s="21"/>
      <c r="N707" s="21"/>
      <c r="O707" s="21"/>
      <c r="P707" s="21"/>
      <c r="Q707" s="21"/>
      <c r="R707" s="21"/>
      <c r="S707" s="21"/>
      <c r="T707" s="21"/>
    </row>
    <row r="708" spans="1:20" ht="30" customHeight="1" x14ac:dyDescent="0.2">
      <c r="A708" s="22"/>
      <c r="B708" s="22"/>
      <c r="C708" s="22"/>
      <c r="D708" s="22"/>
      <c r="E708" s="22"/>
      <c r="F708" s="22"/>
      <c r="G708" s="22"/>
      <c r="H708" s="22"/>
      <c r="I708" s="22"/>
      <c r="J708" s="22"/>
      <c r="K708" s="21">
        <v>1</v>
      </c>
      <c r="L708" s="21"/>
      <c r="M708" s="21"/>
      <c r="N708" s="21"/>
      <c r="O708" s="21"/>
      <c r="P708" s="21"/>
      <c r="Q708" s="21"/>
      <c r="R708" s="21"/>
      <c r="S708" s="21"/>
      <c r="T708" s="21"/>
    </row>
    <row r="709" spans="1:20" ht="30" customHeight="1" x14ac:dyDescent="0.2">
      <c r="A709" s="22"/>
      <c r="B709" s="22"/>
      <c r="C709" s="22"/>
      <c r="D709" s="22"/>
      <c r="E709" s="22"/>
      <c r="F709" s="22"/>
      <c r="G709" s="22"/>
      <c r="H709" s="22"/>
      <c r="I709" s="22"/>
      <c r="J709" s="22"/>
      <c r="K709" s="21">
        <v>1</v>
      </c>
      <c r="L709" s="21"/>
      <c r="M709" s="21"/>
      <c r="N709" s="21"/>
      <c r="O709" s="21"/>
      <c r="P709" s="21"/>
      <c r="Q709" s="21"/>
      <c r="R709" s="21"/>
      <c r="S709" s="21"/>
      <c r="T709" s="21"/>
    </row>
    <row r="710" spans="1:20" ht="30" customHeight="1" x14ac:dyDescent="0.2">
      <c r="A710" s="22"/>
      <c r="B710" s="22"/>
      <c r="C710" s="22"/>
      <c r="D710" s="22"/>
      <c r="E710" s="22"/>
      <c r="F710" s="22"/>
      <c r="G710" s="22"/>
      <c r="H710" s="22"/>
      <c r="I710" s="22"/>
      <c r="J710" s="22"/>
      <c r="K710" s="21">
        <v>1</v>
      </c>
      <c r="L710" s="21"/>
      <c r="M710" s="21"/>
      <c r="N710" s="21"/>
      <c r="O710" s="21"/>
      <c r="P710" s="21"/>
      <c r="Q710" s="21"/>
      <c r="R710" s="21"/>
      <c r="S710" s="21"/>
      <c r="T710" s="21"/>
    </row>
    <row r="711" spans="1:20" ht="30" customHeight="1" x14ac:dyDescent="0.2">
      <c r="A711" s="22"/>
      <c r="B711" s="22"/>
      <c r="C711" s="22"/>
      <c r="D711" s="22"/>
      <c r="E711" s="22"/>
      <c r="F711" s="22"/>
      <c r="G711" s="22"/>
      <c r="H711" s="22"/>
      <c r="I711" s="22"/>
      <c r="J711" s="22"/>
      <c r="K711" s="21">
        <v>1</v>
      </c>
      <c r="L711" s="21"/>
      <c r="M711" s="21"/>
      <c r="N711" s="21"/>
      <c r="O711" s="21"/>
      <c r="P711" s="21"/>
      <c r="Q711" s="21"/>
      <c r="R711" s="21"/>
      <c r="S711" s="21"/>
      <c r="T711" s="21"/>
    </row>
    <row r="712" spans="1:20" ht="30" customHeight="1" x14ac:dyDescent="0.2">
      <c r="A712" s="22"/>
      <c r="B712" s="22"/>
      <c r="C712" s="22"/>
      <c r="D712" s="22"/>
      <c r="E712" s="22"/>
      <c r="F712" s="22"/>
      <c r="G712" s="22"/>
      <c r="H712" s="22"/>
      <c r="I712" s="22"/>
      <c r="J712" s="22"/>
      <c r="K712" s="21">
        <v>1</v>
      </c>
      <c r="L712" s="21"/>
      <c r="M712" s="21"/>
      <c r="N712" s="21"/>
      <c r="O712" s="21"/>
      <c r="P712" s="21"/>
      <c r="Q712" s="21"/>
      <c r="R712" s="21"/>
      <c r="S712" s="21"/>
      <c r="T712" s="21"/>
    </row>
    <row r="713" spans="1:20" ht="30" customHeight="1" x14ac:dyDescent="0.2">
      <c r="A713" s="22"/>
      <c r="B713" s="22"/>
      <c r="C713" s="22"/>
      <c r="D713" s="22"/>
      <c r="E713" s="22"/>
      <c r="F713" s="22"/>
      <c r="G713" s="22"/>
      <c r="H713" s="22"/>
      <c r="I713" s="22"/>
      <c r="J713" s="22"/>
      <c r="K713" s="21">
        <v>1</v>
      </c>
      <c r="L713" s="21"/>
      <c r="M713" s="21"/>
      <c r="N713" s="21"/>
      <c r="O713" s="21"/>
      <c r="P713" s="21"/>
      <c r="Q713" s="21"/>
      <c r="R713" s="21"/>
      <c r="S713" s="21"/>
      <c r="T713" s="21"/>
    </row>
    <row r="714" spans="1:20" ht="30" customHeight="1" x14ac:dyDescent="0.2">
      <c r="A714" s="22"/>
      <c r="B714" s="22"/>
      <c r="C714" s="22"/>
      <c r="D714" s="22"/>
      <c r="E714" s="22"/>
      <c r="F714" s="22"/>
      <c r="G714" s="22"/>
      <c r="H714" s="22"/>
      <c r="I714" s="22"/>
      <c r="J714" s="22"/>
      <c r="K714" s="21">
        <v>1</v>
      </c>
      <c r="L714" s="21"/>
      <c r="M714" s="21"/>
      <c r="N714" s="21"/>
      <c r="O714" s="21"/>
      <c r="P714" s="21"/>
      <c r="Q714" s="21"/>
      <c r="R714" s="21"/>
      <c r="S714" s="21"/>
      <c r="T714" s="21"/>
    </row>
    <row r="715" spans="1:20" ht="30" customHeight="1" x14ac:dyDescent="0.2">
      <c r="A715" s="22"/>
      <c r="B715" s="22"/>
      <c r="C715" s="22"/>
      <c r="D715" s="22"/>
      <c r="E715" s="22"/>
      <c r="F715" s="22"/>
      <c r="G715" s="22"/>
      <c r="H715" s="22"/>
      <c r="I715" s="22"/>
      <c r="J715" s="22"/>
      <c r="K715" s="21">
        <v>1</v>
      </c>
      <c r="L715" s="21"/>
      <c r="M715" s="21"/>
      <c r="N715" s="21"/>
      <c r="O715" s="21"/>
      <c r="P715" s="21"/>
      <c r="Q715" s="21"/>
      <c r="R715" s="21"/>
      <c r="S715" s="21"/>
      <c r="T715" s="21"/>
    </row>
    <row r="716" spans="1:20" ht="30" customHeight="1" x14ac:dyDescent="0.2">
      <c r="A716" s="22"/>
      <c r="B716" s="22"/>
      <c r="C716" s="22"/>
      <c r="D716" s="22"/>
      <c r="E716" s="22"/>
      <c r="F716" s="22"/>
      <c r="G716" s="22"/>
      <c r="H716" s="22"/>
      <c r="I716" s="22"/>
      <c r="J716" s="22"/>
      <c r="K716" s="21">
        <v>1</v>
      </c>
      <c r="L716" s="21"/>
      <c r="M716" s="21"/>
      <c r="N716" s="21"/>
      <c r="O716" s="21"/>
      <c r="P716" s="21"/>
      <c r="Q716" s="21"/>
      <c r="R716" s="21"/>
      <c r="S716" s="21"/>
      <c r="T716" s="21"/>
    </row>
    <row r="717" spans="1:20" ht="30" customHeight="1" x14ac:dyDescent="0.2">
      <c r="A717" s="22"/>
      <c r="B717" s="22"/>
      <c r="C717" s="22"/>
      <c r="D717" s="22"/>
      <c r="E717" s="22"/>
      <c r="F717" s="22"/>
      <c r="G717" s="22"/>
      <c r="H717" s="22"/>
      <c r="I717" s="22"/>
      <c r="J717" s="22"/>
      <c r="K717" s="21">
        <v>1</v>
      </c>
      <c r="L717" s="21"/>
      <c r="M717" s="21"/>
      <c r="N717" s="21"/>
      <c r="O717" s="21"/>
      <c r="P717" s="21"/>
      <c r="Q717" s="21"/>
      <c r="R717" s="21"/>
      <c r="S717" s="21"/>
      <c r="T717" s="21"/>
    </row>
    <row r="718" spans="1:20" ht="30" customHeight="1" x14ac:dyDescent="0.2">
      <c r="A718" s="22"/>
      <c r="B718" s="22"/>
      <c r="C718" s="22"/>
      <c r="D718" s="22"/>
      <c r="E718" s="22"/>
      <c r="F718" s="22"/>
      <c r="G718" s="22"/>
      <c r="H718" s="22"/>
      <c r="I718" s="22"/>
      <c r="J718" s="22"/>
      <c r="K718" s="21">
        <v>1</v>
      </c>
      <c r="L718" s="21"/>
      <c r="M718" s="21"/>
      <c r="N718" s="21"/>
      <c r="O718" s="21"/>
      <c r="P718" s="21"/>
      <c r="Q718" s="21"/>
      <c r="R718" s="21"/>
      <c r="S718" s="21"/>
      <c r="T718" s="21"/>
    </row>
    <row r="719" spans="1:20" ht="30" customHeight="1" x14ac:dyDescent="0.2">
      <c r="A719" s="22"/>
      <c r="B719" s="22"/>
      <c r="C719" s="22"/>
      <c r="D719" s="22"/>
      <c r="E719" s="22"/>
      <c r="F719" s="22"/>
      <c r="G719" s="22"/>
      <c r="H719" s="22"/>
      <c r="I719" s="22"/>
      <c r="J719" s="22"/>
      <c r="K719" s="21">
        <v>1</v>
      </c>
      <c r="L719" s="21"/>
      <c r="M719" s="21"/>
      <c r="N719" s="21"/>
      <c r="O719" s="21"/>
      <c r="P719" s="21"/>
      <c r="Q719" s="21"/>
      <c r="R719" s="21"/>
      <c r="S719" s="21"/>
      <c r="T719" s="21"/>
    </row>
    <row r="720" spans="1:20" ht="30" customHeight="1" x14ac:dyDescent="0.2">
      <c r="A720" s="22"/>
      <c r="B720" s="22"/>
      <c r="C720" s="22"/>
      <c r="D720" s="22"/>
      <c r="E720" s="22"/>
      <c r="F720" s="22"/>
      <c r="G720" s="22"/>
      <c r="H720" s="22"/>
      <c r="I720" s="22"/>
      <c r="J720" s="22"/>
      <c r="K720" s="21">
        <v>1</v>
      </c>
      <c r="L720" s="21"/>
      <c r="M720" s="21"/>
      <c r="N720" s="21"/>
      <c r="O720" s="21"/>
      <c r="P720" s="21"/>
      <c r="Q720" s="21"/>
      <c r="R720" s="21"/>
      <c r="S720" s="21"/>
      <c r="T720" s="21"/>
    </row>
    <row r="721" spans="1:20" ht="30" customHeight="1" x14ac:dyDescent="0.2">
      <c r="A721" s="22"/>
      <c r="B721" s="22"/>
      <c r="C721" s="22"/>
      <c r="D721" s="22"/>
      <c r="E721" s="22"/>
      <c r="F721" s="22"/>
      <c r="G721" s="22"/>
      <c r="H721" s="22"/>
      <c r="I721" s="22"/>
      <c r="J721" s="22"/>
      <c r="K721" s="21">
        <v>1</v>
      </c>
      <c r="L721" s="21"/>
      <c r="M721" s="21"/>
      <c r="N721" s="21"/>
      <c r="O721" s="21"/>
      <c r="P721" s="21"/>
      <c r="Q721" s="21"/>
      <c r="R721" s="21"/>
      <c r="S721" s="21"/>
      <c r="T721" s="21"/>
    </row>
    <row r="722" spans="1:20" ht="30" customHeight="1" x14ac:dyDescent="0.2">
      <c r="A722" s="22"/>
      <c r="B722" s="22"/>
      <c r="C722" s="22"/>
      <c r="D722" s="22"/>
      <c r="E722" s="22"/>
      <c r="F722" s="22"/>
      <c r="G722" s="22"/>
      <c r="H722" s="22"/>
      <c r="I722" s="22"/>
      <c r="J722" s="22"/>
      <c r="K722" s="21">
        <v>1</v>
      </c>
      <c r="L722" s="21"/>
      <c r="M722" s="21"/>
      <c r="N722" s="21"/>
      <c r="O722" s="21"/>
      <c r="P722" s="21"/>
      <c r="Q722" s="21"/>
      <c r="R722" s="21"/>
      <c r="S722" s="21"/>
      <c r="T722" s="21"/>
    </row>
    <row r="723" spans="1:20" ht="30" customHeight="1" x14ac:dyDescent="0.2">
      <c r="A723" s="22"/>
      <c r="B723" s="22"/>
      <c r="C723" s="22"/>
      <c r="D723" s="22"/>
      <c r="E723" s="22"/>
      <c r="F723" s="22"/>
      <c r="G723" s="22"/>
      <c r="H723" s="22"/>
      <c r="I723" s="22"/>
      <c r="J723" s="22"/>
      <c r="K723" s="21">
        <v>1</v>
      </c>
      <c r="L723" s="21"/>
      <c r="M723" s="21"/>
      <c r="N723" s="21"/>
      <c r="O723" s="21"/>
      <c r="P723" s="21"/>
      <c r="Q723" s="21"/>
      <c r="R723" s="21"/>
      <c r="S723" s="21"/>
      <c r="T723" s="21"/>
    </row>
    <row r="724" spans="1:20" ht="30" customHeight="1" x14ac:dyDescent="0.2">
      <c r="A724" s="22"/>
      <c r="B724" s="22"/>
      <c r="C724" s="22"/>
      <c r="D724" s="22"/>
      <c r="E724" s="22"/>
      <c r="F724" s="22"/>
      <c r="G724" s="22"/>
      <c r="H724" s="22"/>
      <c r="I724" s="22"/>
      <c r="J724" s="22"/>
      <c r="K724" s="21">
        <v>1</v>
      </c>
      <c r="L724" s="21"/>
      <c r="M724" s="21"/>
      <c r="N724" s="21"/>
      <c r="O724" s="21"/>
      <c r="P724" s="21"/>
      <c r="Q724" s="21"/>
      <c r="R724" s="21"/>
      <c r="S724" s="21"/>
      <c r="T724" s="21"/>
    </row>
    <row r="725" spans="1:20" ht="30" customHeight="1" x14ac:dyDescent="0.2">
      <c r="A725" s="22"/>
      <c r="B725" s="22"/>
      <c r="C725" s="22"/>
      <c r="D725" s="22"/>
      <c r="E725" s="22"/>
      <c r="F725" s="22"/>
      <c r="G725" s="22"/>
      <c r="H725" s="22"/>
      <c r="I725" s="22"/>
      <c r="J725" s="22"/>
      <c r="K725" s="21">
        <v>1</v>
      </c>
      <c r="L725" s="21"/>
      <c r="M725" s="21"/>
      <c r="N725" s="21"/>
      <c r="O725" s="21"/>
      <c r="P725" s="21"/>
      <c r="Q725" s="21"/>
      <c r="R725" s="21"/>
      <c r="S725" s="21"/>
      <c r="T725" s="21"/>
    </row>
    <row r="726" spans="1:20" ht="30" customHeight="1" x14ac:dyDescent="0.2">
      <c r="A726" s="22"/>
      <c r="B726" s="22"/>
      <c r="C726" s="22"/>
      <c r="D726" s="22"/>
      <c r="E726" s="22"/>
      <c r="F726" s="22"/>
      <c r="G726" s="22"/>
      <c r="H726" s="22"/>
      <c r="I726" s="22"/>
      <c r="J726" s="22"/>
      <c r="K726" s="21">
        <v>1</v>
      </c>
      <c r="L726" s="21"/>
      <c r="M726" s="21"/>
      <c r="N726" s="21"/>
      <c r="O726" s="21"/>
      <c r="P726" s="21"/>
      <c r="Q726" s="21"/>
      <c r="R726" s="21"/>
      <c r="S726" s="21"/>
      <c r="T726" s="21"/>
    </row>
    <row r="727" spans="1:20" ht="30" customHeight="1" x14ac:dyDescent="0.2">
      <c r="A727" s="22"/>
      <c r="B727" s="22"/>
      <c r="C727" s="22"/>
      <c r="D727" s="22"/>
      <c r="E727" s="22"/>
      <c r="F727" s="22"/>
      <c r="G727" s="22"/>
      <c r="H727" s="22"/>
      <c r="I727" s="22"/>
      <c r="J727" s="22"/>
      <c r="K727" s="21">
        <v>1</v>
      </c>
      <c r="L727" s="21"/>
      <c r="M727" s="21"/>
      <c r="N727" s="21"/>
      <c r="O727" s="21"/>
      <c r="P727" s="21"/>
      <c r="Q727" s="21"/>
      <c r="R727" s="21"/>
      <c r="S727" s="21"/>
      <c r="T727" s="21"/>
    </row>
    <row r="728" spans="1:20" ht="30" customHeight="1" x14ac:dyDescent="0.2">
      <c r="A728" s="22"/>
      <c r="B728" s="22"/>
      <c r="C728" s="22"/>
      <c r="D728" s="22"/>
      <c r="E728" s="22"/>
      <c r="F728" s="22"/>
      <c r="G728" s="22"/>
      <c r="H728" s="22"/>
      <c r="I728" s="22"/>
      <c r="J728" s="22"/>
      <c r="K728" s="21">
        <v>1</v>
      </c>
      <c r="L728" s="21"/>
      <c r="M728" s="21"/>
      <c r="N728" s="21"/>
      <c r="O728" s="21"/>
      <c r="P728" s="21"/>
      <c r="Q728" s="21"/>
      <c r="R728" s="21"/>
      <c r="S728" s="21"/>
      <c r="T728" s="21"/>
    </row>
    <row r="729" spans="1:20" ht="30" customHeight="1" x14ac:dyDescent="0.2">
      <c r="A729" s="22"/>
      <c r="B729" s="22"/>
      <c r="C729" s="22"/>
      <c r="D729" s="22"/>
      <c r="E729" s="22"/>
      <c r="F729" s="22"/>
      <c r="G729" s="22"/>
      <c r="H729" s="22"/>
      <c r="I729" s="22"/>
      <c r="J729" s="22"/>
      <c r="K729" s="21">
        <v>1</v>
      </c>
      <c r="L729" s="21"/>
      <c r="M729" s="21"/>
      <c r="N729" s="21"/>
      <c r="O729" s="21"/>
      <c r="P729" s="21"/>
      <c r="Q729" s="21"/>
      <c r="R729" s="21"/>
      <c r="S729" s="21"/>
      <c r="T729" s="21"/>
    </row>
    <row r="730" spans="1:20" ht="30" customHeight="1" x14ac:dyDescent="0.2">
      <c r="A730" s="22"/>
      <c r="B730" s="22"/>
      <c r="C730" s="22"/>
      <c r="D730" s="22"/>
      <c r="E730" s="22"/>
      <c r="F730" s="22"/>
      <c r="G730" s="22"/>
      <c r="H730" s="22"/>
      <c r="I730" s="22"/>
      <c r="J730" s="22"/>
      <c r="K730" s="21">
        <v>1</v>
      </c>
      <c r="L730" s="21"/>
      <c r="M730" s="21"/>
      <c r="N730" s="21"/>
      <c r="O730" s="21"/>
      <c r="P730" s="21"/>
      <c r="Q730" s="21"/>
      <c r="R730" s="21"/>
      <c r="S730" s="21"/>
      <c r="T730" s="21"/>
    </row>
    <row r="731" spans="1:20" ht="30" customHeight="1" x14ac:dyDescent="0.2">
      <c r="A731" s="22"/>
      <c r="B731" s="22"/>
      <c r="C731" s="22"/>
      <c r="D731" s="22"/>
      <c r="E731" s="22"/>
      <c r="F731" s="22"/>
      <c r="G731" s="22"/>
      <c r="H731" s="22"/>
      <c r="I731" s="22"/>
      <c r="J731" s="22"/>
      <c r="K731" s="21">
        <v>1</v>
      </c>
      <c r="L731" s="21"/>
      <c r="M731" s="21"/>
      <c r="N731" s="21"/>
      <c r="O731" s="21"/>
      <c r="P731" s="21"/>
      <c r="Q731" s="21"/>
      <c r="R731" s="21"/>
      <c r="S731" s="21"/>
      <c r="T731" s="21"/>
    </row>
    <row r="732" spans="1:20" ht="30" customHeight="1" x14ac:dyDescent="0.2">
      <c r="A732" s="22"/>
      <c r="B732" s="22"/>
      <c r="C732" s="22"/>
      <c r="D732" s="22"/>
      <c r="E732" s="22"/>
      <c r="F732" s="22"/>
      <c r="G732" s="22"/>
      <c r="H732" s="22"/>
      <c r="I732" s="22"/>
      <c r="J732" s="22"/>
      <c r="K732" s="21">
        <v>1</v>
      </c>
      <c r="L732" s="21"/>
      <c r="M732" s="21"/>
      <c r="N732" s="21"/>
      <c r="O732" s="21"/>
      <c r="P732" s="21"/>
      <c r="Q732" s="21"/>
      <c r="R732" s="21"/>
      <c r="S732" s="21"/>
      <c r="T732" s="21"/>
    </row>
    <row r="733" spans="1:20" ht="30" customHeight="1" x14ac:dyDescent="0.2">
      <c r="A733" s="22"/>
      <c r="B733" s="22"/>
      <c r="C733" s="22"/>
      <c r="D733" s="22"/>
      <c r="E733" s="22"/>
      <c r="F733" s="22"/>
      <c r="G733" s="22"/>
      <c r="H733" s="22"/>
      <c r="I733" s="22"/>
      <c r="J733" s="22"/>
      <c r="K733" s="21">
        <v>1</v>
      </c>
      <c r="L733" s="21"/>
      <c r="M733" s="21"/>
      <c r="N733" s="21"/>
      <c r="O733" s="21"/>
      <c r="P733" s="21"/>
      <c r="Q733" s="21"/>
      <c r="R733" s="21"/>
      <c r="S733" s="21"/>
      <c r="T733" s="21"/>
    </row>
    <row r="734" spans="1:20" ht="30" customHeight="1" x14ac:dyDescent="0.2">
      <c r="A734" s="22"/>
      <c r="B734" s="22"/>
      <c r="C734" s="22"/>
      <c r="D734" s="22"/>
      <c r="E734" s="22"/>
      <c r="F734" s="22"/>
      <c r="G734" s="22"/>
      <c r="H734" s="22"/>
      <c r="I734" s="22"/>
      <c r="J734" s="22"/>
      <c r="K734" s="21">
        <v>1</v>
      </c>
      <c r="L734" s="21"/>
      <c r="M734" s="21"/>
      <c r="N734" s="21"/>
      <c r="O734" s="21"/>
      <c r="P734" s="21"/>
      <c r="Q734" s="21"/>
      <c r="R734" s="21"/>
      <c r="S734" s="21"/>
      <c r="T734" s="21"/>
    </row>
    <row r="735" spans="1:20" ht="30" customHeight="1" x14ac:dyDescent="0.2">
      <c r="A735" s="22"/>
      <c r="B735" s="22"/>
      <c r="C735" s="22"/>
      <c r="D735" s="22"/>
      <c r="E735" s="22"/>
      <c r="F735" s="22"/>
      <c r="G735" s="22"/>
      <c r="H735" s="22"/>
      <c r="I735" s="22"/>
      <c r="J735" s="22"/>
      <c r="K735" s="21">
        <v>1</v>
      </c>
      <c r="L735" s="21"/>
      <c r="M735" s="21"/>
      <c r="N735" s="21"/>
      <c r="O735" s="21"/>
      <c r="P735" s="21"/>
      <c r="Q735" s="21"/>
      <c r="R735" s="21"/>
      <c r="S735" s="21"/>
      <c r="T735" s="21"/>
    </row>
    <row r="736" spans="1:20" ht="30" customHeight="1" x14ac:dyDescent="0.2">
      <c r="A736" s="22"/>
      <c r="B736" s="22"/>
      <c r="C736" s="22"/>
      <c r="D736" s="22"/>
      <c r="E736" s="22"/>
      <c r="F736" s="22"/>
      <c r="G736" s="22"/>
      <c r="H736" s="22"/>
      <c r="I736" s="22"/>
      <c r="J736" s="22"/>
      <c r="K736" s="21">
        <v>1</v>
      </c>
      <c r="L736" s="21"/>
      <c r="M736" s="21"/>
      <c r="N736" s="21"/>
      <c r="O736" s="21"/>
      <c r="P736" s="21"/>
      <c r="Q736" s="21"/>
      <c r="R736" s="21"/>
      <c r="S736" s="21"/>
      <c r="T736" s="21"/>
    </row>
    <row r="737" spans="1:20" ht="30" customHeight="1" x14ac:dyDescent="0.2">
      <c r="A737" s="22"/>
      <c r="B737" s="22"/>
      <c r="C737" s="22"/>
      <c r="D737" s="22"/>
      <c r="E737" s="22"/>
      <c r="F737" s="22"/>
      <c r="G737" s="22"/>
      <c r="H737" s="22"/>
      <c r="I737" s="22"/>
      <c r="J737" s="22"/>
      <c r="K737" s="21">
        <v>1</v>
      </c>
      <c r="L737" s="21"/>
      <c r="M737" s="21"/>
      <c r="N737" s="21"/>
      <c r="O737" s="21"/>
      <c r="P737" s="21"/>
      <c r="Q737" s="21"/>
      <c r="R737" s="21"/>
      <c r="S737" s="21"/>
      <c r="T737" s="21"/>
    </row>
    <row r="738" spans="1:20" ht="30" customHeight="1" x14ac:dyDescent="0.2">
      <c r="A738" s="22"/>
      <c r="B738" s="22"/>
      <c r="C738" s="22"/>
      <c r="D738" s="22"/>
      <c r="E738" s="22"/>
      <c r="F738" s="22"/>
      <c r="G738" s="22"/>
      <c r="H738" s="22"/>
      <c r="I738" s="22"/>
      <c r="J738" s="22"/>
      <c r="K738" s="21">
        <v>1</v>
      </c>
      <c r="L738" s="21"/>
      <c r="M738" s="21"/>
      <c r="N738" s="21"/>
      <c r="O738" s="21"/>
      <c r="P738" s="21"/>
      <c r="Q738" s="21"/>
      <c r="R738" s="21"/>
      <c r="S738" s="21"/>
      <c r="T738" s="21"/>
    </row>
    <row r="739" spans="1:20" ht="30" customHeight="1" x14ac:dyDescent="0.2">
      <c r="A739" s="22"/>
      <c r="B739" s="22"/>
      <c r="C739" s="22"/>
      <c r="D739" s="22"/>
      <c r="E739" s="22"/>
      <c r="F739" s="22"/>
      <c r="G739" s="22"/>
      <c r="H739" s="22"/>
      <c r="I739" s="22"/>
      <c r="J739" s="22"/>
      <c r="K739" s="21">
        <v>1</v>
      </c>
      <c r="L739" s="21"/>
      <c r="M739" s="21"/>
      <c r="N739" s="21"/>
      <c r="O739" s="21"/>
      <c r="P739" s="21"/>
      <c r="Q739" s="21"/>
      <c r="R739" s="21"/>
      <c r="S739" s="21"/>
      <c r="T739" s="21"/>
    </row>
    <row r="740" spans="1:20" ht="30" customHeight="1" x14ac:dyDescent="0.2">
      <c r="A740" s="22"/>
      <c r="B740" s="22"/>
      <c r="C740" s="22"/>
      <c r="D740" s="22"/>
      <c r="E740" s="22"/>
      <c r="F740" s="22"/>
      <c r="G740" s="22"/>
      <c r="H740" s="22"/>
      <c r="I740" s="22"/>
      <c r="J740" s="22"/>
      <c r="K740" s="21">
        <v>1</v>
      </c>
      <c r="L740" s="21"/>
      <c r="M740" s="21"/>
      <c r="N740" s="21"/>
      <c r="O740" s="21"/>
      <c r="P740" s="21"/>
      <c r="Q740" s="21"/>
      <c r="R740" s="21"/>
      <c r="S740" s="21"/>
      <c r="T740" s="21"/>
    </row>
    <row r="741" spans="1:20" ht="30" customHeight="1" x14ac:dyDescent="0.2">
      <c r="A741" s="22"/>
      <c r="B741" s="22"/>
      <c r="C741" s="22"/>
      <c r="D741" s="22"/>
      <c r="E741" s="22"/>
      <c r="F741" s="22"/>
      <c r="G741" s="22"/>
      <c r="H741" s="22"/>
      <c r="I741" s="22"/>
      <c r="J741" s="22"/>
      <c r="K741" s="21">
        <v>1</v>
      </c>
      <c r="L741" s="21"/>
      <c r="M741" s="21"/>
      <c r="N741" s="21"/>
      <c r="O741" s="21"/>
      <c r="P741" s="21"/>
      <c r="Q741" s="21"/>
      <c r="R741" s="21"/>
      <c r="S741" s="21"/>
      <c r="T741" s="21"/>
    </row>
    <row r="742" spans="1:20" ht="30" customHeight="1" x14ac:dyDescent="0.2">
      <c r="A742" s="22"/>
      <c r="B742" s="22"/>
      <c r="C742" s="22"/>
      <c r="D742" s="22"/>
      <c r="E742" s="22"/>
      <c r="F742" s="22"/>
      <c r="G742" s="22"/>
      <c r="H742" s="22"/>
      <c r="I742" s="22"/>
      <c r="J742" s="22"/>
      <c r="K742" s="21">
        <v>1</v>
      </c>
      <c r="L742" s="21"/>
      <c r="M742" s="21"/>
      <c r="N742" s="21"/>
      <c r="O742" s="21"/>
      <c r="P742" s="21"/>
      <c r="Q742" s="21"/>
      <c r="R742" s="21"/>
      <c r="S742" s="21"/>
      <c r="T742" s="21"/>
    </row>
    <row r="743" spans="1:20" ht="30" customHeight="1" x14ac:dyDescent="0.2">
      <c r="A743" s="22"/>
      <c r="B743" s="22"/>
      <c r="C743" s="22"/>
      <c r="D743" s="22"/>
      <c r="E743" s="22"/>
      <c r="F743" s="22"/>
      <c r="G743" s="22"/>
      <c r="H743" s="22"/>
      <c r="I743" s="22"/>
      <c r="J743" s="22"/>
      <c r="K743" s="21">
        <v>1</v>
      </c>
      <c r="L743" s="21"/>
      <c r="M743" s="21"/>
      <c r="N743" s="21"/>
      <c r="O743" s="21"/>
      <c r="P743" s="21"/>
      <c r="Q743" s="21"/>
      <c r="R743" s="21"/>
      <c r="S743" s="21"/>
      <c r="T743" s="21"/>
    </row>
    <row r="744" spans="1:20" ht="30" customHeight="1" x14ac:dyDescent="0.2">
      <c r="A744" s="22"/>
      <c r="B744" s="22"/>
      <c r="C744" s="22"/>
      <c r="D744" s="22"/>
      <c r="E744" s="22"/>
      <c r="F744" s="22"/>
      <c r="G744" s="22"/>
      <c r="H744" s="22"/>
      <c r="I744" s="22"/>
      <c r="J744" s="22"/>
      <c r="K744" s="21">
        <v>1</v>
      </c>
      <c r="L744" s="21"/>
      <c r="M744" s="21"/>
      <c r="N744" s="21"/>
      <c r="O744" s="21"/>
      <c r="P744" s="21"/>
      <c r="Q744" s="21"/>
      <c r="R744" s="21"/>
      <c r="S744" s="21"/>
      <c r="T744" s="21"/>
    </row>
    <row r="745" spans="1:20" ht="30" customHeight="1" x14ac:dyDescent="0.2">
      <c r="A745" s="22"/>
      <c r="B745" s="22"/>
      <c r="C745" s="22"/>
      <c r="D745" s="22"/>
      <c r="E745" s="22"/>
      <c r="F745" s="22"/>
      <c r="G745" s="22"/>
      <c r="H745" s="22"/>
      <c r="I745" s="22"/>
      <c r="J745" s="22"/>
      <c r="K745" s="21">
        <v>1</v>
      </c>
      <c r="L745" s="21"/>
      <c r="M745" s="21"/>
      <c r="N745" s="21"/>
      <c r="O745" s="21"/>
      <c r="P745" s="21"/>
      <c r="Q745" s="21"/>
      <c r="R745" s="21"/>
      <c r="S745" s="21"/>
      <c r="T745" s="21"/>
    </row>
    <row r="746" spans="1:20" ht="30" customHeight="1" x14ac:dyDescent="0.2">
      <c r="A746" s="22"/>
      <c r="B746" s="22"/>
      <c r="C746" s="22"/>
      <c r="D746" s="22"/>
      <c r="E746" s="22"/>
      <c r="F746" s="22"/>
      <c r="G746" s="22"/>
      <c r="H746" s="22"/>
      <c r="I746" s="22"/>
      <c r="J746" s="22"/>
      <c r="K746" s="21">
        <v>1</v>
      </c>
      <c r="L746" s="21"/>
      <c r="M746" s="21"/>
      <c r="N746" s="21"/>
      <c r="O746" s="21"/>
      <c r="P746" s="21"/>
      <c r="Q746" s="21"/>
      <c r="R746" s="21"/>
      <c r="S746" s="21"/>
      <c r="T746" s="21"/>
    </row>
    <row r="747" spans="1:20" ht="30" customHeight="1" x14ac:dyDescent="0.2">
      <c r="A747" s="22"/>
      <c r="B747" s="22"/>
      <c r="C747" s="22"/>
      <c r="D747" s="22"/>
      <c r="E747" s="22"/>
      <c r="F747" s="22"/>
      <c r="G747" s="22"/>
      <c r="H747" s="22"/>
      <c r="I747" s="22"/>
      <c r="J747" s="22"/>
      <c r="K747" s="21">
        <v>1</v>
      </c>
      <c r="L747" s="21"/>
      <c r="M747" s="21"/>
      <c r="N747" s="21"/>
      <c r="O747" s="21"/>
      <c r="P747" s="21"/>
      <c r="Q747" s="21"/>
      <c r="R747" s="21"/>
      <c r="S747" s="21"/>
      <c r="T747" s="21"/>
    </row>
    <row r="748" spans="1:20" ht="30" customHeight="1" x14ac:dyDescent="0.2">
      <c r="A748" s="22"/>
      <c r="B748" s="22"/>
      <c r="C748" s="22"/>
      <c r="D748" s="22"/>
      <c r="E748" s="22"/>
      <c r="F748" s="22"/>
      <c r="G748" s="22"/>
      <c r="H748" s="22"/>
      <c r="I748" s="22"/>
      <c r="J748" s="22"/>
      <c r="K748" s="21">
        <v>1</v>
      </c>
      <c r="L748" s="21"/>
      <c r="M748" s="21"/>
      <c r="N748" s="21"/>
      <c r="O748" s="21"/>
      <c r="P748" s="21"/>
      <c r="Q748" s="21"/>
      <c r="R748" s="21"/>
      <c r="S748" s="21"/>
      <c r="T748" s="21"/>
    </row>
    <row r="749" spans="1:20" ht="30" customHeight="1" x14ac:dyDescent="0.2">
      <c r="A749" s="22"/>
      <c r="B749" s="22"/>
      <c r="C749" s="22"/>
      <c r="D749" s="22"/>
      <c r="E749" s="22"/>
      <c r="F749" s="22"/>
      <c r="G749" s="22"/>
      <c r="H749" s="22"/>
      <c r="I749" s="22"/>
      <c r="J749" s="22"/>
      <c r="K749" s="21">
        <v>1</v>
      </c>
      <c r="L749" s="21"/>
      <c r="M749" s="21"/>
      <c r="N749" s="21"/>
      <c r="O749" s="21"/>
      <c r="P749" s="21"/>
      <c r="Q749" s="21"/>
      <c r="R749" s="21"/>
      <c r="S749" s="21"/>
      <c r="T749" s="21"/>
    </row>
    <row r="750" spans="1:20" ht="30" customHeight="1" x14ac:dyDescent="0.2">
      <c r="A750" s="22"/>
      <c r="B750" s="22"/>
      <c r="C750" s="22"/>
      <c r="D750" s="22"/>
      <c r="E750" s="22"/>
      <c r="F750" s="22"/>
      <c r="G750" s="22"/>
      <c r="H750" s="22"/>
      <c r="I750" s="22"/>
      <c r="J750" s="22"/>
      <c r="K750" s="21">
        <v>1</v>
      </c>
      <c r="L750" s="21"/>
      <c r="M750" s="21"/>
      <c r="N750" s="21"/>
      <c r="O750" s="21"/>
      <c r="P750" s="21"/>
      <c r="Q750" s="21"/>
      <c r="R750" s="21"/>
      <c r="S750" s="21"/>
      <c r="T750" s="21"/>
    </row>
    <row r="751" spans="1:20" ht="30" customHeight="1" x14ac:dyDescent="0.2">
      <c r="A751" s="22"/>
      <c r="B751" s="22"/>
      <c r="C751" s="22"/>
      <c r="D751" s="22"/>
      <c r="E751" s="22"/>
      <c r="F751" s="22"/>
      <c r="G751" s="22"/>
      <c r="H751" s="22"/>
      <c r="I751" s="22"/>
      <c r="J751" s="22"/>
      <c r="K751" s="21">
        <v>1</v>
      </c>
      <c r="L751" s="21"/>
      <c r="M751" s="21"/>
      <c r="N751" s="21"/>
      <c r="O751" s="21"/>
      <c r="P751" s="21"/>
      <c r="Q751" s="21"/>
      <c r="R751" s="21"/>
      <c r="S751" s="21"/>
      <c r="T751" s="21"/>
    </row>
    <row r="752" spans="1:20" ht="30" customHeight="1" x14ac:dyDescent="0.2">
      <c r="A752" s="22"/>
      <c r="B752" s="22"/>
      <c r="C752" s="22"/>
      <c r="D752" s="22"/>
      <c r="E752" s="22"/>
      <c r="F752" s="22"/>
      <c r="G752" s="22"/>
      <c r="H752" s="22"/>
      <c r="I752" s="22"/>
      <c r="J752" s="22"/>
      <c r="K752" s="21">
        <v>1</v>
      </c>
      <c r="L752" s="21"/>
      <c r="M752" s="21"/>
      <c r="N752" s="21"/>
      <c r="O752" s="21"/>
      <c r="P752" s="21"/>
      <c r="Q752" s="21"/>
      <c r="R752" s="21"/>
      <c r="S752" s="21"/>
      <c r="T752" s="21"/>
    </row>
    <row r="753" spans="1:20" ht="30" customHeight="1" x14ac:dyDescent="0.2">
      <c r="A753" s="22"/>
      <c r="B753" s="22"/>
      <c r="C753" s="22"/>
      <c r="D753" s="22"/>
      <c r="E753" s="22"/>
      <c r="F753" s="22"/>
      <c r="G753" s="22"/>
      <c r="H753" s="22"/>
      <c r="I753" s="22"/>
      <c r="J753" s="22"/>
      <c r="K753" s="21">
        <v>1</v>
      </c>
      <c r="L753" s="21"/>
      <c r="M753" s="21"/>
      <c r="N753" s="21"/>
      <c r="O753" s="21"/>
      <c r="P753" s="21"/>
      <c r="Q753" s="21"/>
      <c r="R753" s="21"/>
      <c r="S753" s="21"/>
      <c r="T753" s="21"/>
    </row>
    <row r="754" spans="1:20" ht="30" customHeight="1" x14ac:dyDescent="0.2">
      <c r="A754" s="22"/>
      <c r="B754" s="22"/>
      <c r="C754" s="22"/>
      <c r="D754" s="22"/>
      <c r="E754" s="22"/>
      <c r="F754" s="22"/>
      <c r="G754" s="22"/>
      <c r="H754" s="22"/>
      <c r="I754" s="22"/>
      <c r="J754" s="22"/>
      <c r="K754" s="21">
        <v>1</v>
      </c>
      <c r="L754" s="21"/>
      <c r="M754" s="21"/>
      <c r="N754" s="21"/>
      <c r="O754" s="21"/>
      <c r="P754" s="21"/>
      <c r="Q754" s="21"/>
      <c r="R754" s="21"/>
      <c r="S754" s="21"/>
      <c r="T754" s="21"/>
    </row>
    <row r="755" spans="1:20" ht="30" customHeight="1" x14ac:dyDescent="0.2">
      <c r="A755" s="22"/>
      <c r="B755" s="22"/>
      <c r="C755" s="22"/>
      <c r="D755" s="22"/>
      <c r="E755" s="22"/>
      <c r="F755" s="22"/>
      <c r="G755" s="22"/>
      <c r="H755" s="22"/>
      <c r="I755" s="22"/>
      <c r="J755" s="22"/>
      <c r="K755" s="21">
        <v>1</v>
      </c>
      <c r="L755" s="21"/>
      <c r="M755" s="21"/>
      <c r="N755" s="21"/>
      <c r="O755" s="21"/>
      <c r="P755" s="21"/>
      <c r="Q755" s="21"/>
      <c r="R755" s="21"/>
      <c r="S755" s="21"/>
      <c r="T755" s="21"/>
    </row>
    <row r="756" spans="1:20" ht="30" customHeight="1" x14ac:dyDescent="0.2">
      <c r="A756" s="22"/>
      <c r="B756" s="22"/>
      <c r="C756" s="22"/>
      <c r="D756" s="22"/>
      <c r="E756" s="22"/>
      <c r="F756" s="22"/>
      <c r="G756" s="22"/>
      <c r="H756" s="22"/>
      <c r="I756" s="22"/>
      <c r="J756" s="22"/>
      <c r="K756" s="21">
        <v>1</v>
      </c>
      <c r="L756" s="21"/>
      <c r="M756" s="21"/>
      <c r="N756" s="21"/>
      <c r="O756" s="21"/>
      <c r="P756" s="21"/>
      <c r="Q756" s="21"/>
      <c r="R756" s="21"/>
      <c r="S756" s="21"/>
      <c r="T756" s="21"/>
    </row>
    <row r="757" spans="1:20" ht="30" customHeight="1" x14ac:dyDescent="0.2">
      <c r="A757" s="22"/>
      <c r="B757" s="22"/>
      <c r="C757" s="22"/>
      <c r="D757" s="22"/>
      <c r="E757" s="22"/>
      <c r="F757" s="22"/>
      <c r="G757" s="22"/>
      <c r="H757" s="22"/>
      <c r="I757" s="22"/>
      <c r="J757" s="22"/>
      <c r="K757" s="21">
        <v>1</v>
      </c>
      <c r="L757" s="21"/>
      <c r="M757" s="21"/>
      <c r="N757" s="21"/>
      <c r="O757" s="21"/>
      <c r="P757" s="21"/>
      <c r="Q757" s="21"/>
      <c r="R757" s="21"/>
      <c r="S757" s="21"/>
      <c r="T757" s="21"/>
    </row>
    <row r="758" spans="1:20" ht="30" customHeight="1" x14ac:dyDescent="0.2">
      <c r="A758" s="22"/>
      <c r="B758" s="22"/>
      <c r="C758" s="22"/>
      <c r="D758" s="22"/>
      <c r="E758" s="22"/>
      <c r="F758" s="22"/>
      <c r="G758" s="22"/>
      <c r="H758" s="22"/>
      <c r="I758" s="22"/>
      <c r="J758" s="22"/>
      <c r="K758" s="21">
        <v>1</v>
      </c>
      <c r="L758" s="21"/>
      <c r="M758" s="21"/>
      <c r="N758" s="21"/>
      <c r="O758" s="21"/>
      <c r="P758" s="21"/>
      <c r="Q758" s="21"/>
      <c r="R758" s="21"/>
      <c r="S758" s="21"/>
      <c r="T758" s="21"/>
    </row>
    <row r="759" spans="1:20" ht="30" customHeight="1" x14ac:dyDescent="0.2">
      <c r="A759" s="22"/>
      <c r="B759" s="22"/>
      <c r="C759" s="22"/>
      <c r="D759" s="22"/>
      <c r="E759" s="22"/>
      <c r="F759" s="22"/>
      <c r="G759" s="22"/>
      <c r="H759" s="22"/>
      <c r="I759" s="22"/>
      <c r="J759" s="22"/>
      <c r="K759" s="21">
        <v>1</v>
      </c>
      <c r="L759" s="21"/>
      <c r="M759" s="21"/>
      <c r="N759" s="21"/>
      <c r="O759" s="21"/>
      <c r="P759" s="21"/>
      <c r="Q759" s="21"/>
      <c r="R759" s="21"/>
      <c r="S759" s="21"/>
      <c r="T759" s="21"/>
    </row>
    <row r="760" spans="1:20" ht="30" customHeight="1" x14ac:dyDescent="0.2">
      <c r="A760" s="22"/>
      <c r="B760" s="22"/>
      <c r="C760" s="22"/>
      <c r="D760" s="22"/>
      <c r="E760" s="22"/>
      <c r="F760" s="22"/>
      <c r="G760" s="22"/>
      <c r="H760" s="22"/>
      <c r="I760" s="22"/>
      <c r="J760" s="22"/>
      <c r="K760" s="21">
        <v>1</v>
      </c>
      <c r="L760" s="21"/>
      <c r="M760" s="21"/>
      <c r="N760" s="21"/>
      <c r="O760" s="21"/>
      <c r="P760" s="21"/>
      <c r="Q760" s="21"/>
      <c r="R760" s="21"/>
      <c r="S760" s="21"/>
      <c r="T760" s="21"/>
    </row>
    <row r="761" spans="1:20" ht="30" customHeight="1" x14ac:dyDescent="0.2">
      <c r="A761" s="22"/>
      <c r="B761" s="22"/>
      <c r="C761" s="22"/>
      <c r="D761" s="22"/>
      <c r="E761" s="22"/>
      <c r="F761" s="22"/>
      <c r="G761" s="22"/>
      <c r="H761" s="22"/>
      <c r="I761" s="22"/>
      <c r="J761" s="22"/>
      <c r="K761" s="21">
        <v>1</v>
      </c>
      <c r="L761" s="21"/>
      <c r="M761" s="21"/>
      <c r="N761" s="21"/>
      <c r="O761" s="21"/>
      <c r="P761" s="21"/>
      <c r="Q761" s="21"/>
      <c r="R761" s="21"/>
      <c r="S761" s="21"/>
      <c r="T761" s="21"/>
    </row>
    <row r="762" spans="1:20" ht="30" customHeight="1" x14ac:dyDescent="0.2">
      <c r="A762" s="22"/>
      <c r="B762" s="22"/>
      <c r="C762" s="22"/>
      <c r="D762" s="22"/>
      <c r="E762" s="22"/>
      <c r="F762" s="22"/>
      <c r="G762" s="22"/>
      <c r="H762" s="22"/>
      <c r="I762" s="22"/>
      <c r="J762" s="22"/>
      <c r="K762" s="21">
        <v>1</v>
      </c>
      <c r="L762" s="21"/>
      <c r="M762" s="21"/>
      <c r="N762" s="21"/>
      <c r="O762" s="21"/>
      <c r="P762" s="21"/>
      <c r="Q762" s="21"/>
      <c r="R762" s="21"/>
      <c r="S762" s="21"/>
      <c r="T762" s="21"/>
    </row>
    <row r="763" spans="1:20" ht="30" customHeight="1" x14ac:dyDescent="0.2">
      <c r="A763" s="22"/>
      <c r="B763" s="22"/>
      <c r="C763" s="22"/>
      <c r="D763" s="22"/>
      <c r="E763" s="22"/>
      <c r="F763" s="22"/>
      <c r="G763" s="22"/>
      <c r="H763" s="22"/>
      <c r="I763" s="22"/>
      <c r="J763" s="22"/>
      <c r="K763" s="21">
        <v>1</v>
      </c>
      <c r="L763" s="21"/>
      <c r="M763" s="21"/>
      <c r="N763" s="21"/>
      <c r="O763" s="21"/>
      <c r="P763" s="21"/>
      <c r="Q763" s="21"/>
      <c r="R763" s="21"/>
      <c r="S763" s="21"/>
      <c r="T763" s="21"/>
    </row>
    <row r="764" spans="1:20" ht="30" customHeight="1" x14ac:dyDescent="0.2">
      <c r="A764" s="22"/>
      <c r="B764" s="22"/>
      <c r="C764" s="22"/>
      <c r="D764" s="22"/>
      <c r="E764" s="22"/>
      <c r="F764" s="22"/>
      <c r="G764" s="22"/>
      <c r="H764" s="22"/>
      <c r="I764" s="22"/>
      <c r="J764" s="22"/>
      <c r="K764" s="21">
        <v>1</v>
      </c>
      <c r="L764" s="21"/>
      <c r="M764" s="21"/>
      <c r="N764" s="21"/>
      <c r="O764" s="21"/>
      <c r="P764" s="21"/>
      <c r="Q764" s="21"/>
      <c r="R764" s="21"/>
      <c r="S764" s="21"/>
      <c r="T764" s="21"/>
    </row>
    <row r="765" spans="1:20" ht="30" customHeight="1" x14ac:dyDescent="0.2">
      <c r="A765" s="22"/>
      <c r="B765" s="22"/>
      <c r="C765" s="22"/>
      <c r="D765" s="22"/>
      <c r="E765" s="22"/>
      <c r="F765" s="22"/>
      <c r="G765" s="22"/>
      <c r="H765" s="22"/>
      <c r="I765" s="22"/>
      <c r="J765" s="22"/>
      <c r="K765" s="21">
        <v>1</v>
      </c>
      <c r="L765" s="21"/>
      <c r="M765" s="21"/>
      <c r="N765" s="21"/>
      <c r="O765" s="21"/>
      <c r="P765" s="21"/>
      <c r="Q765" s="21"/>
      <c r="R765" s="21"/>
      <c r="S765" s="21"/>
      <c r="T765" s="21"/>
    </row>
    <row r="766" spans="1:20" ht="30" customHeight="1" x14ac:dyDescent="0.2">
      <c r="A766" s="22"/>
      <c r="B766" s="22"/>
      <c r="C766" s="22"/>
      <c r="D766" s="22"/>
      <c r="E766" s="22"/>
      <c r="F766" s="22"/>
      <c r="G766" s="22"/>
      <c r="H766" s="22"/>
      <c r="I766" s="22"/>
      <c r="J766" s="22"/>
      <c r="K766" s="21">
        <v>1</v>
      </c>
      <c r="L766" s="21"/>
      <c r="M766" s="21"/>
      <c r="N766" s="21"/>
      <c r="O766" s="21"/>
      <c r="P766" s="21"/>
      <c r="Q766" s="21"/>
      <c r="R766" s="21"/>
      <c r="S766" s="21"/>
      <c r="T766" s="21"/>
    </row>
    <row r="767" spans="1:20" ht="30" customHeight="1" x14ac:dyDescent="0.2">
      <c r="A767" s="22"/>
      <c r="B767" s="22"/>
      <c r="C767" s="22"/>
      <c r="D767" s="22"/>
      <c r="E767" s="22"/>
      <c r="F767" s="22"/>
      <c r="G767" s="22"/>
      <c r="H767" s="22"/>
      <c r="I767" s="22"/>
      <c r="J767" s="22"/>
      <c r="K767" s="21">
        <v>1</v>
      </c>
      <c r="L767" s="21"/>
      <c r="M767" s="21"/>
      <c r="N767" s="21"/>
      <c r="O767" s="21"/>
      <c r="P767" s="21"/>
      <c r="Q767" s="21"/>
      <c r="R767" s="21"/>
      <c r="S767" s="21"/>
      <c r="T767" s="21"/>
    </row>
    <row r="768" spans="1:20" ht="30" customHeight="1" x14ac:dyDescent="0.2">
      <c r="A768" s="22"/>
      <c r="B768" s="22"/>
      <c r="C768" s="22"/>
      <c r="D768" s="22"/>
      <c r="E768" s="22"/>
      <c r="F768" s="22"/>
      <c r="G768" s="22"/>
      <c r="H768" s="22"/>
      <c r="I768" s="22"/>
      <c r="J768" s="22"/>
      <c r="K768" s="21">
        <v>1</v>
      </c>
      <c r="L768" s="21"/>
      <c r="M768" s="21"/>
      <c r="N768" s="21"/>
      <c r="O768" s="21"/>
      <c r="P768" s="21"/>
      <c r="Q768" s="21"/>
      <c r="R768" s="21"/>
      <c r="S768" s="21"/>
      <c r="T768" s="21"/>
    </row>
    <row r="769" spans="1:20" ht="30" customHeight="1" x14ac:dyDescent="0.2">
      <c r="A769" s="22"/>
      <c r="B769" s="22"/>
      <c r="C769" s="22"/>
      <c r="D769" s="22"/>
      <c r="E769" s="22"/>
      <c r="F769" s="22"/>
      <c r="G769" s="22"/>
      <c r="H769" s="22"/>
      <c r="I769" s="22"/>
      <c r="J769" s="22"/>
      <c r="K769" s="21">
        <v>1</v>
      </c>
      <c r="L769" s="21"/>
      <c r="M769" s="21"/>
      <c r="N769" s="21"/>
      <c r="O769" s="21"/>
      <c r="P769" s="21"/>
      <c r="Q769" s="21"/>
      <c r="R769" s="21"/>
      <c r="S769" s="21"/>
      <c r="T769" s="21"/>
    </row>
    <row r="770" spans="1:20" ht="30" customHeight="1" x14ac:dyDescent="0.2">
      <c r="A770" s="22"/>
      <c r="B770" s="22"/>
      <c r="C770" s="22"/>
      <c r="D770" s="22"/>
      <c r="E770" s="22"/>
      <c r="F770" s="22"/>
      <c r="G770" s="22"/>
      <c r="H770" s="22"/>
      <c r="I770" s="22"/>
      <c r="J770" s="22"/>
      <c r="K770" s="21">
        <v>1</v>
      </c>
      <c r="L770" s="21"/>
      <c r="M770" s="21"/>
      <c r="N770" s="21"/>
      <c r="O770" s="21"/>
      <c r="P770" s="21"/>
      <c r="Q770" s="21"/>
      <c r="R770" s="21"/>
      <c r="S770" s="21"/>
      <c r="T770" s="21"/>
    </row>
    <row r="771" spans="1:20" ht="30" customHeight="1" x14ac:dyDescent="0.2">
      <c r="A771" s="22"/>
      <c r="B771" s="22"/>
      <c r="C771" s="22"/>
      <c r="D771" s="22"/>
      <c r="E771" s="22"/>
      <c r="F771" s="22"/>
      <c r="G771" s="22"/>
      <c r="H771" s="22"/>
      <c r="I771" s="22"/>
      <c r="J771" s="22"/>
      <c r="K771" s="21">
        <v>1</v>
      </c>
      <c r="L771" s="21"/>
      <c r="M771" s="21"/>
      <c r="N771" s="21"/>
      <c r="O771" s="21"/>
      <c r="P771" s="21"/>
      <c r="Q771" s="21"/>
      <c r="R771" s="21"/>
      <c r="S771" s="21"/>
      <c r="T771" s="21"/>
    </row>
    <row r="772" spans="1:20" ht="30" customHeight="1" x14ac:dyDescent="0.2">
      <c r="A772" s="22"/>
      <c r="B772" s="22"/>
      <c r="C772" s="22"/>
      <c r="D772" s="22"/>
      <c r="E772" s="22"/>
      <c r="F772" s="22"/>
      <c r="G772" s="22"/>
      <c r="H772" s="22"/>
      <c r="I772" s="22"/>
      <c r="J772" s="22"/>
      <c r="K772" s="21">
        <v>1</v>
      </c>
      <c r="L772" s="21"/>
      <c r="M772" s="21"/>
      <c r="N772" s="21"/>
      <c r="O772" s="21"/>
      <c r="P772" s="21"/>
      <c r="Q772" s="21"/>
      <c r="R772" s="21"/>
      <c r="S772" s="21"/>
      <c r="T772" s="21"/>
    </row>
    <row r="773" spans="1:20" ht="30" customHeight="1" x14ac:dyDescent="0.2">
      <c r="A773" s="22"/>
      <c r="B773" s="22"/>
      <c r="C773" s="22"/>
      <c r="D773" s="22"/>
      <c r="E773" s="22"/>
      <c r="F773" s="22"/>
      <c r="G773" s="22"/>
      <c r="H773" s="22"/>
      <c r="I773" s="22"/>
      <c r="J773" s="22"/>
      <c r="K773" s="21">
        <v>1</v>
      </c>
      <c r="L773" s="21"/>
      <c r="M773" s="21"/>
      <c r="N773" s="21"/>
      <c r="O773" s="21"/>
      <c r="P773" s="21"/>
      <c r="Q773" s="21"/>
      <c r="R773" s="21"/>
      <c r="S773" s="21"/>
      <c r="T773" s="21"/>
    </row>
    <row r="774" spans="1:20" ht="30" customHeight="1" x14ac:dyDescent="0.2">
      <c r="A774" s="22"/>
      <c r="B774" s="22"/>
      <c r="C774" s="22"/>
      <c r="D774" s="22"/>
      <c r="E774" s="22"/>
      <c r="F774" s="22"/>
      <c r="G774" s="22"/>
      <c r="H774" s="22"/>
      <c r="I774" s="22"/>
      <c r="J774" s="22"/>
      <c r="K774" s="21">
        <v>1</v>
      </c>
      <c r="L774" s="21"/>
      <c r="M774" s="21"/>
      <c r="N774" s="21"/>
      <c r="O774" s="21"/>
      <c r="P774" s="21"/>
      <c r="Q774" s="21"/>
      <c r="R774" s="21"/>
      <c r="S774" s="21"/>
      <c r="T774" s="21"/>
    </row>
    <row r="775" spans="1:20" ht="30" customHeight="1" x14ac:dyDescent="0.2">
      <c r="A775" s="22"/>
      <c r="B775" s="22"/>
      <c r="C775" s="22"/>
      <c r="D775" s="22"/>
      <c r="E775" s="22"/>
      <c r="F775" s="22"/>
      <c r="G775" s="22"/>
      <c r="H775" s="22"/>
      <c r="I775" s="22"/>
      <c r="J775" s="22"/>
      <c r="K775" s="21">
        <v>1</v>
      </c>
      <c r="L775" s="21"/>
      <c r="M775" s="21"/>
      <c r="N775" s="21"/>
      <c r="O775" s="21"/>
      <c r="P775" s="21"/>
      <c r="Q775" s="21"/>
      <c r="R775" s="21"/>
      <c r="S775" s="21"/>
      <c r="T775" s="21"/>
    </row>
    <row r="776" spans="1:20" ht="30" customHeight="1" x14ac:dyDescent="0.2">
      <c r="A776" s="22"/>
      <c r="B776" s="22"/>
      <c r="C776" s="22"/>
      <c r="D776" s="22"/>
      <c r="E776" s="22"/>
      <c r="F776" s="22"/>
      <c r="G776" s="22"/>
      <c r="H776" s="22"/>
      <c r="I776" s="22"/>
      <c r="J776" s="22"/>
      <c r="K776" s="21">
        <v>1</v>
      </c>
      <c r="L776" s="21"/>
      <c r="M776" s="21"/>
      <c r="N776" s="21"/>
      <c r="O776" s="21"/>
      <c r="P776" s="21"/>
      <c r="Q776" s="21"/>
      <c r="R776" s="21"/>
      <c r="S776" s="21"/>
      <c r="T776" s="21"/>
    </row>
    <row r="777" spans="1:20" ht="30" customHeight="1" x14ac:dyDescent="0.2">
      <c r="A777" s="22"/>
      <c r="B777" s="22"/>
      <c r="C777" s="22"/>
      <c r="D777" s="22"/>
      <c r="E777" s="22"/>
      <c r="F777" s="22"/>
      <c r="G777" s="22"/>
      <c r="H777" s="22"/>
      <c r="I777" s="22"/>
      <c r="J777" s="22"/>
      <c r="K777" s="21">
        <v>1</v>
      </c>
      <c r="L777" s="21"/>
      <c r="M777" s="21"/>
      <c r="N777" s="21"/>
      <c r="O777" s="21"/>
      <c r="P777" s="21"/>
      <c r="Q777" s="21"/>
      <c r="R777" s="21"/>
      <c r="S777" s="21"/>
      <c r="T777" s="21"/>
    </row>
    <row r="778" spans="1:20" ht="30" customHeight="1" x14ac:dyDescent="0.2">
      <c r="A778" s="22"/>
      <c r="B778" s="22"/>
      <c r="C778" s="22"/>
      <c r="D778" s="22"/>
      <c r="E778" s="22"/>
      <c r="F778" s="22"/>
      <c r="G778" s="22"/>
      <c r="H778" s="22"/>
      <c r="I778" s="22"/>
      <c r="J778" s="22"/>
      <c r="K778" s="21">
        <v>1</v>
      </c>
      <c r="L778" s="21"/>
      <c r="M778" s="21"/>
      <c r="N778" s="21"/>
      <c r="O778" s="21"/>
      <c r="P778" s="21"/>
      <c r="Q778" s="21"/>
      <c r="R778" s="21"/>
      <c r="S778" s="21"/>
      <c r="T778" s="21"/>
    </row>
    <row r="779" spans="1:20" ht="30" customHeight="1" x14ac:dyDescent="0.2">
      <c r="A779" s="22"/>
      <c r="B779" s="22"/>
      <c r="C779" s="22"/>
      <c r="D779" s="22"/>
      <c r="E779" s="22"/>
      <c r="F779" s="22"/>
      <c r="G779" s="22"/>
      <c r="H779" s="22"/>
      <c r="I779" s="22"/>
      <c r="J779" s="22"/>
      <c r="K779" s="21">
        <v>1</v>
      </c>
      <c r="L779" s="21"/>
      <c r="M779" s="21"/>
      <c r="N779" s="21"/>
      <c r="O779" s="21"/>
      <c r="P779" s="21"/>
      <c r="Q779" s="21"/>
      <c r="R779" s="21"/>
      <c r="S779" s="21"/>
      <c r="T779" s="21"/>
    </row>
    <row r="780" spans="1:20" ht="30" customHeight="1" x14ac:dyDescent="0.2">
      <c r="A780" s="22"/>
      <c r="B780" s="22"/>
      <c r="C780" s="22"/>
      <c r="D780" s="22"/>
      <c r="E780" s="22"/>
      <c r="F780" s="22"/>
      <c r="G780" s="22"/>
      <c r="H780" s="22"/>
      <c r="I780" s="22"/>
      <c r="J780" s="22"/>
      <c r="K780" s="21">
        <v>1</v>
      </c>
      <c r="L780" s="21"/>
      <c r="M780" s="21"/>
      <c r="N780" s="21"/>
      <c r="O780" s="21"/>
      <c r="P780" s="21"/>
      <c r="Q780" s="21"/>
      <c r="R780" s="21"/>
      <c r="S780" s="21"/>
      <c r="T780" s="21"/>
    </row>
    <row r="781" spans="1:20" ht="30" customHeight="1" x14ac:dyDescent="0.2">
      <c r="A781" s="22"/>
      <c r="B781" s="22"/>
      <c r="C781" s="22"/>
      <c r="D781" s="22"/>
      <c r="E781" s="22"/>
      <c r="F781" s="22"/>
      <c r="G781" s="22"/>
      <c r="H781" s="22"/>
      <c r="I781" s="22"/>
      <c r="J781" s="22"/>
      <c r="K781" s="21">
        <v>1</v>
      </c>
      <c r="L781" s="21"/>
      <c r="M781" s="21"/>
      <c r="N781" s="21"/>
      <c r="O781" s="21"/>
      <c r="P781" s="21"/>
      <c r="Q781" s="21"/>
      <c r="R781" s="21"/>
      <c r="S781" s="21"/>
      <c r="T781" s="21"/>
    </row>
    <row r="782" spans="1:20" ht="30" customHeight="1" x14ac:dyDescent="0.2">
      <c r="A782" s="22"/>
      <c r="B782" s="22"/>
      <c r="C782" s="22"/>
      <c r="D782" s="22"/>
      <c r="E782" s="22"/>
      <c r="F782" s="22"/>
      <c r="G782" s="22"/>
      <c r="H782" s="22"/>
      <c r="I782" s="22"/>
      <c r="J782" s="22"/>
      <c r="K782" s="21">
        <v>1</v>
      </c>
      <c r="L782" s="21"/>
      <c r="M782" s="21"/>
      <c r="N782" s="21"/>
      <c r="O782" s="21"/>
      <c r="P782" s="21"/>
      <c r="Q782" s="21"/>
      <c r="R782" s="21"/>
      <c r="S782" s="21"/>
      <c r="T782" s="21"/>
    </row>
    <row r="783" spans="1:20" ht="30" customHeight="1" x14ac:dyDescent="0.2">
      <c r="A783" s="22"/>
      <c r="B783" s="22"/>
      <c r="C783" s="22"/>
      <c r="D783" s="22"/>
      <c r="E783" s="22"/>
      <c r="F783" s="22"/>
      <c r="G783" s="22"/>
      <c r="H783" s="22"/>
      <c r="I783" s="22"/>
      <c r="J783" s="22"/>
      <c r="K783" s="21">
        <v>1</v>
      </c>
      <c r="L783" s="21"/>
      <c r="M783" s="21"/>
      <c r="N783" s="21"/>
      <c r="O783" s="21"/>
      <c r="P783" s="21"/>
      <c r="Q783" s="21"/>
      <c r="R783" s="21"/>
      <c r="S783" s="21"/>
      <c r="T783" s="21"/>
    </row>
    <row r="784" spans="1:20" ht="30" customHeight="1" x14ac:dyDescent="0.2">
      <c r="A784" s="22"/>
      <c r="B784" s="22"/>
      <c r="C784" s="22"/>
      <c r="D784" s="22"/>
      <c r="E784" s="22"/>
      <c r="F784" s="22"/>
      <c r="G784" s="22"/>
      <c r="H784" s="22"/>
      <c r="I784" s="22"/>
      <c r="J784" s="22"/>
      <c r="K784" s="21">
        <v>1</v>
      </c>
      <c r="L784" s="21"/>
      <c r="M784" s="21"/>
      <c r="N784" s="21"/>
      <c r="O784" s="21"/>
      <c r="P784" s="21"/>
      <c r="Q784" s="21"/>
      <c r="R784" s="21"/>
      <c r="S784" s="21"/>
      <c r="T784" s="21"/>
    </row>
    <row r="785" spans="1:20" ht="30" customHeight="1" x14ac:dyDescent="0.2">
      <c r="A785" s="22"/>
      <c r="B785" s="22"/>
      <c r="C785" s="22"/>
      <c r="D785" s="22"/>
      <c r="E785" s="22"/>
      <c r="F785" s="22"/>
      <c r="G785" s="22"/>
      <c r="H785" s="22"/>
      <c r="I785" s="22"/>
      <c r="J785" s="22"/>
      <c r="K785" s="21">
        <v>1</v>
      </c>
      <c r="L785" s="21"/>
      <c r="M785" s="21"/>
      <c r="N785" s="21"/>
      <c r="O785" s="21"/>
      <c r="P785" s="21"/>
      <c r="Q785" s="21"/>
      <c r="R785" s="21"/>
      <c r="S785" s="21"/>
      <c r="T785" s="21"/>
    </row>
    <row r="786" spans="1:20" ht="30" customHeight="1" x14ac:dyDescent="0.2">
      <c r="A786" s="22"/>
      <c r="B786" s="22"/>
      <c r="C786" s="22"/>
      <c r="D786" s="22"/>
      <c r="E786" s="22"/>
      <c r="F786" s="22"/>
      <c r="G786" s="22"/>
      <c r="H786" s="22"/>
      <c r="I786" s="22"/>
      <c r="J786" s="22"/>
      <c r="K786" s="21">
        <v>1</v>
      </c>
      <c r="L786" s="21"/>
      <c r="M786" s="21"/>
      <c r="N786" s="21"/>
      <c r="O786" s="21"/>
      <c r="P786" s="21"/>
      <c r="Q786" s="21"/>
      <c r="R786" s="21"/>
      <c r="S786" s="21"/>
      <c r="T786" s="21"/>
    </row>
    <row r="787" spans="1:20" ht="30" customHeight="1" x14ac:dyDescent="0.2">
      <c r="A787" s="22"/>
      <c r="B787" s="22"/>
      <c r="C787" s="22"/>
      <c r="D787" s="22"/>
      <c r="E787" s="22"/>
      <c r="F787" s="22"/>
      <c r="G787" s="22"/>
      <c r="H787" s="22"/>
      <c r="I787" s="22"/>
      <c r="J787" s="22"/>
      <c r="K787" s="21">
        <v>1</v>
      </c>
      <c r="L787" s="21"/>
      <c r="M787" s="21"/>
      <c r="N787" s="21"/>
      <c r="O787" s="21"/>
      <c r="P787" s="21"/>
      <c r="Q787" s="21"/>
      <c r="R787" s="21"/>
      <c r="S787" s="21"/>
      <c r="T787" s="21"/>
    </row>
    <row r="788" spans="1:20" ht="30" customHeight="1" x14ac:dyDescent="0.2">
      <c r="A788" s="22"/>
      <c r="B788" s="22"/>
      <c r="C788" s="22"/>
      <c r="D788" s="22"/>
      <c r="E788" s="22"/>
      <c r="F788" s="22"/>
      <c r="G788" s="22"/>
      <c r="H788" s="22"/>
      <c r="I788" s="22"/>
      <c r="J788" s="22"/>
      <c r="K788" s="21">
        <v>1</v>
      </c>
      <c r="L788" s="21"/>
      <c r="M788" s="21"/>
      <c r="N788" s="21"/>
      <c r="O788" s="21"/>
      <c r="P788" s="21"/>
      <c r="Q788" s="21"/>
      <c r="R788" s="21"/>
      <c r="S788" s="21"/>
      <c r="T788" s="21"/>
    </row>
    <row r="789" spans="1:20" ht="30" customHeight="1" x14ac:dyDescent="0.2">
      <c r="A789" s="22"/>
      <c r="B789" s="22"/>
      <c r="C789" s="22"/>
      <c r="D789" s="22"/>
      <c r="E789" s="22"/>
      <c r="F789" s="22"/>
      <c r="G789" s="22"/>
      <c r="H789" s="22"/>
      <c r="I789" s="22"/>
      <c r="J789" s="22"/>
      <c r="K789" s="21">
        <v>1</v>
      </c>
      <c r="L789" s="21"/>
      <c r="M789" s="21"/>
      <c r="N789" s="21"/>
      <c r="O789" s="21"/>
      <c r="P789" s="21"/>
      <c r="Q789" s="21"/>
      <c r="R789" s="21"/>
      <c r="S789" s="21"/>
      <c r="T789" s="21"/>
    </row>
    <row r="790" spans="1:20" ht="30" customHeight="1" x14ac:dyDescent="0.2">
      <c r="A790" s="22"/>
      <c r="B790" s="22"/>
      <c r="C790" s="22"/>
      <c r="D790" s="22"/>
      <c r="E790" s="22"/>
      <c r="F790" s="22"/>
      <c r="G790" s="22"/>
      <c r="H790" s="22"/>
      <c r="I790" s="22"/>
      <c r="J790" s="22"/>
      <c r="K790" s="21">
        <v>1</v>
      </c>
      <c r="L790" s="21"/>
      <c r="M790" s="21"/>
      <c r="N790" s="21"/>
      <c r="O790" s="21"/>
      <c r="P790" s="21"/>
      <c r="Q790" s="21"/>
      <c r="R790" s="21"/>
      <c r="S790" s="21"/>
      <c r="T790" s="21"/>
    </row>
    <row r="791" spans="1:20" ht="30" customHeight="1" x14ac:dyDescent="0.2">
      <c r="A791" s="22"/>
      <c r="B791" s="22"/>
      <c r="C791" s="22"/>
      <c r="D791" s="22"/>
      <c r="E791" s="22"/>
      <c r="F791" s="22"/>
      <c r="G791" s="22"/>
      <c r="H791" s="22"/>
      <c r="I791" s="22"/>
      <c r="J791" s="22"/>
      <c r="K791" s="21">
        <v>1</v>
      </c>
      <c r="L791" s="21"/>
      <c r="M791" s="21"/>
      <c r="N791" s="21"/>
      <c r="O791" s="21"/>
      <c r="P791" s="21"/>
      <c r="Q791" s="21"/>
      <c r="R791" s="21"/>
      <c r="S791" s="21"/>
      <c r="T791" s="21"/>
    </row>
    <row r="792" spans="1:20" ht="30" customHeight="1" x14ac:dyDescent="0.2">
      <c r="A792" s="22"/>
      <c r="B792" s="22"/>
      <c r="C792" s="22"/>
      <c r="D792" s="22"/>
      <c r="E792" s="22"/>
      <c r="F792" s="22"/>
      <c r="G792" s="22"/>
      <c r="H792" s="22"/>
      <c r="I792" s="22"/>
      <c r="J792" s="22"/>
      <c r="K792" s="21">
        <v>1</v>
      </c>
      <c r="L792" s="21"/>
      <c r="M792" s="21"/>
      <c r="N792" s="21"/>
      <c r="O792" s="21"/>
      <c r="P792" s="21"/>
      <c r="Q792" s="21"/>
      <c r="R792" s="21"/>
      <c r="S792" s="21"/>
      <c r="T792" s="21"/>
    </row>
    <row r="793" spans="1:20" ht="30" customHeight="1" x14ac:dyDescent="0.2">
      <c r="A793" s="22"/>
      <c r="B793" s="22"/>
      <c r="C793" s="22"/>
      <c r="D793" s="22"/>
      <c r="E793" s="22"/>
      <c r="F793" s="22"/>
      <c r="G793" s="22"/>
      <c r="H793" s="22"/>
      <c r="I793" s="22"/>
      <c r="J793" s="22"/>
      <c r="K793" s="21">
        <v>1</v>
      </c>
      <c r="L793" s="21"/>
      <c r="M793" s="21"/>
      <c r="N793" s="21"/>
      <c r="O793" s="21"/>
      <c r="P793" s="21"/>
      <c r="Q793" s="21"/>
      <c r="R793" s="21"/>
      <c r="S793" s="21"/>
      <c r="T793" s="21"/>
    </row>
    <row r="794" spans="1:20" ht="30" customHeight="1" x14ac:dyDescent="0.2">
      <c r="A794" s="22"/>
      <c r="B794" s="22"/>
      <c r="C794" s="22"/>
      <c r="D794" s="22"/>
      <c r="E794" s="22"/>
      <c r="F794" s="22"/>
      <c r="G794" s="22"/>
      <c r="H794" s="22"/>
      <c r="I794" s="22"/>
      <c r="J794" s="22"/>
      <c r="K794" s="21">
        <v>1</v>
      </c>
      <c r="L794" s="21"/>
      <c r="M794" s="21"/>
      <c r="N794" s="21"/>
      <c r="O794" s="21"/>
      <c r="P794" s="21"/>
      <c r="Q794" s="21"/>
      <c r="R794" s="21"/>
      <c r="S794" s="21"/>
      <c r="T794" s="21"/>
    </row>
    <row r="795" spans="1:20" ht="30" customHeight="1" x14ac:dyDescent="0.2">
      <c r="A795" s="22"/>
      <c r="B795" s="22"/>
      <c r="C795" s="22"/>
      <c r="D795" s="22"/>
      <c r="E795" s="22"/>
      <c r="F795" s="22"/>
      <c r="G795" s="22"/>
      <c r="H795" s="22"/>
      <c r="I795" s="22"/>
      <c r="J795" s="22"/>
      <c r="K795" s="21">
        <v>1</v>
      </c>
      <c r="L795" s="21"/>
      <c r="M795" s="21"/>
      <c r="N795" s="21"/>
      <c r="O795" s="21"/>
      <c r="P795" s="21"/>
      <c r="Q795" s="21"/>
      <c r="R795" s="21"/>
      <c r="S795" s="21"/>
      <c r="T795" s="21"/>
    </row>
    <row r="796" spans="1:20" ht="30" customHeight="1" x14ac:dyDescent="0.2">
      <c r="A796" s="22"/>
      <c r="B796" s="22"/>
      <c r="C796" s="22"/>
      <c r="D796" s="22"/>
      <c r="E796" s="22"/>
      <c r="F796" s="22"/>
      <c r="G796" s="22"/>
      <c r="H796" s="22"/>
      <c r="I796" s="22"/>
      <c r="J796" s="22"/>
      <c r="K796" s="21">
        <v>1</v>
      </c>
      <c r="L796" s="21"/>
      <c r="M796" s="21"/>
      <c r="N796" s="21"/>
      <c r="O796" s="21"/>
      <c r="P796" s="21"/>
      <c r="Q796" s="21"/>
      <c r="R796" s="21"/>
      <c r="S796" s="21"/>
      <c r="T796" s="21"/>
    </row>
    <row r="797" spans="1:20" ht="30" customHeight="1" x14ac:dyDescent="0.2">
      <c r="A797" s="22"/>
      <c r="B797" s="22"/>
      <c r="C797" s="22"/>
      <c r="D797" s="22"/>
      <c r="E797" s="22"/>
      <c r="F797" s="22"/>
      <c r="G797" s="22"/>
      <c r="H797" s="22"/>
      <c r="I797" s="22"/>
      <c r="J797" s="22"/>
      <c r="K797" s="21">
        <v>1</v>
      </c>
      <c r="L797" s="21"/>
      <c r="M797" s="21"/>
      <c r="N797" s="21"/>
      <c r="O797" s="21"/>
      <c r="P797" s="21"/>
      <c r="Q797" s="21"/>
      <c r="R797" s="21"/>
      <c r="S797" s="21"/>
      <c r="T797" s="21"/>
    </row>
    <row r="798" spans="1:20" ht="30" customHeight="1" x14ac:dyDescent="0.2">
      <c r="A798" s="22"/>
      <c r="B798" s="22"/>
      <c r="C798" s="22"/>
      <c r="D798" s="22"/>
      <c r="E798" s="22"/>
      <c r="F798" s="22"/>
      <c r="G798" s="22"/>
      <c r="H798" s="22"/>
      <c r="I798" s="22"/>
      <c r="J798" s="22"/>
      <c r="K798" s="21">
        <v>1</v>
      </c>
      <c r="L798" s="21"/>
      <c r="M798" s="21"/>
      <c r="N798" s="21"/>
      <c r="O798" s="21"/>
      <c r="P798" s="21"/>
      <c r="Q798" s="21"/>
      <c r="R798" s="21"/>
      <c r="S798" s="21"/>
      <c r="T798" s="21"/>
    </row>
    <row r="799" spans="1:20" ht="30" customHeight="1" x14ac:dyDescent="0.2">
      <c r="A799" s="22"/>
      <c r="B799" s="22"/>
      <c r="C799" s="22"/>
      <c r="D799" s="22"/>
      <c r="E799" s="22"/>
      <c r="F799" s="22"/>
      <c r="G799" s="22"/>
      <c r="H799" s="22"/>
      <c r="I799" s="22"/>
      <c r="J799" s="22"/>
      <c r="K799" s="21">
        <v>1</v>
      </c>
      <c r="L799" s="21"/>
      <c r="M799" s="21"/>
      <c r="N799" s="21"/>
      <c r="O799" s="21"/>
      <c r="P799" s="21"/>
      <c r="Q799" s="21"/>
      <c r="R799" s="21"/>
      <c r="S799" s="21"/>
      <c r="T799" s="21"/>
    </row>
    <row r="800" spans="1:20" ht="30" customHeight="1" x14ac:dyDescent="0.2">
      <c r="A800" s="22"/>
      <c r="B800" s="22"/>
      <c r="C800" s="22"/>
      <c r="D800" s="22"/>
      <c r="E800" s="22"/>
      <c r="F800" s="22"/>
      <c r="G800" s="22"/>
      <c r="H800" s="22"/>
      <c r="I800" s="22"/>
      <c r="J800" s="22"/>
      <c r="K800" s="21">
        <v>1</v>
      </c>
      <c r="L800" s="21"/>
      <c r="M800" s="21"/>
      <c r="N800" s="21"/>
      <c r="O800" s="21"/>
      <c r="P800" s="21"/>
      <c r="Q800" s="21"/>
      <c r="R800" s="21"/>
      <c r="S800" s="21"/>
      <c r="T800" s="21"/>
    </row>
    <row r="801" spans="1:20" ht="30" customHeight="1" x14ac:dyDescent="0.2">
      <c r="A801" s="22"/>
      <c r="B801" s="22"/>
      <c r="C801" s="22"/>
      <c r="D801" s="22"/>
      <c r="E801" s="22"/>
      <c r="F801" s="22"/>
      <c r="G801" s="22"/>
      <c r="H801" s="22"/>
      <c r="I801" s="22"/>
      <c r="J801" s="22"/>
      <c r="K801" s="21">
        <v>1</v>
      </c>
      <c r="L801" s="21"/>
      <c r="M801" s="21"/>
      <c r="N801" s="21"/>
      <c r="O801" s="21"/>
      <c r="P801" s="21"/>
      <c r="Q801" s="21"/>
      <c r="R801" s="21"/>
      <c r="S801" s="21"/>
      <c r="T801" s="21"/>
    </row>
    <row r="802" spans="1:20" ht="30" customHeight="1" x14ac:dyDescent="0.2">
      <c r="A802" s="22"/>
      <c r="B802" s="22"/>
      <c r="C802" s="22"/>
      <c r="D802" s="22"/>
      <c r="E802" s="22"/>
      <c r="F802" s="22"/>
      <c r="G802" s="22"/>
      <c r="H802" s="22"/>
      <c r="I802" s="22"/>
      <c r="J802" s="22"/>
      <c r="K802" s="21">
        <v>1</v>
      </c>
      <c r="L802" s="21"/>
      <c r="M802" s="21"/>
      <c r="N802" s="21"/>
      <c r="O802" s="21"/>
      <c r="P802" s="21"/>
      <c r="Q802" s="21"/>
      <c r="R802" s="21"/>
      <c r="S802" s="21"/>
      <c r="T802" s="21"/>
    </row>
    <row r="803" spans="1:20" ht="30" customHeight="1" x14ac:dyDescent="0.2">
      <c r="A803" s="22"/>
      <c r="B803" s="22"/>
      <c r="C803" s="22"/>
      <c r="D803" s="22"/>
      <c r="E803" s="22"/>
      <c r="F803" s="22"/>
      <c r="G803" s="22"/>
      <c r="H803" s="22"/>
      <c r="I803" s="22"/>
      <c r="J803" s="22"/>
      <c r="K803" s="21">
        <v>1</v>
      </c>
      <c r="L803" s="21"/>
      <c r="M803" s="21"/>
      <c r="N803" s="21"/>
      <c r="O803" s="21"/>
      <c r="P803" s="21"/>
      <c r="Q803" s="21"/>
      <c r="R803" s="21"/>
      <c r="S803" s="21"/>
      <c r="T803" s="21"/>
    </row>
    <row r="804" spans="1:20" ht="30" customHeight="1" x14ac:dyDescent="0.2">
      <c r="A804" s="22"/>
      <c r="B804" s="22"/>
      <c r="C804" s="22"/>
      <c r="D804" s="22"/>
      <c r="E804" s="22"/>
      <c r="F804" s="22"/>
      <c r="G804" s="22"/>
      <c r="H804" s="22"/>
      <c r="I804" s="22"/>
      <c r="J804" s="22"/>
      <c r="K804" s="21">
        <v>1</v>
      </c>
      <c r="L804" s="21"/>
      <c r="M804" s="21"/>
      <c r="N804" s="21"/>
      <c r="O804" s="21"/>
      <c r="P804" s="21"/>
      <c r="Q804" s="21"/>
      <c r="R804" s="21"/>
      <c r="S804" s="21"/>
      <c r="T804" s="21"/>
    </row>
    <row r="805" spans="1:20" ht="30" customHeight="1" x14ac:dyDescent="0.2">
      <c r="A805" s="22"/>
      <c r="B805" s="22"/>
      <c r="C805" s="22"/>
      <c r="D805" s="22"/>
      <c r="E805" s="22"/>
      <c r="F805" s="22"/>
      <c r="G805" s="22"/>
      <c r="H805" s="22"/>
      <c r="I805" s="22"/>
      <c r="J805" s="22"/>
      <c r="K805" s="21">
        <v>1</v>
      </c>
      <c r="L805" s="21"/>
      <c r="M805" s="21"/>
      <c r="N805" s="21"/>
      <c r="O805" s="21"/>
      <c r="P805" s="21"/>
      <c r="Q805" s="21"/>
      <c r="R805" s="21"/>
      <c r="S805" s="21"/>
      <c r="T805" s="21"/>
    </row>
    <row r="806" spans="1:20" ht="30" customHeight="1" x14ac:dyDescent="0.2">
      <c r="A806" s="22"/>
      <c r="B806" s="22"/>
      <c r="C806" s="22"/>
      <c r="D806" s="22"/>
      <c r="E806" s="22"/>
      <c r="F806" s="22"/>
      <c r="G806" s="22"/>
      <c r="H806" s="22"/>
      <c r="I806" s="22"/>
      <c r="J806" s="22"/>
      <c r="K806" s="21">
        <v>1</v>
      </c>
      <c r="L806" s="21"/>
      <c r="M806" s="21"/>
      <c r="N806" s="21"/>
      <c r="O806" s="21"/>
      <c r="P806" s="21"/>
      <c r="Q806" s="21"/>
      <c r="R806" s="21"/>
      <c r="S806" s="21"/>
      <c r="T806" s="21"/>
    </row>
    <row r="807" spans="1:20" ht="30" customHeight="1" x14ac:dyDescent="0.2">
      <c r="A807" s="22"/>
      <c r="B807" s="22"/>
      <c r="C807" s="22"/>
      <c r="D807" s="22"/>
      <c r="E807" s="22"/>
      <c r="F807" s="22"/>
      <c r="G807" s="22"/>
      <c r="H807" s="22"/>
      <c r="I807" s="22"/>
      <c r="J807" s="22"/>
      <c r="K807" s="21">
        <v>1</v>
      </c>
      <c r="L807" s="21"/>
      <c r="M807" s="21"/>
      <c r="N807" s="21"/>
      <c r="O807" s="21"/>
      <c r="P807" s="21"/>
      <c r="Q807" s="21"/>
      <c r="R807" s="21"/>
      <c r="S807" s="21"/>
      <c r="T807" s="21"/>
    </row>
    <row r="808" spans="1:20" ht="30" customHeight="1" x14ac:dyDescent="0.2">
      <c r="A808" s="22"/>
      <c r="B808" s="22"/>
      <c r="C808" s="22"/>
      <c r="D808" s="22"/>
      <c r="E808" s="22"/>
      <c r="F808" s="22"/>
      <c r="G808" s="22"/>
      <c r="H808" s="22"/>
      <c r="I808" s="22"/>
      <c r="J808" s="22"/>
      <c r="K808" s="21">
        <v>1</v>
      </c>
      <c r="L808" s="21"/>
      <c r="M808" s="21"/>
      <c r="N808" s="21"/>
      <c r="O808" s="21"/>
      <c r="P808" s="21"/>
      <c r="Q808" s="21"/>
      <c r="R808" s="21"/>
      <c r="S808" s="21"/>
      <c r="T808" s="21"/>
    </row>
    <row r="809" spans="1:20" ht="30" customHeight="1" x14ac:dyDescent="0.2">
      <c r="A809" s="22"/>
      <c r="B809" s="22"/>
      <c r="C809" s="22"/>
      <c r="D809" s="22"/>
      <c r="E809" s="22"/>
      <c r="F809" s="22"/>
      <c r="G809" s="22"/>
      <c r="H809" s="22"/>
      <c r="I809" s="22"/>
      <c r="J809" s="22"/>
      <c r="K809" s="21">
        <v>1</v>
      </c>
      <c r="L809" s="21"/>
      <c r="M809" s="21"/>
      <c r="N809" s="21"/>
      <c r="O809" s="21"/>
      <c r="P809" s="21"/>
      <c r="Q809" s="21"/>
      <c r="R809" s="21"/>
      <c r="S809" s="21"/>
      <c r="T809" s="21"/>
    </row>
    <row r="810" spans="1:20" ht="30" customHeight="1" x14ac:dyDescent="0.2">
      <c r="A810" s="22"/>
      <c r="B810" s="22"/>
      <c r="C810" s="22"/>
      <c r="D810" s="22"/>
      <c r="E810" s="22"/>
      <c r="F810" s="22"/>
      <c r="G810" s="22"/>
      <c r="H810" s="22"/>
      <c r="I810" s="22"/>
      <c r="J810" s="22"/>
      <c r="K810" s="21">
        <v>1</v>
      </c>
      <c r="L810" s="21"/>
      <c r="M810" s="21"/>
      <c r="N810" s="21"/>
      <c r="O810" s="21"/>
      <c r="P810" s="21"/>
      <c r="Q810" s="21"/>
      <c r="R810" s="21"/>
      <c r="S810" s="21"/>
      <c r="T810" s="21"/>
    </row>
    <row r="811" spans="1:20" ht="30" customHeight="1" x14ac:dyDescent="0.2">
      <c r="A811" s="22"/>
      <c r="B811" s="22"/>
      <c r="C811" s="22"/>
      <c r="D811" s="22"/>
      <c r="E811" s="22"/>
      <c r="F811" s="22"/>
      <c r="G811" s="22"/>
      <c r="H811" s="22"/>
      <c r="I811" s="22"/>
      <c r="J811" s="22"/>
      <c r="K811" s="21">
        <v>1</v>
      </c>
      <c r="L811" s="21"/>
      <c r="M811" s="21"/>
      <c r="N811" s="21"/>
      <c r="O811" s="21"/>
      <c r="P811" s="21"/>
      <c r="Q811" s="21"/>
      <c r="R811" s="21"/>
      <c r="S811" s="21"/>
      <c r="T811" s="21"/>
    </row>
    <row r="812" spans="1:20" ht="30" customHeight="1" x14ac:dyDescent="0.2">
      <c r="A812" s="22"/>
      <c r="B812" s="22"/>
      <c r="C812" s="22"/>
      <c r="D812" s="22"/>
      <c r="E812" s="22"/>
      <c r="F812" s="22"/>
      <c r="G812" s="22"/>
      <c r="H812" s="22"/>
      <c r="I812" s="22"/>
      <c r="J812" s="22"/>
      <c r="K812" s="21">
        <v>1</v>
      </c>
      <c r="L812" s="21"/>
      <c r="M812" s="21"/>
      <c r="N812" s="21"/>
      <c r="O812" s="21"/>
      <c r="P812" s="21"/>
      <c r="Q812" s="21"/>
      <c r="R812" s="21"/>
      <c r="S812" s="21"/>
      <c r="T812" s="21"/>
    </row>
    <row r="813" spans="1:20" ht="30" customHeight="1" x14ac:dyDescent="0.2">
      <c r="A813" s="22"/>
      <c r="B813" s="22"/>
      <c r="C813" s="22"/>
      <c r="D813" s="22"/>
      <c r="E813" s="22"/>
      <c r="F813" s="22"/>
      <c r="G813" s="22"/>
      <c r="H813" s="22"/>
      <c r="I813" s="22"/>
      <c r="J813" s="22"/>
      <c r="K813" s="21">
        <v>1</v>
      </c>
      <c r="L813" s="21"/>
      <c r="M813" s="21"/>
      <c r="N813" s="21"/>
      <c r="O813" s="21"/>
      <c r="P813" s="21"/>
      <c r="Q813" s="21"/>
      <c r="R813" s="21"/>
      <c r="S813" s="21"/>
      <c r="T813" s="21"/>
    </row>
    <row r="814" spans="1:20" ht="30" customHeight="1" x14ac:dyDescent="0.2">
      <c r="A814" s="22"/>
      <c r="B814" s="22"/>
      <c r="C814" s="22"/>
      <c r="D814" s="22"/>
      <c r="E814" s="22"/>
      <c r="F814" s="22"/>
      <c r="G814" s="22"/>
      <c r="H814" s="22"/>
      <c r="I814" s="22"/>
      <c r="J814" s="22"/>
      <c r="K814" s="21">
        <v>1</v>
      </c>
      <c r="L814" s="21"/>
      <c r="M814" s="21"/>
      <c r="N814" s="21"/>
      <c r="O814" s="21"/>
      <c r="P814" s="21"/>
      <c r="Q814" s="21"/>
      <c r="R814" s="21"/>
      <c r="S814" s="21"/>
      <c r="T814" s="21"/>
    </row>
    <row r="815" spans="1:20" ht="30" customHeight="1" x14ac:dyDescent="0.2">
      <c r="A815" s="22"/>
      <c r="B815" s="22"/>
      <c r="C815" s="22"/>
      <c r="D815" s="22"/>
      <c r="E815" s="22"/>
      <c r="F815" s="22"/>
      <c r="G815" s="22"/>
      <c r="H815" s="22"/>
      <c r="I815" s="22"/>
      <c r="J815" s="22"/>
      <c r="K815" s="21">
        <v>1</v>
      </c>
      <c r="L815" s="21"/>
      <c r="M815" s="21"/>
      <c r="N815" s="21"/>
      <c r="O815" s="21"/>
      <c r="P815" s="21"/>
      <c r="Q815" s="21"/>
      <c r="R815" s="21"/>
      <c r="S815" s="21"/>
      <c r="T815" s="21"/>
    </row>
    <row r="816" spans="1:20" ht="30" customHeight="1" x14ac:dyDescent="0.2">
      <c r="A816" s="22"/>
      <c r="B816" s="22"/>
      <c r="C816" s="22"/>
      <c r="D816" s="22"/>
      <c r="E816" s="22"/>
      <c r="F816" s="22"/>
      <c r="G816" s="22"/>
      <c r="H816" s="22"/>
      <c r="I816" s="22"/>
      <c r="J816" s="22"/>
      <c r="K816" s="21">
        <v>1</v>
      </c>
      <c r="L816" s="21"/>
      <c r="M816" s="21"/>
      <c r="N816" s="21"/>
      <c r="O816" s="21"/>
      <c r="P816" s="21"/>
      <c r="Q816" s="21"/>
      <c r="R816" s="21"/>
      <c r="S816" s="21"/>
      <c r="T816" s="21"/>
    </row>
    <row r="817" spans="1:20" ht="30" customHeight="1" x14ac:dyDescent="0.2">
      <c r="A817" s="22"/>
      <c r="B817" s="22"/>
      <c r="C817" s="22"/>
      <c r="D817" s="22"/>
      <c r="E817" s="22"/>
      <c r="F817" s="22"/>
      <c r="G817" s="22"/>
      <c r="H817" s="22"/>
      <c r="I817" s="22"/>
      <c r="J817" s="22"/>
      <c r="K817" s="21">
        <v>1</v>
      </c>
      <c r="L817" s="21"/>
      <c r="M817" s="21"/>
      <c r="N817" s="21"/>
      <c r="O817" s="21"/>
      <c r="P817" s="21"/>
      <c r="Q817" s="21"/>
      <c r="R817" s="21"/>
      <c r="S817" s="21"/>
      <c r="T817" s="21"/>
    </row>
    <row r="818" spans="1:20" ht="30" customHeight="1" x14ac:dyDescent="0.2">
      <c r="A818" s="22"/>
      <c r="B818" s="22"/>
      <c r="C818" s="22"/>
      <c r="D818" s="22"/>
      <c r="E818" s="22"/>
      <c r="F818" s="22"/>
      <c r="G818" s="22"/>
      <c r="H818" s="22"/>
      <c r="I818" s="22"/>
      <c r="J818" s="22"/>
      <c r="K818" s="21">
        <v>1</v>
      </c>
      <c r="L818" s="21"/>
      <c r="M818" s="21"/>
      <c r="N818" s="21"/>
      <c r="O818" s="21"/>
      <c r="P818" s="21"/>
      <c r="Q818" s="21"/>
      <c r="R818" s="21"/>
      <c r="S818" s="21"/>
      <c r="T818" s="21"/>
    </row>
    <row r="819" spans="1:20" ht="30" customHeight="1" x14ac:dyDescent="0.2">
      <c r="A819" s="22"/>
      <c r="B819" s="22"/>
      <c r="C819" s="22"/>
      <c r="D819" s="22"/>
      <c r="E819" s="22"/>
      <c r="F819" s="22"/>
      <c r="G819" s="22"/>
      <c r="H819" s="22"/>
      <c r="I819" s="22"/>
      <c r="J819" s="22"/>
      <c r="K819" s="21">
        <v>1</v>
      </c>
      <c r="L819" s="21"/>
      <c r="M819" s="21"/>
      <c r="N819" s="21"/>
      <c r="O819" s="21"/>
      <c r="P819" s="21"/>
      <c r="Q819" s="21"/>
      <c r="R819" s="21"/>
      <c r="S819" s="21"/>
      <c r="T819" s="21"/>
    </row>
    <row r="820" spans="1:20" ht="30" customHeight="1" x14ac:dyDescent="0.2">
      <c r="A820" s="22"/>
      <c r="B820" s="22"/>
      <c r="C820" s="22"/>
      <c r="D820" s="22"/>
      <c r="E820" s="22"/>
      <c r="F820" s="22"/>
      <c r="G820" s="22"/>
      <c r="H820" s="22"/>
      <c r="I820" s="22"/>
      <c r="J820" s="22"/>
      <c r="K820" s="21">
        <v>1</v>
      </c>
      <c r="L820" s="21"/>
      <c r="M820" s="21"/>
      <c r="N820" s="21"/>
      <c r="O820" s="21"/>
      <c r="P820" s="21"/>
      <c r="Q820" s="21"/>
      <c r="R820" s="21"/>
      <c r="S820" s="21"/>
      <c r="T820" s="21"/>
    </row>
    <row r="821" spans="1:20" ht="30" customHeight="1" x14ac:dyDescent="0.2">
      <c r="A821" s="22"/>
      <c r="B821" s="22"/>
      <c r="C821" s="22"/>
      <c r="D821" s="22"/>
      <c r="E821" s="22"/>
      <c r="F821" s="22"/>
      <c r="G821" s="22"/>
      <c r="H821" s="22"/>
      <c r="I821" s="22"/>
      <c r="J821" s="22"/>
      <c r="K821" s="21">
        <v>1</v>
      </c>
      <c r="L821" s="21"/>
      <c r="M821" s="21"/>
      <c r="N821" s="21"/>
      <c r="O821" s="21"/>
      <c r="P821" s="21"/>
      <c r="Q821" s="21"/>
      <c r="R821" s="21"/>
      <c r="S821" s="21"/>
      <c r="T821" s="21"/>
    </row>
    <row r="822" spans="1:20" ht="30" customHeight="1" x14ac:dyDescent="0.2">
      <c r="A822" s="22"/>
      <c r="B822" s="22"/>
      <c r="C822" s="22"/>
      <c r="D822" s="22"/>
      <c r="E822" s="22"/>
      <c r="F822" s="22"/>
      <c r="G822" s="22"/>
      <c r="H822" s="22"/>
      <c r="I822" s="22"/>
      <c r="J822" s="22"/>
      <c r="K822" s="21">
        <v>1</v>
      </c>
      <c r="L822" s="21"/>
      <c r="M822" s="21"/>
      <c r="N822" s="21"/>
      <c r="O822" s="21"/>
      <c r="P822" s="21"/>
      <c r="Q822" s="21"/>
      <c r="R822" s="21"/>
      <c r="S822" s="21"/>
      <c r="T822" s="21"/>
    </row>
    <row r="823" spans="1:20" ht="30" customHeight="1" x14ac:dyDescent="0.2">
      <c r="A823" s="22"/>
      <c r="B823" s="22"/>
      <c r="C823" s="22"/>
      <c r="D823" s="22"/>
      <c r="E823" s="22"/>
      <c r="F823" s="22"/>
      <c r="G823" s="22"/>
      <c r="H823" s="22"/>
      <c r="I823" s="22"/>
      <c r="J823" s="22"/>
      <c r="K823" s="21">
        <v>1</v>
      </c>
      <c r="L823" s="21"/>
      <c r="M823" s="21"/>
      <c r="N823" s="21"/>
      <c r="O823" s="21"/>
      <c r="P823" s="21"/>
      <c r="Q823" s="21"/>
      <c r="R823" s="21"/>
      <c r="S823" s="21"/>
      <c r="T823" s="21"/>
    </row>
    <row r="824" spans="1:20" ht="30" customHeight="1" x14ac:dyDescent="0.2">
      <c r="A824" s="22"/>
      <c r="B824" s="22"/>
      <c r="C824" s="22"/>
      <c r="D824" s="22"/>
      <c r="E824" s="22"/>
      <c r="F824" s="22"/>
      <c r="G824" s="22"/>
      <c r="H824" s="22"/>
      <c r="I824" s="22"/>
      <c r="J824" s="22"/>
      <c r="K824" s="21">
        <v>1</v>
      </c>
      <c r="L824" s="21"/>
      <c r="M824" s="21"/>
      <c r="N824" s="21"/>
      <c r="O824" s="21"/>
      <c r="P824" s="21"/>
      <c r="Q824" s="21"/>
      <c r="R824" s="21"/>
      <c r="S824" s="21"/>
      <c r="T824" s="21"/>
    </row>
    <row r="825" spans="1:20" ht="30" customHeight="1" x14ac:dyDescent="0.2">
      <c r="A825" s="22"/>
      <c r="B825" s="22"/>
      <c r="C825" s="22"/>
      <c r="D825" s="22"/>
      <c r="E825" s="22"/>
      <c r="F825" s="22"/>
      <c r="G825" s="22"/>
      <c r="H825" s="22"/>
      <c r="I825" s="22"/>
      <c r="J825" s="22"/>
      <c r="K825" s="21">
        <v>1</v>
      </c>
      <c r="L825" s="21"/>
      <c r="M825" s="21"/>
      <c r="N825" s="21"/>
      <c r="O825" s="21"/>
      <c r="P825" s="21"/>
      <c r="Q825" s="21"/>
      <c r="R825" s="21"/>
      <c r="S825" s="21"/>
      <c r="T825" s="21"/>
    </row>
    <row r="826" spans="1:20" ht="30" customHeight="1" x14ac:dyDescent="0.2">
      <c r="A826" s="22"/>
      <c r="B826" s="22"/>
      <c r="C826" s="22"/>
      <c r="D826" s="22"/>
      <c r="E826" s="22"/>
      <c r="F826" s="22"/>
      <c r="G826" s="22"/>
      <c r="H826" s="22"/>
      <c r="I826" s="22"/>
      <c r="J826" s="22"/>
      <c r="K826" s="21">
        <v>1</v>
      </c>
      <c r="L826" s="21"/>
      <c r="M826" s="21"/>
      <c r="N826" s="21"/>
      <c r="O826" s="21"/>
      <c r="P826" s="21"/>
      <c r="Q826" s="21"/>
      <c r="R826" s="21"/>
      <c r="S826" s="21"/>
      <c r="T826" s="21"/>
    </row>
    <row r="827" spans="1:20" ht="30" customHeight="1" x14ac:dyDescent="0.2">
      <c r="A827" s="22"/>
      <c r="B827" s="22"/>
      <c r="C827" s="22"/>
      <c r="D827" s="22"/>
      <c r="E827" s="22"/>
      <c r="F827" s="22"/>
      <c r="G827" s="22"/>
      <c r="H827" s="22"/>
      <c r="I827" s="22"/>
      <c r="J827" s="22"/>
      <c r="K827" s="21">
        <v>1</v>
      </c>
      <c r="L827" s="21"/>
      <c r="M827" s="21"/>
      <c r="N827" s="21"/>
      <c r="O827" s="21"/>
      <c r="P827" s="21"/>
      <c r="Q827" s="21"/>
      <c r="R827" s="21"/>
      <c r="S827" s="21"/>
      <c r="T827" s="21"/>
    </row>
    <row r="828" spans="1:20" ht="30" customHeight="1" x14ac:dyDescent="0.2">
      <c r="A828" s="22"/>
      <c r="B828" s="22"/>
      <c r="C828" s="22"/>
      <c r="D828" s="22"/>
      <c r="E828" s="22"/>
      <c r="F828" s="22"/>
      <c r="G828" s="22"/>
      <c r="H828" s="22"/>
      <c r="I828" s="22"/>
      <c r="J828" s="22"/>
      <c r="K828" s="21">
        <v>1</v>
      </c>
      <c r="L828" s="21"/>
      <c r="M828" s="21"/>
      <c r="N828" s="21"/>
      <c r="O828" s="21"/>
      <c r="P828" s="21"/>
      <c r="Q828" s="21"/>
      <c r="R828" s="21"/>
      <c r="S828" s="21"/>
      <c r="T828" s="21"/>
    </row>
    <row r="829" spans="1:20" ht="30" customHeight="1" x14ac:dyDescent="0.2">
      <c r="A829" s="22"/>
      <c r="B829" s="22"/>
      <c r="C829" s="22"/>
      <c r="D829" s="22"/>
      <c r="E829" s="22"/>
      <c r="F829" s="22"/>
      <c r="G829" s="22"/>
      <c r="H829" s="22"/>
      <c r="I829" s="22"/>
      <c r="J829" s="22"/>
      <c r="K829" s="21">
        <v>1</v>
      </c>
      <c r="L829" s="21"/>
      <c r="M829" s="21"/>
      <c r="N829" s="21"/>
      <c r="O829" s="21"/>
      <c r="P829" s="21"/>
      <c r="Q829" s="21"/>
      <c r="R829" s="21"/>
      <c r="S829" s="21"/>
      <c r="T829" s="21"/>
    </row>
    <row r="830" spans="1:20" ht="30" customHeight="1" x14ac:dyDescent="0.2">
      <c r="A830" s="22"/>
      <c r="B830" s="22"/>
      <c r="C830" s="22"/>
      <c r="D830" s="22"/>
      <c r="E830" s="22"/>
      <c r="F830" s="22"/>
      <c r="G830" s="22"/>
      <c r="H830" s="22"/>
      <c r="I830" s="22"/>
      <c r="J830" s="22"/>
      <c r="K830" s="21">
        <v>1</v>
      </c>
      <c r="L830" s="21"/>
      <c r="M830" s="21"/>
      <c r="N830" s="21"/>
      <c r="O830" s="21"/>
      <c r="P830" s="21"/>
      <c r="Q830" s="21"/>
      <c r="R830" s="21"/>
      <c r="S830" s="21"/>
      <c r="T830" s="21"/>
    </row>
    <row r="831" spans="1:20" ht="30" customHeight="1" x14ac:dyDescent="0.2">
      <c r="A831" s="22"/>
      <c r="B831" s="22"/>
      <c r="C831" s="22"/>
      <c r="D831" s="22"/>
      <c r="E831" s="22"/>
      <c r="F831" s="22"/>
      <c r="G831" s="22"/>
      <c r="H831" s="22"/>
      <c r="I831" s="22"/>
      <c r="J831" s="22"/>
      <c r="K831" s="21">
        <v>1</v>
      </c>
      <c r="L831" s="21"/>
      <c r="M831" s="21"/>
      <c r="N831" s="21"/>
      <c r="O831" s="21"/>
      <c r="P831" s="21"/>
      <c r="Q831" s="21"/>
      <c r="R831" s="21"/>
      <c r="S831" s="21"/>
      <c r="T831" s="21"/>
    </row>
    <row r="832" spans="1:20" ht="30" customHeight="1" x14ac:dyDescent="0.2">
      <c r="A832" s="22"/>
      <c r="B832" s="22"/>
      <c r="C832" s="22"/>
      <c r="D832" s="22"/>
      <c r="E832" s="22"/>
      <c r="F832" s="22"/>
      <c r="G832" s="22"/>
      <c r="H832" s="22"/>
      <c r="I832" s="22"/>
      <c r="J832" s="22"/>
      <c r="K832" s="21">
        <v>1</v>
      </c>
      <c r="L832" s="21"/>
      <c r="M832" s="21"/>
      <c r="N832" s="21"/>
      <c r="O832" s="21"/>
      <c r="P832" s="21"/>
      <c r="Q832" s="21"/>
      <c r="R832" s="21"/>
      <c r="S832" s="21"/>
      <c r="T832" s="21"/>
    </row>
    <row r="833" spans="1:20" ht="30" customHeight="1" x14ac:dyDescent="0.2">
      <c r="A833" s="22"/>
      <c r="B833" s="22"/>
      <c r="C833" s="22"/>
      <c r="D833" s="22"/>
      <c r="E833" s="22"/>
      <c r="F833" s="22"/>
      <c r="G833" s="22"/>
      <c r="H833" s="22"/>
      <c r="I833" s="22"/>
      <c r="J833" s="22"/>
      <c r="K833" s="21">
        <v>1</v>
      </c>
      <c r="L833" s="21"/>
      <c r="M833" s="21"/>
      <c r="N833" s="21"/>
      <c r="O833" s="21"/>
      <c r="P833" s="21"/>
      <c r="Q833" s="21"/>
      <c r="R833" s="21"/>
      <c r="S833" s="21"/>
      <c r="T833" s="21"/>
    </row>
    <row r="834" spans="1:20" ht="30" customHeight="1" x14ac:dyDescent="0.2">
      <c r="A834" s="22"/>
      <c r="B834" s="22"/>
      <c r="C834" s="22"/>
      <c r="D834" s="22"/>
      <c r="E834" s="22"/>
      <c r="F834" s="22"/>
      <c r="G834" s="22"/>
      <c r="H834" s="22"/>
      <c r="I834" s="22"/>
      <c r="J834" s="22"/>
      <c r="K834" s="21">
        <v>1</v>
      </c>
      <c r="L834" s="21"/>
      <c r="M834" s="21"/>
      <c r="N834" s="21"/>
      <c r="O834" s="21"/>
      <c r="P834" s="21"/>
      <c r="Q834" s="21"/>
      <c r="R834" s="21"/>
      <c r="S834" s="21"/>
      <c r="T834" s="21"/>
    </row>
    <row r="835" spans="1:20" ht="30" customHeight="1" x14ac:dyDescent="0.2">
      <c r="A835" s="22"/>
      <c r="B835" s="22"/>
      <c r="C835" s="22"/>
      <c r="D835" s="22"/>
      <c r="E835" s="22"/>
      <c r="F835" s="22"/>
      <c r="G835" s="22"/>
      <c r="H835" s="22"/>
      <c r="I835" s="22"/>
      <c r="J835" s="22"/>
      <c r="K835" s="21">
        <v>1</v>
      </c>
      <c r="L835" s="21"/>
      <c r="M835" s="21"/>
      <c r="N835" s="21"/>
      <c r="O835" s="21"/>
      <c r="P835" s="21"/>
      <c r="Q835" s="21"/>
      <c r="R835" s="21"/>
      <c r="S835" s="21"/>
      <c r="T835" s="21"/>
    </row>
    <row r="836" spans="1:20" ht="30" customHeight="1" x14ac:dyDescent="0.2">
      <c r="A836" s="22"/>
      <c r="B836" s="22"/>
      <c r="C836" s="22"/>
      <c r="D836" s="22"/>
      <c r="E836" s="22"/>
      <c r="F836" s="22"/>
      <c r="G836" s="22"/>
      <c r="H836" s="22"/>
      <c r="I836" s="22"/>
      <c r="J836" s="22"/>
      <c r="K836" s="21">
        <v>1</v>
      </c>
      <c r="L836" s="21"/>
      <c r="M836" s="21"/>
      <c r="N836" s="21"/>
      <c r="O836" s="21"/>
      <c r="P836" s="21"/>
      <c r="Q836" s="21"/>
      <c r="R836" s="21"/>
      <c r="S836" s="21"/>
      <c r="T836" s="21"/>
    </row>
    <row r="837" spans="1:20" ht="30" customHeight="1" x14ac:dyDescent="0.2">
      <c r="A837" s="22"/>
      <c r="B837" s="22"/>
      <c r="C837" s="22"/>
      <c r="D837" s="22"/>
      <c r="E837" s="22"/>
      <c r="F837" s="22"/>
      <c r="G837" s="22"/>
      <c r="H837" s="22"/>
      <c r="I837" s="22"/>
      <c r="J837" s="22"/>
      <c r="K837" s="21">
        <v>1</v>
      </c>
      <c r="L837" s="21"/>
      <c r="M837" s="21"/>
      <c r="N837" s="21"/>
      <c r="O837" s="21"/>
      <c r="P837" s="21"/>
      <c r="Q837" s="21"/>
      <c r="R837" s="21"/>
      <c r="S837" s="21"/>
      <c r="T837" s="21"/>
    </row>
    <row r="838" spans="1:20" ht="30" customHeight="1" x14ac:dyDescent="0.2">
      <c r="A838" s="22"/>
      <c r="B838" s="22"/>
      <c r="C838" s="22"/>
      <c r="D838" s="22"/>
      <c r="E838" s="22"/>
      <c r="F838" s="22"/>
      <c r="G838" s="22"/>
      <c r="H838" s="22"/>
      <c r="I838" s="22"/>
      <c r="J838" s="22"/>
      <c r="K838" s="21">
        <v>1</v>
      </c>
      <c r="L838" s="21"/>
      <c r="M838" s="21"/>
      <c r="N838" s="21"/>
      <c r="O838" s="21"/>
      <c r="P838" s="21"/>
      <c r="Q838" s="21"/>
      <c r="R838" s="21"/>
      <c r="S838" s="21"/>
      <c r="T838" s="21"/>
    </row>
    <row r="839" spans="1:20" ht="30" customHeight="1" x14ac:dyDescent="0.2">
      <c r="A839" s="22"/>
      <c r="B839" s="22"/>
      <c r="C839" s="22"/>
      <c r="D839" s="22"/>
      <c r="E839" s="22"/>
      <c r="F839" s="22"/>
      <c r="G839" s="22"/>
      <c r="H839" s="22"/>
      <c r="I839" s="22"/>
      <c r="J839" s="22"/>
      <c r="K839" s="21">
        <v>1</v>
      </c>
      <c r="L839" s="21"/>
      <c r="M839" s="21"/>
      <c r="N839" s="21"/>
      <c r="O839" s="21"/>
      <c r="P839" s="21"/>
      <c r="Q839" s="21"/>
      <c r="R839" s="21"/>
      <c r="S839" s="21"/>
      <c r="T839" s="21"/>
    </row>
    <row r="840" spans="1:20" ht="30" customHeight="1" x14ac:dyDescent="0.2">
      <c r="A840" s="22"/>
      <c r="B840" s="22"/>
      <c r="C840" s="22"/>
      <c r="D840" s="22"/>
      <c r="E840" s="22"/>
      <c r="F840" s="22"/>
      <c r="G840" s="22"/>
      <c r="H840" s="22"/>
      <c r="I840" s="22"/>
      <c r="J840" s="22"/>
      <c r="K840" s="21">
        <v>1</v>
      </c>
      <c r="L840" s="21"/>
      <c r="M840" s="21"/>
      <c r="N840" s="21"/>
      <c r="O840" s="21"/>
      <c r="P840" s="21"/>
      <c r="Q840" s="21"/>
      <c r="R840" s="21"/>
      <c r="S840" s="21"/>
      <c r="T840" s="21"/>
    </row>
    <row r="841" spans="1:20" ht="30" customHeight="1" x14ac:dyDescent="0.2">
      <c r="A841" s="22"/>
      <c r="B841" s="22"/>
      <c r="C841" s="22"/>
      <c r="D841" s="22"/>
      <c r="E841" s="22"/>
      <c r="F841" s="22"/>
      <c r="G841" s="22"/>
      <c r="H841" s="22"/>
      <c r="I841" s="22"/>
      <c r="J841" s="22"/>
      <c r="K841" s="21">
        <v>1</v>
      </c>
      <c r="L841" s="21"/>
      <c r="M841" s="21"/>
      <c r="N841" s="21"/>
      <c r="O841" s="21"/>
      <c r="P841" s="21"/>
      <c r="Q841" s="21"/>
      <c r="R841" s="21"/>
      <c r="S841" s="21"/>
      <c r="T841" s="21"/>
    </row>
    <row r="842" spans="1:20" ht="30" customHeight="1" x14ac:dyDescent="0.2">
      <c r="A842" s="22"/>
      <c r="B842" s="22"/>
      <c r="C842" s="22"/>
      <c r="D842" s="22"/>
      <c r="E842" s="22"/>
      <c r="F842" s="22"/>
      <c r="G842" s="22"/>
      <c r="H842" s="22"/>
      <c r="I842" s="22"/>
      <c r="J842" s="22"/>
      <c r="K842" s="21">
        <v>1</v>
      </c>
      <c r="L842" s="21"/>
      <c r="M842" s="21"/>
      <c r="N842" s="21"/>
      <c r="O842" s="21"/>
      <c r="P842" s="21"/>
      <c r="Q842" s="21"/>
      <c r="R842" s="21"/>
      <c r="S842" s="21"/>
      <c r="T842" s="21"/>
    </row>
    <row r="843" spans="1:20" ht="30" customHeight="1" x14ac:dyDescent="0.2">
      <c r="A843" s="22"/>
      <c r="B843" s="22"/>
      <c r="C843" s="22"/>
      <c r="D843" s="22"/>
      <c r="E843" s="22"/>
      <c r="F843" s="22"/>
      <c r="G843" s="22"/>
      <c r="H843" s="22"/>
      <c r="I843" s="22"/>
      <c r="J843" s="22"/>
      <c r="K843" s="21">
        <v>1</v>
      </c>
      <c r="L843" s="21"/>
      <c r="M843" s="21"/>
      <c r="N843" s="21"/>
      <c r="O843" s="21"/>
      <c r="P843" s="21"/>
      <c r="Q843" s="21"/>
      <c r="R843" s="21"/>
      <c r="S843" s="21"/>
      <c r="T843" s="21"/>
    </row>
    <row r="844" spans="1:20" ht="30" customHeight="1" x14ac:dyDescent="0.2">
      <c r="A844" s="22"/>
      <c r="B844" s="22"/>
      <c r="C844" s="22"/>
      <c r="D844" s="22"/>
      <c r="E844" s="22"/>
      <c r="F844" s="22"/>
      <c r="G844" s="22"/>
      <c r="H844" s="22"/>
      <c r="I844" s="22"/>
      <c r="J844" s="22"/>
      <c r="K844" s="21">
        <v>1</v>
      </c>
      <c r="L844" s="21"/>
      <c r="M844" s="21"/>
      <c r="N844" s="21"/>
      <c r="O844" s="21"/>
      <c r="P844" s="21"/>
      <c r="Q844" s="21"/>
      <c r="R844" s="21"/>
      <c r="S844" s="21"/>
      <c r="T844" s="21"/>
    </row>
    <row r="845" spans="1:20" ht="30" customHeight="1" x14ac:dyDescent="0.2">
      <c r="A845" s="22"/>
      <c r="B845" s="22"/>
      <c r="C845" s="22"/>
      <c r="D845" s="22"/>
      <c r="E845" s="22"/>
      <c r="F845" s="22"/>
      <c r="G845" s="22"/>
      <c r="H845" s="22"/>
      <c r="I845" s="22"/>
      <c r="J845" s="22"/>
      <c r="K845" s="21">
        <v>1</v>
      </c>
      <c r="L845" s="21"/>
      <c r="M845" s="21"/>
      <c r="N845" s="21"/>
      <c r="O845" s="21"/>
      <c r="P845" s="21"/>
      <c r="Q845" s="21"/>
      <c r="R845" s="21"/>
      <c r="S845" s="21"/>
      <c r="T845" s="21"/>
    </row>
    <row r="846" spans="1:20" ht="30" customHeight="1" x14ac:dyDescent="0.2">
      <c r="A846" s="22"/>
      <c r="B846" s="22"/>
      <c r="C846" s="22"/>
      <c r="D846" s="22"/>
      <c r="E846" s="22"/>
      <c r="F846" s="22"/>
      <c r="G846" s="22"/>
      <c r="H846" s="22"/>
      <c r="I846" s="22"/>
      <c r="J846" s="22"/>
      <c r="K846" s="21">
        <v>1</v>
      </c>
      <c r="L846" s="21"/>
      <c r="M846" s="21"/>
      <c r="N846" s="21"/>
      <c r="O846" s="21"/>
      <c r="P846" s="21"/>
      <c r="Q846" s="21"/>
      <c r="R846" s="21"/>
      <c r="S846" s="21"/>
      <c r="T846" s="21"/>
    </row>
    <row r="847" spans="1:20" ht="30" customHeight="1" x14ac:dyDescent="0.2">
      <c r="A847" s="22"/>
      <c r="B847" s="22"/>
      <c r="C847" s="22"/>
      <c r="D847" s="22"/>
      <c r="E847" s="22"/>
      <c r="F847" s="22"/>
      <c r="G847" s="22"/>
      <c r="H847" s="22"/>
      <c r="I847" s="22"/>
      <c r="J847" s="22"/>
      <c r="K847" s="21">
        <v>1</v>
      </c>
      <c r="L847" s="21"/>
      <c r="M847" s="21"/>
      <c r="N847" s="21"/>
      <c r="O847" s="21"/>
      <c r="P847" s="21"/>
      <c r="Q847" s="21"/>
      <c r="R847" s="21"/>
      <c r="S847" s="21"/>
      <c r="T847" s="21"/>
    </row>
    <row r="848" spans="1:20" ht="30" customHeight="1" x14ac:dyDescent="0.2">
      <c r="A848" s="22"/>
      <c r="B848" s="22"/>
      <c r="C848" s="22"/>
      <c r="D848" s="22"/>
      <c r="E848" s="22"/>
      <c r="F848" s="22"/>
      <c r="G848" s="22"/>
      <c r="H848" s="22"/>
      <c r="I848" s="22"/>
      <c r="J848" s="22"/>
      <c r="K848" s="21">
        <v>1</v>
      </c>
      <c r="L848" s="21"/>
      <c r="M848" s="21"/>
      <c r="N848" s="21"/>
      <c r="O848" s="21"/>
      <c r="P848" s="21"/>
      <c r="Q848" s="21"/>
      <c r="R848" s="21"/>
      <c r="S848" s="21"/>
      <c r="T848" s="21"/>
    </row>
    <row r="849" spans="1:20" ht="30" customHeight="1" x14ac:dyDescent="0.2">
      <c r="A849" s="22"/>
      <c r="B849" s="22"/>
      <c r="C849" s="22"/>
      <c r="D849" s="22"/>
      <c r="E849" s="22"/>
      <c r="F849" s="22"/>
      <c r="G849" s="22"/>
      <c r="H849" s="22"/>
      <c r="I849" s="22"/>
      <c r="J849" s="22"/>
      <c r="K849" s="21">
        <v>1</v>
      </c>
      <c r="L849" s="21"/>
      <c r="M849" s="21"/>
      <c r="N849" s="21"/>
      <c r="O849" s="21"/>
      <c r="P849" s="21"/>
      <c r="Q849" s="21"/>
      <c r="R849" s="21"/>
      <c r="S849" s="21"/>
      <c r="T849" s="21"/>
    </row>
    <row r="850" spans="1:20" ht="30" customHeight="1" x14ac:dyDescent="0.2">
      <c r="A850" s="22"/>
      <c r="B850" s="22"/>
      <c r="C850" s="22"/>
      <c r="D850" s="22"/>
      <c r="E850" s="22"/>
      <c r="F850" s="22"/>
      <c r="G850" s="22"/>
      <c r="H850" s="22"/>
      <c r="I850" s="22"/>
      <c r="J850" s="22"/>
      <c r="K850" s="21">
        <v>1</v>
      </c>
      <c r="L850" s="21"/>
      <c r="M850" s="21"/>
      <c r="N850" s="21"/>
      <c r="O850" s="21"/>
      <c r="P850" s="21"/>
      <c r="Q850" s="21"/>
      <c r="R850" s="21"/>
      <c r="S850" s="21"/>
      <c r="T850" s="21"/>
    </row>
    <row r="851" spans="1:20" ht="30" customHeight="1" x14ac:dyDescent="0.2">
      <c r="A851" s="22"/>
      <c r="B851" s="22"/>
      <c r="C851" s="22"/>
      <c r="D851" s="22"/>
      <c r="E851" s="22"/>
      <c r="F851" s="22"/>
      <c r="G851" s="22"/>
      <c r="H851" s="22"/>
      <c r="I851" s="22"/>
      <c r="J851" s="22"/>
      <c r="K851" s="21">
        <v>1</v>
      </c>
      <c r="L851" s="21"/>
      <c r="M851" s="21"/>
      <c r="N851" s="21"/>
      <c r="O851" s="21"/>
      <c r="P851" s="21"/>
      <c r="Q851" s="21"/>
      <c r="R851" s="21"/>
      <c r="S851" s="21"/>
      <c r="T851" s="21"/>
    </row>
    <row r="852" spans="1:20" ht="30" customHeight="1" x14ac:dyDescent="0.2">
      <c r="A852" s="22"/>
      <c r="B852" s="22"/>
      <c r="C852" s="22"/>
      <c r="D852" s="22"/>
      <c r="E852" s="22"/>
      <c r="F852" s="22"/>
      <c r="G852" s="22"/>
      <c r="H852" s="22"/>
      <c r="I852" s="22"/>
      <c r="J852" s="22"/>
      <c r="K852" s="21">
        <v>1</v>
      </c>
      <c r="L852" s="21"/>
      <c r="M852" s="21"/>
      <c r="N852" s="21"/>
      <c r="O852" s="21"/>
      <c r="P852" s="21"/>
      <c r="Q852" s="21"/>
      <c r="R852" s="21"/>
      <c r="S852" s="21"/>
      <c r="T852" s="21"/>
    </row>
    <row r="853" spans="1:20" ht="30" customHeight="1" x14ac:dyDescent="0.2">
      <c r="A853" s="22"/>
      <c r="B853" s="22"/>
      <c r="C853" s="22"/>
      <c r="D853" s="22"/>
      <c r="E853" s="22"/>
      <c r="F853" s="22"/>
      <c r="G853" s="22"/>
      <c r="H853" s="22"/>
      <c r="I853" s="22"/>
      <c r="J853" s="22"/>
      <c r="K853" s="21">
        <v>1</v>
      </c>
      <c r="L853" s="21"/>
      <c r="M853" s="21"/>
      <c r="N853" s="21"/>
      <c r="O853" s="21"/>
      <c r="P853" s="21"/>
      <c r="Q853" s="21"/>
      <c r="R853" s="21"/>
      <c r="S853" s="21"/>
      <c r="T853" s="21"/>
    </row>
    <row r="854" spans="1:20" ht="30" customHeight="1" x14ac:dyDescent="0.2">
      <c r="A854" s="22"/>
      <c r="B854" s="22"/>
      <c r="C854" s="22"/>
      <c r="D854" s="22"/>
      <c r="E854" s="22"/>
      <c r="F854" s="22"/>
      <c r="G854" s="22"/>
      <c r="H854" s="22"/>
      <c r="I854" s="22"/>
      <c r="J854" s="22"/>
      <c r="K854" s="21">
        <v>1</v>
      </c>
      <c r="L854" s="21"/>
      <c r="M854" s="21"/>
      <c r="N854" s="21"/>
      <c r="O854" s="21"/>
      <c r="P854" s="21"/>
      <c r="Q854" s="21"/>
      <c r="R854" s="21"/>
      <c r="S854" s="21"/>
      <c r="T854" s="21"/>
    </row>
    <row r="855" spans="1:20" ht="30" customHeight="1" x14ac:dyDescent="0.2">
      <c r="A855" s="22"/>
      <c r="B855" s="22"/>
      <c r="C855" s="22"/>
      <c r="D855" s="22"/>
      <c r="E855" s="22"/>
      <c r="F855" s="22"/>
      <c r="G855" s="22"/>
      <c r="H855" s="22"/>
      <c r="I855" s="22"/>
      <c r="J855" s="22"/>
      <c r="K855" s="21">
        <v>1</v>
      </c>
      <c r="L855" s="21"/>
      <c r="M855" s="21"/>
      <c r="N855" s="21"/>
      <c r="O855" s="21"/>
      <c r="P855" s="21"/>
      <c r="Q855" s="21"/>
      <c r="R855" s="21"/>
      <c r="S855" s="21"/>
      <c r="T855" s="21"/>
    </row>
    <row r="856" spans="1:20" ht="30" customHeight="1" x14ac:dyDescent="0.2">
      <c r="A856" s="22"/>
      <c r="B856" s="22"/>
      <c r="C856" s="22"/>
      <c r="D856" s="22"/>
      <c r="E856" s="22"/>
      <c r="F856" s="22"/>
      <c r="G856" s="22"/>
      <c r="H856" s="22"/>
      <c r="I856" s="22"/>
      <c r="J856" s="22"/>
      <c r="K856" s="21">
        <v>1</v>
      </c>
      <c r="L856" s="21"/>
      <c r="M856" s="21"/>
      <c r="N856" s="21"/>
      <c r="O856" s="21"/>
      <c r="P856" s="21"/>
      <c r="Q856" s="21"/>
      <c r="R856" s="21"/>
      <c r="S856" s="21"/>
      <c r="T856" s="21"/>
    </row>
    <row r="857" spans="1:20" ht="30" customHeight="1" x14ac:dyDescent="0.2">
      <c r="A857" s="22"/>
      <c r="B857" s="22"/>
      <c r="C857" s="22"/>
      <c r="D857" s="22"/>
      <c r="E857" s="22"/>
      <c r="F857" s="22"/>
      <c r="G857" s="22"/>
      <c r="H857" s="22"/>
      <c r="I857" s="22"/>
      <c r="J857" s="22"/>
      <c r="K857" s="21">
        <v>1</v>
      </c>
      <c r="L857" s="21"/>
      <c r="M857" s="21"/>
      <c r="N857" s="21"/>
      <c r="O857" s="21"/>
      <c r="P857" s="21"/>
      <c r="Q857" s="21"/>
      <c r="R857" s="21"/>
      <c r="S857" s="21"/>
      <c r="T857" s="21"/>
    </row>
    <row r="858" spans="1:20" ht="30" customHeight="1" x14ac:dyDescent="0.2">
      <c r="A858" s="22"/>
      <c r="B858" s="22"/>
      <c r="C858" s="22"/>
      <c r="D858" s="22"/>
      <c r="E858" s="22"/>
      <c r="F858" s="22"/>
      <c r="G858" s="22"/>
      <c r="H858" s="22"/>
      <c r="I858" s="22"/>
      <c r="J858" s="22"/>
      <c r="K858" s="21">
        <v>1</v>
      </c>
      <c r="L858" s="21"/>
      <c r="M858" s="21"/>
      <c r="N858" s="21"/>
      <c r="O858" s="21"/>
      <c r="P858" s="21"/>
      <c r="Q858" s="21"/>
      <c r="R858" s="21"/>
      <c r="S858" s="21"/>
      <c r="T858" s="21"/>
    </row>
    <row r="859" spans="1:20" ht="30" customHeight="1" x14ac:dyDescent="0.2">
      <c r="A859" s="22"/>
      <c r="B859" s="22"/>
      <c r="C859" s="22"/>
      <c r="D859" s="22"/>
      <c r="E859" s="22"/>
      <c r="F859" s="22"/>
      <c r="G859" s="22"/>
      <c r="H859" s="22"/>
      <c r="I859" s="22"/>
      <c r="J859" s="22"/>
      <c r="K859" s="21">
        <v>1</v>
      </c>
      <c r="L859" s="21"/>
      <c r="M859" s="21"/>
      <c r="N859" s="21"/>
      <c r="O859" s="21"/>
      <c r="P859" s="21"/>
      <c r="Q859" s="21"/>
      <c r="R859" s="21"/>
      <c r="S859" s="21"/>
      <c r="T859" s="21"/>
    </row>
    <row r="860" spans="1:20" ht="30" customHeight="1" x14ac:dyDescent="0.2">
      <c r="A860" s="22"/>
      <c r="B860" s="22"/>
      <c r="C860" s="22"/>
      <c r="D860" s="22"/>
      <c r="E860" s="22"/>
      <c r="F860" s="22"/>
      <c r="G860" s="22"/>
      <c r="H860" s="22"/>
      <c r="I860" s="22"/>
      <c r="J860" s="22"/>
      <c r="K860" s="21">
        <v>1</v>
      </c>
      <c r="L860" s="21"/>
      <c r="M860" s="21"/>
      <c r="N860" s="21"/>
      <c r="O860" s="21"/>
      <c r="P860" s="21"/>
      <c r="Q860" s="21"/>
      <c r="R860" s="21"/>
      <c r="S860" s="21"/>
      <c r="T860" s="21"/>
    </row>
    <row r="861" spans="1:20" ht="30" customHeight="1" x14ac:dyDescent="0.2">
      <c r="A861" s="22"/>
      <c r="B861" s="22"/>
      <c r="C861" s="22"/>
      <c r="D861" s="22"/>
      <c r="E861" s="22"/>
      <c r="F861" s="22"/>
      <c r="G861" s="22"/>
      <c r="H861" s="22"/>
      <c r="I861" s="22"/>
      <c r="J861" s="22"/>
      <c r="K861" s="21">
        <v>1</v>
      </c>
      <c r="L861" s="21"/>
      <c r="M861" s="21"/>
      <c r="N861" s="21"/>
      <c r="O861" s="21"/>
      <c r="P861" s="21"/>
      <c r="Q861" s="21"/>
      <c r="R861" s="21"/>
      <c r="S861" s="21"/>
      <c r="T861" s="21"/>
    </row>
    <row r="862" spans="1:20" ht="30" customHeight="1" x14ac:dyDescent="0.2">
      <c r="A862" s="22"/>
      <c r="B862" s="22"/>
      <c r="C862" s="22"/>
      <c r="D862" s="22"/>
      <c r="E862" s="22"/>
      <c r="F862" s="22"/>
      <c r="G862" s="22"/>
      <c r="H862" s="22"/>
      <c r="I862" s="22"/>
      <c r="J862" s="22"/>
      <c r="K862" s="21">
        <v>1</v>
      </c>
      <c r="L862" s="21"/>
      <c r="M862" s="21"/>
      <c r="N862" s="21"/>
      <c r="O862" s="21"/>
      <c r="P862" s="21"/>
      <c r="Q862" s="21"/>
      <c r="R862" s="21"/>
      <c r="S862" s="21"/>
      <c r="T862" s="21"/>
    </row>
    <row r="863" spans="1:20" ht="30" customHeight="1" x14ac:dyDescent="0.2">
      <c r="A863" s="22"/>
      <c r="B863" s="22"/>
      <c r="C863" s="22"/>
      <c r="D863" s="22"/>
      <c r="E863" s="22"/>
      <c r="F863" s="22"/>
      <c r="G863" s="22"/>
      <c r="H863" s="22"/>
      <c r="I863" s="22"/>
      <c r="J863" s="22"/>
      <c r="K863" s="21">
        <v>1</v>
      </c>
      <c r="L863" s="21"/>
      <c r="M863" s="21"/>
      <c r="N863" s="21"/>
      <c r="O863" s="21"/>
      <c r="P863" s="21"/>
      <c r="Q863" s="21"/>
      <c r="R863" s="21"/>
      <c r="S863" s="21"/>
      <c r="T863" s="21"/>
    </row>
    <row r="864" spans="1:20" ht="30" customHeight="1" x14ac:dyDescent="0.2">
      <c r="A864" s="22"/>
      <c r="B864" s="22"/>
      <c r="C864" s="22"/>
      <c r="D864" s="22"/>
      <c r="E864" s="22"/>
      <c r="F864" s="22"/>
      <c r="G864" s="22"/>
      <c r="H864" s="22"/>
      <c r="I864" s="22"/>
      <c r="J864" s="22"/>
      <c r="K864" s="21">
        <v>1</v>
      </c>
      <c r="L864" s="21"/>
      <c r="M864" s="21"/>
      <c r="N864" s="21"/>
      <c r="O864" s="21"/>
      <c r="P864" s="21"/>
      <c r="Q864" s="21"/>
      <c r="R864" s="21"/>
      <c r="S864" s="21"/>
      <c r="T864" s="21"/>
    </row>
    <row r="865" spans="1:20" ht="30" customHeight="1" x14ac:dyDescent="0.2">
      <c r="A865" s="22"/>
      <c r="B865" s="22"/>
      <c r="C865" s="22"/>
      <c r="D865" s="22"/>
      <c r="E865" s="22"/>
      <c r="F865" s="22"/>
      <c r="G865" s="22"/>
      <c r="H865" s="22"/>
      <c r="I865" s="22"/>
      <c r="J865" s="22"/>
      <c r="K865" s="21">
        <v>1</v>
      </c>
      <c r="L865" s="21"/>
      <c r="M865" s="21"/>
      <c r="N865" s="21"/>
      <c r="O865" s="21"/>
      <c r="P865" s="21"/>
      <c r="Q865" s="21"/>
      <c r="R865" s="21"/>
      <c r="S865" s="21"/>
      <c r="T865" s="21"/>
    </row>
    <row r="866" spans="1:20" ht="30" customHeight="1" x14ac:dyDescent="0.2">
      <c r="A866" s="22"/>
      <c r="B866" s="22"/>
      <c r="C866" s="22"/>
      <c r="D866" s="22"/>
      <c r="E866" s="22"/>
      <c r="F866" s="22"/>
      <c r="G866" s="22"/>
      <c r="H866" s="22"/>
      <c r="I866" s="22"/>
      <c r="J866" s="22"/>
      <c r="K866" s="21">
        <v>1</v>
      </c>
      <c r="L866" s="21"/>
      <c r="M866" s="21"/>
      <c r="N866" s="21"/>
      <c r="O866" s="21"/>
      <c r="P866" s="21"/>
      <c r="Q866" s="21"/>
      <c r="R866" s="21"/>
      <c r="S866" s="21"/>
      <c r="T866" s="21"/>
    </row>
    <row r="867" spans="1:20" ht="30" customHeight="1" x14ac:dyDescent="0.2">
      <c r="A867" s="22"/>
      <c r="B867" s="22"/>
      <c r="C867" s="22"/>
      <c r="D867" s="22"/>
      <c r="E867" s="22"/>
      <c r="F867" s="22"/>
      <c r="G867" s="22"/>
      <c r="H867" s="22"/>
      <c r="I867" s="22"/>
      <c r="J867" s="22"/>
      <c r="K867" s="21">
        <v>1</v>
      </c>
      <c r="L867" s="21"/>
      <c r="M867" s="21"/>
      <c r="N867" s="21"/>
      <c r="O867" s="21"/>
      <c r="P867" s="21"/>
      <c r="Q867" s="21"/>
      <c r="R867" s="21"/>
      <c r="S867" s="21"/>
      <c r="T867" s="21"/>
    </row>
    <row r="868" spans="1:20" ht="30" customHeight="1" x14ac:dyDescent="0.2">
      <c r="A868" s="22"/>
      <c r="B868" s="22"/>
      <c r="C868" s="22"/>
      <c r="D868" s="22"/>
      <c r="E868" s="22"/>
      <c r="F868" s="22"/>
      <c r="G868" s="22"/>
      <c r="H868" s="22"/>
      <c r="I868" s="22"/>
      <c r="J868" s="22"/>
      <c r="K868" s="21">
        <v>1</v>
      </c>
      <c r="L868" s="21"/>
      <c r="M868" s="21"/>
      <c r="N868" s="21"/>
      <c r="O868" s="21"/>
      <c r="P868" s="21"/>
      <c r="Q868" s="21"/>
      <c r="R868" s="21"/>
      <c r="S868" s="21"/>
      <c r="T868" s="21"/>
    </row>
    <row r="869" spans="1:20" ht="30" customHeight="1" x14ac:dyDescent="0.2">
      <c r="A869" s="22"/>
      <c r="B869" s="22"/>
      <c r="C869" s="22"/>
      <c r="D869" s="22"/>
      <c r="E869" s="22"/>
      <c r="F869" s="22"/>
      <c r="G869" s="22"/>
      <c r="H869" s="22"/>
      <c r="I869" s="22"/>
      <c r="J869" s="22"/>
      <c r="K869" s="21">
        <v>1</v>
      </c>
      <c r="L869" s="21"/>
      <c r="M869" s="21"/>
      <c r="N869" s="21"/>
      <c r="O869" s="21"/>
      <c r="P869" s="21"/>
      <c r="Q869" s="21"/>
      <c r="R869" s="21"/>
      <c r="S869" s="21"/>
      <c r="T869" s="21"/>
    </row>
    <row r="870" spans="1:20" ht="30" customHeight="1" x14ac:dyDescent="0.2">
      <c r="A870" s="22"/>
      <c r="B870" s="22"/>
      <c r="C870" s="22"/>
      <c r="D870" s="22"/>
      <c r="E870" s="22"/>
      <c r="F870" s="22"/>
      <c r="G870" s="22"/>
      <c r="H870" s="22"/>
      <c r="I870" s="22"/>
      <c r="J870" s="22"/>
      <c r="K870" s="21">
        <v>1</v>
      </c>
      <c r="L870" s="21"/>
      <c r="M870" s="21"/>
      <c r="N870" s="21"/>
      <c r="O870" s="21"/>
      <c r="P870" s="21"/>
      <c r="Q870" s="21"/>
      <c r="R870" s="21"/>
      <c r="S870" s="21"/>
      <c r="T870" s="21"/>
    </row>
    <row r="871" spans="1:20" ht="30" customHeight="1" x14ac:dyDescent="0.2">
      <c r="A871" s="22"/>
      <c r="B871" s="22"/>
      <c r="C871" s="22"/>
      <c r="D871" s="22"/>
      <c r="E871" s="22"/>
      <c r="F871" s="22"/>
      <c r="G871" s="22"/>
      <c r="H871" s="22"/>
      <c r="I871" s="22"/>
      <c r="J871" s="22"/>
      <c r="K871" s="21">
        <v>1</v>
      </c>
      <c r="L871" s="21"/>
      <c r="M871" s="21"/>
      <c r="N871" s="21"/>
      <c r="O871" s="21"/>
      <c r="P871" s="21"/>
      <c r="Q871" s="21"/>
      <c r="R871" s="21"/>
      <c r="S871" s="21"/>
      <c r="T871" s="21"/>
    </row>
    <row r="872" spans="1:20" ht="30" customHeight="1" x14ac:dyDescent="0.2">
      <c r="A872" s="22"/>
      <c r="B872" s="22"/>
      <c r="C872" s="22"/>
      <c r="D872" s="22"/>
      <c r="E872" s="22"/>
      <c r="F872" s="22"/>
      <c r="G872" s="22"/>
      <c r="H872" s="22"/>
      <c r="I872" s="22"/>
      <c r="J872" s="22"/>
      <c r="K872" s="21">
        <v>1</v>
      </c>
      <c r="L872" s="21"/>
      <c r="M872" s="21"/>
      <c r="N872" s="21"/>
      <c r="O872" s="21"/>
      <c r="P872" s="21"/>
      <c r="Q872" s="21"/>
      <c r="R872" s="21"/>
      <c r="S872" s="21"/>
      <c r="T872" s="21"/>
    </row>
    <row r="873" spans="1:20" ht="30" customHeight="1" x14ac:dyDescent="0.2">
      <c r="A873" s="22"/>
      <c r="B873" s="22"/>
      <c r="C873" s="22"/>
      <c r="D873" s="22"/>
      <c r="E873" s="22"/>
      <c r="F873" s="22"/>
      <c r="G873" s="22"/>
      <c r="H873" s="22"/>
      <c r="I873" s="22"/>
      <c r="J873" s="22"/>
      <c r="K873" s="21">
        <v>1</v>
      </c>
      <c r="L873" s="21"/>
      <c r="M873" s="21"/>
      <c r="N873" s="21"/>
      <c r="O873" s="21"/>
      <c r="P873" s="21"/>
      <c r="Q873" s="21"/>
      <c r="R873" s="21"/>
      <c r="S873" s="21"/>
      <c r="T873" s="21"/>
    </row>
    <row r="874" spans="1:20" ht="30" customHeight="1" x14ac:dyDescent="0.2">
      <c r="A874" s="22"/>
      <c r="B874" s="22"/>
      <c r="C874" s="22"/>
      <c r="D874" s="22"/>
      <c r="E874" s="22"/>
      <c r="F874" s="22"/>
      <c r="G874" s="22"/>
      <c r="H874" s="22"/>
      <c r="I874" s="22"/>
      <c r="J874" s="22"/>
      <c r="K874" s="21">
        <v>1</v>
      </c>
      <c r="L874" s="21"/>
      <c r="M874" s="21"/>
      <c r="N874" s="21"/>
      <c r="O874" s="21"/>
      <c r="P874" s="21"/>
      <c r="Q874" s="21"/>
      <c r="R874" s="21"/>
      <c r="S874" s="21"/>
      <c r="T874" s="21"/>
    </row>
    <row r="875" spans="1:20" ht="30" customHeight="1" x14ac:dyDescent="0.2">
      <c r="A875" s="22"/>
      <c r="B875" s="22"/>
      <c r="C875" s="22"/>
      <c r="D875" s="22"/>
      <c r="E875" s="22"/>
      <c r="F875" s="22"/>
      <c r="G875" s="22"/>
      <c r="H875" s="22"/>
      <c r="I875" s="22"/>
      <c r="J875" s="22"/>
      <c r="K875" s="21">
        <v>1</v>
      </c>
      <c r="L875" s="21"/>
      <c r="M875" s="21"/>
      <c r="N875" s="21"/>
      <c r="O875" s="21"/>
      <c r="P875" s="21"/>
      <c r="Q875" s="21"/>
      <c r="R875" s="21"/>
      <c r="S875" s="21"/>
      <c r="T875" s="21"/>
    </row>
    <row r="876" spans="1:20" ht="30" customHeight="1" x14ac:dyDescent="0.2">
      <c r="A876" s="22"/>
      <c r="B876" s="22"/>
      <c r="C876" s="22"/>
      <c r="D876" s="22"/>
      <c r="E876" s="22"/>
      <c r="F876" s="22"/>
      <c r="G876" s="22"/>
      <c r="H876" s="22"/>
      <c r="I876" s="22"/>
      <c r="J876" s="22"/>
      <c r="K876" s="21">
        <v>1</v>
      </c>
      <c r="L876" s="21"/>
      <c r="M876" s="21"/>
      <c r="N876" s="21"/>
      <c r="O876" s="21"/>
      <c r="P876" s="21"/>
      <c r="Q876" s="21"/>
      <c r="R876" s="21"/>
      <c r="S876" s="21"/>
      <c r="T876" s="21"/>
    </row>
    <row r="877" spans="1:20" ht="30" customHeight="1" x14ac:dyDescent="0.2">
      <c r="A877" s="22"/>
      <c r="B877" s="22"/>
      <c r="C877" s="22"/>
      <c r="D877" s="22"/>
      <c r="E877" s="22"/>
      <c r="F877" s="22"/>
      <c r="G877" s="22"/>
      <c r="H877" s="22"/>
      <c r="I877" s="22"/>
      <c r="J877" s="22"/>
      <c r="K877" s="21">
        <v>1</v>
      </c>
      <c r="L877" s="21"/>
      <c r="M877" s="21"/>
      <c r="N877" s="21"/>
      <c r="O877" s="21"/>
      <c r="P877" s="21"/>
      <c r="Q877" s="21"/>
      <c r="R877" s="21"/>
      <c r="S877" s="21"/>
      <c r="T877" s="21"/>
    </row>
    <row r="878" spans="1:20" ht="30" customHeight="1" x14ac:dyDescent="0.2">
      <c r="A878" s="22"/>
      <c r="B878" s="22"/>
      <c r="C878" s="22"/>
      <c r="D878" s="22"/>
      <c r="E878" s="22"/>
      <c r="F878" s="22"/>
      <c r="G878" s="22"/>
      <c r="H878" s="22"/>
      <c r="I878" s="22"/>
      <c r="J878" s="22"/>
      <c r="K878" s="21">
        <v>1</v>
      </c>
      <c r="L878" s="21"/>
      <c r="M878" s="21"/>
      <c r="N878" s="21"/>
      <c r="O878" s="21"/>
      <c r="P878" s="21"/>
      <c r="Q878" s="21"/>
      <c r="R878" s="21"/>
      <c r="S878" s="21"/>
      <c r="T878" s="21"/>
    </row>
    <row r="879" spans="1:20" ht="30" customHeight="1" x14ac:dyDescent="0.2">
      <c r="A879" s="22"/>
      <c r="B879" s="22"/>
      <c r="C879" s="22"/>
      <c r="D879" s="22"/>
      <c r="E879" s="22"/>
      <c r="F879" s="22"/>
      <c r="G879" s="22"/>
      <c r="H879" s="22"/>
      <c r="I879" s="22"/>
      <c r="J879" s="22"/>
      <c r="K879" s="21">
        <v>1</v>
      </c>
      <c r="L879" s="21"/>
      <c r="M879" s="21"/>
      <c r="N879" s="21"/>
      <c r="O879" s="21"/>
      <c r="P879" s="21"/>
      <c r="Q879" s="21"/>
      <c r="R879" s="21"/>
      <c r="S879" s="21"/>
      <c r="T879" s="21"/>
    </row>
    <row r="880" spans="1:20" ht="30" customHeight="1" x14ac:dyDescent="0.2">
      <c r="A880" s="22"/>
      <c r="B880" s="22"/>
      <c r="C880" s="22"/>
      <c r="D880" s="22"/>
      <c r="E880" s="22"/>
      <c r="F880" s="22"/>
      <c r="G880" s="22"/>
      <c r="H880" s="22"/>
      <c r="I880" s="22"/>
      <c r="J880" s="22"/>
      <c r="K880" s="21">
        <v>1</v>
      </c>
      <c r="L880" s="21"/>
      <c r="M880" s="21"/>
      <c r="N880" s="21"/>
      <c r="O880" s="21"/>
      <c r="P880" s="21"/>
      <c r="Q880" s="21"/>
      <c r="R880" s="21"/>
      <c r="S880" s="21"/>
      <c r="T880" s="21"/>
    </row>
    <row r="881" spans="1:20" ht="30" customHeight="1" x14ac:dyDescent="0.2">
      <c r="A881" s="22"/>
      <c r="B881" s="22"/>
      <c r="C881" s="22"/>
      <c r="D881" s="22"/>
      <c r="E881" s="22"/>
      <c r="F881" s="22"/>
      <c r="G881" s="22"/>
      <c r="H881" s="22"/>
      <c r="I881" s="22"/>
      <c r="J881" s="22"/>
      <c r="K881" s="21">
        <v>1</v>
      </c>
      <c r="L881" s="21"/>
      <c r="M881" s="21"/>
      <c r="N881" s="21"/>
      <c r="O881" s="21"/>
      <c r="P881" s="21"/>
      <c r="Q881" s="21"/>
      <c r="R881" s="21"/>
      <c r="S881" s="21"/>
      <c r="T881" s="21"/>
    </row>
    <row r="882" spans="1:20" ht="30" customHeight="1" x14ac:dyDescent="0.2">
      <c r="A882" s="22"/>
      <c r="B882" s="22"/>
      <c r="C882" s="22"/>
      <c r="D882" s="22"/>
      <c r="E882" s="22"/>
      <c r="F882" s="22"/>
      <c r="G882" s="22"/>
      <c r="H882" s="22"/>
      <c r="I882" s="22"/>
      <c r="J882" s="22"/>
      <c r="K882" s="21">
        <v>1</v>
      </c>
      <c r="L882" s="21"/>
      <c r="M882" s="21"/>
      <c r="N882" s="21"/>
      <c r="O882" s="21"/>
      <c r="P882" s="21"/>
      <c r="Q882" s="21"/>
      <c r="R882" s="21"/>
      <c r="S882" s="21"/>
      <c r="T882" s="21"/>
    </row>
    <row r="883" spans="1:20" ht="30" customHeight="1" x14ac:dyDescent="0.2">
      <c r="A883" s="22"/>
      <c r="B883" s="22"/>
      <c r="C883" s="22"/>
      <c r="D883" s="22"/>
      <c r="E883" s="22"/>
      <c r="F883" s="22"/>
      <c r="G883" s="22"/>
      <c r="H883" s="22"/>
      <c r="I883" s="22"/>
      <c r="J883" s="22"/>
      <c r="K883" s="21">
        <v>1</v>
      </c>
      <c r="L883" s="21"/>
      <c r="M883" s="21"/>
      <c r="N883" s="21"/>
      <c r="O883" s="21"/>
      <c r="P883" s="21"/>
      <c r="Q883" s="21"/>
      <c r="R883" s="21"/>
      <c r="S883" s="21"/>
      <c r="T883" s="21"/>
    </row>
    <row r="884" spans="1:20" ht="30" customHeight="1" x14ac:dyDescent="0.2">
      <c r="A884" s="22"/>
      <c r="B884" s="22"/>
      <c r="C884" s="22"/>
      <c r="D884" s="22"/>
      <c r="E884" s="22"/>
      <c r="F884" s="22"/>
      <c r="G884" s="22"/>
      <c r="H884" s="22"/>
      <c r="I884" s="22"/>
      <c r="J884" s="22"/>
      <c r="K884" s="21">
        <v>1</v>
      </c>
      <c r="L884" s="21"/>
      <c r="M884" s="21"/>
      <c r="N884" s="21"/>
      <c r="O884" s="21"/>
      <c r="P884" s="21"/>
      <c r="Q884" s="21"/>
      <c r="R884" s="21"/>
      <c r="S884" s="21"/>
      <c r="T884" s="21"/>
    </row>
    <row r="885" spans="1:20" ht="30" customHeight="1" x14ac:dyDescent="0.2">
      <c r="A885" s="22"/>
      <c r="B885" s="22"/>
      <c r="C885" s="22"/>
      <c r="D885" s="22"/>
      <c r="E885" s="22"/>
      <c r="F885" s="22"/>
      <c r="G885" s="22"/>
      <c r="H885" s="22"/>
      <c r="I885" s="22"/>
      <c r="J885" s="22"/>
      <c r="K885" s="21">
        <v>1</v>
      </c>
      <c r="L885" s="21"/>
      <c r="M885" s="21"/>
      <c r="N885" s="21"/>
      <c r="O885" s="21"/>
      <c r="P885" s="21"/>
      <c r="Q885" s="21"/>
      <c r="R885" s="21"/>
      <c r="S885" s="21"/>
      <c r="T885" s="21"/>
    </row>
    <row r="886" spans="1:20" ht="30" customHeight="1" x14ac:dyDescent="0.2">
      <c r="A886" s="22"/>
      <c r="B886" s="22"/>
      <c r="C886" s="22"/>
      <c r="D886" s="22"/>
      <c r="E886" s="22"/>
      <c r="F886" s="22"/>
      <c r="G886" s="22"/>
      <c r="H886" s="22"/>
      <c r="I886" s="22"/>
      <c r="J886" s="22"/>
      <c r="K886" s="21">
        <v>1</v>
      </c>
      <c r="L886" s="21"/>
      <c r="M886" s="21"/>
      <c r="N886" s="21"/>
      <c r="O886" s="21"/>
      <c r="P886" s="21"/>
      <c r="Q886" s="21"/>
      <c r="R886" s="21"/>
      <c r="S886" s="21"/>
      <c r="T886" s="21"/>
    </row>
    <row r="887" spans="1:20" ht="30" customHeight="1" x14ac:dyDescent="0.2">
      <c r="A887" s="22"/>
      <c r="B887" s="22"/>
      <c r="C887" s="22"/>
      <c r="D887" s="22"/>
      <c r="E887" s="22"/>
      <c r="F887" s="22"/>
      <c r="G887" s="22"/>
      <c r="H887" s="22"/>
      <c r="I887" s="22"/>
      <c r="J887" s="22"/>
      <c r="K887" s="21">
        <v>1</v>
      </c>
      <c r="L887" s="21"/>
      <c r="M887" s="21"/>
      <c r="N887" s="21"/>
      <c r="O887" s="21"/>
      <c r="P887" s="21"/>
      <c r="Q887" s="21"/>
      <c r="R887" s="21"/>
      <c r="S887" s="21"/>
      <c r="T887" s="21"/>
    </row>
    <row r="888" spans="1:20" ht="30" customHeight="1" x14ac:dyDescent="0.2">
      <c r="A888" s="22"/>
      <c r="B888" s="22"/>
      <c r="C888" s="22"/>
      <c r="D888" s="22"/>
      <c r="E888" s="22"/>
      <c r="F888" s="22"/>
      <c r="G888" s="22"/>
      <c r="H888" s="22"/>
      <c r="I888" s="22"/>
      <c r="J888" s="22"/>
      <c r="K888" s="21">
        <v>1</v>
      </c>
      <c r="L888" s="21"/>
      <c r="M888" s="21"/>
      <c r="N888" s="21"/>
      <c r="O888" s="21"/>
      <c r="P888" s="21"/>
      <c r="Q888" s="21"/>
      <c r="R888" s="21"/>
      <c r="S888" s="21"/>
      <c r="T888" s="21"/>
    </row>
    <row r="889" spans="1:20" ht="30" customHeight="1" x14ac:dyDescent="0.2">
      <c r="A889" s="22"/>
      <c r="B889" s="22"/>
      <c r="C889" s="22"/>
      <c r="D889" s="22"/>
      <c r="E889" s="22"/>
      <c r="F889" s="22"/>
      <c r="G889" s="22"/>
      <c r="H889" s="22"/>
      <c r="I889" s="22"/>
      <c r="J889" s="22"/>
      <c r="K889" s="21">
        <v>1</v>
      </c>
      <c r="L889" s="21"/>
      <c r="M889" s="21"/>
      <c r="N889" s="21"/>
      <c r="O889" s="21"/>
      <c r="P889" s="21"/>
      <c r="Q889" s="21"/>
      <c r="R889" s="21"/>
      <c r="S889" s="21"/>
      <c r="T889" s="21"/>
    </row>
    <row r="890" spans="1:20" ht="30" customHeight="1" x14ac:dyDescent="0.2">
      <c r="A890" s="22"/>
      <c r="B890" s="22"/>
      <c r="C890" s="22"/>
      <c r="D890" s="22"/>
      <c r="E890" s="22"/>
      <c r="F890" s="22"/>
      <c r="G890" s="22"/>
      <c r="H890" s="22"/>
      <c r="I890" s="22"/>
      <c r="J890" s="22"/>
      <c r="K890" s="21">
        <v>1</v>
      </c>
      <c r="L890" s="21"/>
      <c r="M890" s="21"/>
      <c r="N890" s="21"/>
      <c r="O890" s="21"/>
      <c r="P890" s="21"/>
      <c r="Q890" s="21"/>
      <c r="R890" s="21"/>
      <c r="S890" s="21"/>
      <c r="T890" s="21"/>
    </row>
    <row r="891" spans="1:20" ht="30" customHeight="1" x14ac:dyDescent="0.2">
      <c r="A891" s="22"/>
      <c r="B891" s="22"/>
      <c r="C891" s="22"/>
      <c r="D891" s="22"/>
      <c r="E891" s="22"/>
      <c r="F891" s="22"/>
      <c r="G891" s="22"/>
      <c r="H891" s="22"/>
      <c r="I891" s="22"/>
      <c r="J891" s="22"/>
      <c r="K891" s="21">
        <v>1</v>
      </c>
      <c r="L891" s="21"/>
      <c r="M891" s="21"/>
      <c r="N891" s="21"/>
      <c r="O891" s="21"/>
      <c r="P891" s="21"/>
      <c r="Q891" s="21"/>
      <c r="R891" s="21"/>
      <c r="S891" s="21"/>
      <c r="T891" s="21"/>
    </row>
    <row r="892" spans="1:20" ht="30" customHeight="1" x14ac:dyDescent="0.2">
      <c r="A892" s="22"/>
      <c r="B892" s="22"/>
      <c r="C892" s="22"/>
      <c r="D892" s="22"/>
      <c r="E892" s="22"/>
      <c r="F892" s="22"/>
      <c r="G892" s="22"/>
      <c r="H892" s="22"/>
      <c r="I892" s="22"/>
      <c r="J892" s="22"/>
      <c r="K892" s="21">
        <v>1</v>
      </c>
      <c r="L892" s="21"/>
      <c r="M892" s="21"/>
      <c r="N892" s="21"/>
      <c r="O892" s="21"/>
      <c r="P892" s="21"/>
      <c r="Q892" s="21"/>
      <c r="R892" s="21"/>
      <c r="S892" s="21"/>
      <c r="T892" s="21"/>
    </row>
    <row r="893" spans="1:20" ht="30" customHeight="1" x14ac:dyDescent="0.2">
      <c r="A893" s="22"/>
      <c r="B893" s="22"/>
      <c r="C893" s="22"/>
      <c r="D893" s="22"/>
      <c r="E893" s="22"/>
      <c r="F893" s="22"/>
      <c r="G893" s="22"/>
      <c r="H893" s="22"/>
      <c r="I893" s="22"/>
      <c r="J893" s="22"/>
      <c r="K893" s="21">
        <v>1</v>
      </c>
      <c r="L893" s="21"/>
      <c r="M893" s="21"/>
      <c r="N893" s="21"/>
      <c r="O893" s="21"/>
      <c r="P893" s="21"/>
      <c r="Q893" s="21"/>
      <c r="R893" s="21"/>
      <c r="S893" s="21"/>
      <c r="T893" s="21"/>
    </row>
    <row r="894" spans="1:20" ht="30" customHeight="1" x14ac:dyDescent="0.2">
      <c r="A894" s="22"/>
      <c r="B894" s="22"/>
      <c r="C894" s="22"/>
      <c r="D894" s="22"/>
      <c r="E894" s="22"/>
      <c r="F894" s="22"/>
      <c r="G894" s="22"/>
      <c r="H894" s="22"/>
      <c r="I894" s="22"/>
      <c r="J894" s="22"/>
      <c r="K894" s="21">
        <v>1</v>
      </c>
      <c r="L894" s="21"/>
      <c r="M894" s="21"/>
      <c r="N894" s="21"/>
      <c r="O894" s="21"/>
      <c r="P894" s="21"/>
      <c r="Q894" s="21"/>
      <c r="R894" s="21"/>
      <c r="S894" s="21"/>
      <c r="T894" s="21"/>
    </row>
    <row r="895" spans="1:20" ht="30" customHeight="1" x14ac:dyDescent="0.2">
      <c r="A895" s="22"/>
      <c r="B895" s="22"/>
      <c r="C895" s="22"/>
      <c r="D895" s="22"/>
      <c r="E895" s="22"/>
      <c r="F895" s="22"/>
      <c r="G895" s="22"/>
      <c r="H895" s="22"/>
      <c r="I895" s="22"/>
      <c r="J895" s="22"/>
      <c r="K895" s="21">
        <v>1</v>
      </c>
      <c r="L895" s="21"/>
      <c r="M895" s="21"/>
      <c r="N895" s="21"/>
      <c r="O895" s="21"/>
      <c r="P895" s="21"/>
      <c r="Q895" s="21"/>
      <c r="R895" s="21"/>
      <c r="S895" s="21"/>
      <c r="T895" s="21"/>
    </row>
    <row r="896" spans="1:20" ht="30" customHeight="1" x14ac:dyDescent="0.2">
      <c r="A896" s="22"/>
      <c r="B896" s="22"/>
      <c r="C896" s="22"/>
      <c r="D896" s="22"/>
      <c r="E896" s="22"/>
      <c r="F896" s="22"/>
      <c r="G896" s="22"/>
      <c r="H896" s="22"/>
      <c r="I896" s="22"/>
      <c r="J896" s="22"/>
      <c r="K896" s="21">
        <v>1</v>
      </c>
      <c r="L896" s="21"/>
      <c r="M896" s="21"/>
      <c r="N896" s="21"/>
      <c r="O896" s="21"/>
      <c r="P896" s="21"/>
      <c r="Q896" s="21"/>
      <c r="R896" s="21"/>
      <c r="S896" s="21"/>
      <c r="T896" s="21"/>
    </row>
    <row r="897" spans="1:20" ht="30" customHeight="1" x14ac:dyDescent="0.2">
      <c r="A897" s="22"/>
      <c r="B897" s="22"/>
      <c r="C897" s="22"/>
      <c r="D897" s="22"/>
      <c r="E897" s="22"/>
      <c r="F897" s="22"/>
      <c r="G897" s="22"/>
      <c r="H897" s="22"/>
      <c r="I897" s="22"/>
      <c r="J897" s="22"/>
      <c r="K897" s="21">
        <v>1</v>
      </c>
      <c r="L897" s="21"/>
      <c r="M897" s="21"/>
      <c r="N897" s="21"/>
      <c r="O897" s="21"/>
      <c r="P897" s="21"/>
      <c r="Q897" s="21"/>
      <c r="R897" s="21"/>
      <c r="S897" s="21"/>
      <c r="T897" s="21"/>
    </row>
    <row r="898" spans="1:20" ht="30" customHeight="1" x14ac:dyDescent="0.2">
      <c r="A898" s="22"/>
      <c r="B898" s="22"/>
      <c r="C898" s="22"/>
      <c r="D898" s="22"/>
      <c r="E898" s="22"/>
      <c r="F898" s="22"/>
      <c r="G898" s="22"/>
      <c r="H898" s="22"/>
      <c r="I898" s="22"/>
      <c r="J898" s="22"/>
      <c r="K898" s="21">
        <v>1</v>
      </c>
      <c r="L898" s="21"/>
      <c r="M898" s="21"/>
      <c r="N898" s="21"/>
      <c r="O898" s="21"/>
      <c r="P898" s="21"/>
      <c r="Q898" s="21"/>
      <c r="R898" s="21"/>
      <c r="S898" s="21"/>
      <c r="T898" s="21"/>
    </row>
    <row r="899" spans="1:20" ht="30" customHeight="1" x14ac:dyDescent="0.2">
      <c r="A899" s="22"/>
      <c r="B899" s="22"/>
      <c r="C899" s="22"/>
      <c r="D899" s="22"/>
      <c r="E899" s="22"/>
      <c r="F899" s="22"/>
      <c r="G899" s="22"/>
      <c r="H899" s="22"/>
      <c r="I899" s="22"/>
      <c r="J899" s="22"/>
      <c r="K899" s="21">
        <v>1</v>
      </c>
      <c r="L899" s="21"/>
      <c r="M899" s="21"/>
      <c r="N899" s="21"/>
      <c r="O899" s="21"/>
      <c r="P899" s="21"/>
      <c r="Q899" s="21"/>
      <c r="R899" s="21"/>
      <c r="S899" s="21"/>
      <c r="T899" s="21"/>
    </row>
    <row r="900" spans="1:20" ht="30" customHeight="1" x14ac:dyDescent="0.2">
      <c r="A900" s="22"/>
      <c r="B900" s="22"/>
      <c r="C900" s="22"/>
      <c r="D900" s="22"/>
      <c r="E900" s="22"/>
      <c r="F900" s="22"/>
      <c r="G900" s="22"/>
      <c r="H900" s="22"/>
      <c r="I900" s="22"/>
      <c r="J900" s="22"/>
      <c r="K900" s="21">
        <v>1</v>
      </c>
      <c r="L900" s="21"/>
      <c r="M900" s="21"/>
      <c r="N900" s="21"/>
      <c r="O900" s="21"/>
      <c r="P900" s="21"/>
      <c r="Q900" s="21"/>
      <c r="R900" s="21"/>
      <c r="S900" s="21"/>
      <c r="T900" s="21"/>
    </row>
    <row r="901" spans="1:20" ht="30" customHeight="1" x14ac:dyDescent="0.2">
      <c r="A901" s="22"/>
      <c r="B901" s="22"/>
      <c r="C901" s="22"/>
      <c r="D901" s="22"/>
      <c r="E901" s="22"/>
      <c r="F901" s="22"/>
      <c r="G901" s="22"/>
      <c r="H901" s="22"/>
      <c r="I901" s="22"/>
      <c r="J901" s="22"/>
      <c r="K901" s="21">
        <v>1</v>
      </c>
      <c r="L901" s="21"/>
      <c r="M901" s="21"/>
      <c r="N901" s="21"/>
      <c r="O901" s="21"/>
      <c r="P901" s="21"/>
      <c r="Q901" s="21"/>
      <c r="R901" s="21"/>
      <c r="S901" s="21"/>
      <c r="T901" s="21"/>
    </row>
    <row r="902" spans="1:20" ht="30" customHeight="1" x14ac:dyDescent="0.2">
      <c r="A902" s="22"/>
      <c r="B902" s="22"/>
      <c r="C902" s="22"/>
      <c r="D902" s="22"/>
      <c r="E902" s="22"/>
      <c r="F902" s="22"/>
      <c r="G902" s="22"/>
      <c r="H902" s="22"/>
      <c r="I902" s="22"/>
      <c r="J902" s="22"/>
      <c r="K902" s="21">
        <v>1</v>
      </c>
      <c r="L902" s="21"/>
      <c r="M902" s="21"/>
      <c r="N902" s="21"/>
      <c r="O902" s="21"/>
      <c r="P902" s="21"/>
      <c r="Q902" s="21"/>
      <c r="R902" s="21"/>
      <c r="S902" s="21"/>
      <c r="T902" s="21"/>
    </row>
    <row r="903" spans="1:20" ht="30" customHeight="1" x14ac:dyDescent="0.2">
      <c r="A903" s="22"/>
      <c r="B903" s="22"/>
      <c r="C903" s="22"/>
      <c r="D903" s="22"/>
      <c r="E903" s="22"/>
      <c r="F903" s="22"/>
      <c r="G903" s="22"/>
      <c r="H903" s="22"/>
      <c r="I903" s="22"/>
      <c r="J903" s="22"/>
      <c r="K903" s="21">
        <v>1</v>
      </c>
      <c r="L903" s="21"/>
      <c r="M903" s="21"/>
      <c r="N903" s="21"/>
      <c r="O903" s="21"/>
      <c r="P903" s="21"/>
      <c r="Q903" s="21"/>
      <c r="R903" s="21"/>
      <c r="S903" s="21"/>
      <c r="T903" s="21"/>
    </row>
    <row r="904" spans="1:20" ht="30" customHeight="1" x14ac:dyDescent="0.2">
      <c r="A904" s="22"/>
      <c r="B904" s="22"/>
      <c r="C904" s="22"/>
      <c r="D904" s="22"/>
      <c r="E904" s="22"/>
      <c r="F904" s="22"/>
      <c r="G904" s="22"/>
      <c r="H904" s="22"/>
      <c r="I904" s="22"/>
      <c r="J904" s="22"/>
      <c r="K904" s="21">
        <v>1</v>
      </c>
      <c r="L904" s="21"/>
      <c r="M904" s="21"/>
      <c r="N904" s="21"/>
      <c r="O904" s="21"/>
      <c r="P904" s="21"/>
      <c r="Q904" s="21"/>
      <c r="R904" s="21"/>
      <c r="S904" s="21"/>
      <c r="T904" s="21"/>
    </row>
    <row r="905" spans="1:20" ht="30" customHeight="1" x14ac:dyDescent="0.2">
      <c r="A905" s="22"/>
      <c r="B905" s="22"/>
      <c r="C905" s="22"/>
      <c r="D905" s="22"/>
      <c r="E905" s="22"/>
      <c r="F905" s="22"/>
      <c r="G905" s="22"/>
      <c r="H905" s="22"/>
      <c r="I905" s="22"/>
      <c r="J905" s="22"/>
      <c r="K905" s="21">
        <v>1</v>
      </c>
      <c r="L905" s="21"/>
      <c r="M905" s="21"/>
      <c r="N905" s="21"/>
      <c r="O905" s="21"/>
      <c r="P905" s="21"/>
      <c r="Q905" s="21"/>
      <c r="R905" s="21"/>
      <c r="S905" s="21"/>
      <c r="T905" s="21"/>
    </row>
    <row r="906" spans="1:20" ht="30" customHeight="1" x14ac:dyDescent="0.2">
      <c r="A906" s="22"/>
      <c r="B906" s="22"/>
      <c r="C906" s="22"/>
      <c r="D906" s="22"/>
      <c r="E906" s="22"/>
      <c r="F906" s="22"/>
      <c r="G906" s="22"/>
      <c r="H906" s="22"/>
      <c r="I906" s="22"/>
      <c r="J906" s="22"/>
      <c r="K906" s="21">
        <v>1</v>
      </c>
      <c r="L906" s="21"/>
      <c r="M906" s="21"/>
      <c r="N906" s="21"/>
      <c r="O906" s="21"/>
      <c r="P906" s="21"/>
      <c r="Q906" s="21"/>
      <c r="R906" s="21"/>
      <c r="S906" s="21"/>
      <c r="T906" s="21"/>
    </row>
    <row r="907" spans="1:20" ht="30" customHeight="1" x14ac:dyDescent="0.2">
      <c r="A907" s="22"/>
      <c r="B907" s="22"/>
      <c r="C907" s="22"/>
      <c r="D907" s="22"/>
      <c r="E907" s="22"/>
      <c r="F907" s="22"/>
      <c r="G907" s="22"/>
      <c r="H907" s="22"/>
      <c r="I907" s="22"/>
      <c r="J907" s="22"/>
      <c r="K907" s="21">
        <v>1</v>
      </c>
      <c r="L907" s="21"/>
      <c r="M907" s="21"/>
      <c r="N907" s="21"/>
      <c r="O907" s="21"/>
      <c r="P907" s="21"/>
      <c r="Q907" s="21"/>
      <c r="R907" s="21"/>
      <c r="S907" s="21"/>
      <c r="T907" s="21"/>
    </row>
    <row r="908" spans="1:20" ht="30" customHeight="1" x14ac:dyDescent="0.2">
      <c r="A908" s="22"/>
      <c r="B908" s="22"/>
      <c r="C908" s="22"/>
      <c r="D908" s="22"/>
      <c r="E908" s="22"/>
      <c r="F908" s="22"/>
      <c r="G908" s="22"/>
      <c r="H908" s="22"/>
      <c r="I908" s="22"/>
      <c r="J908" s="22"/>
      <c r="K908" s="21">
        <v>1</v>
      </c>
      <c r="L908" s="21"/>
      <c r="M908" s="21"/>
      <c r="N908" s="21"/>
      <c r="O908" s="21"/>
      <c r="P908" s="21"/>
      <c r="Q908" s="21"/>
      <c r="R908" s="21"/>
      <c r="S908" s="21"/>
      <c r="T908" s="21"/>
    </row>
    <row r="909" spans="1:20" ht="30" customHeight="1" x14ac:dyDescent="0.2">
      <c r="A909" s="22"/>
      <c r="B909" s="22"/>
      <c r="C909" s="22"/>
      <c r="D909" s="22"/>
      <c r="E909" s="22"/>
      <c r="F909" s="22"/>
      <c r="G909" s="22"/>
      <c r="H909" s="22"/>
      <c r="I909" s="22"/>
      <c r="J909" s="22"/>
      <c r="K909" s="21">
        <v>1</v>
      </c>
      <c r="L909" s="21"/>
      <c r="M909" s="21"/>
      <c r="N909" s="21"/>
      <c r="O909" s="21"/>
      <c r="P909" s="21"/>
      <c r="Q909" s="21"/>
      <c r="R909" s="21"/>
      <c r="S909" s="21"/>
      <c r="T909" s="21"/>
    </row>
    <row r="910" spans="1:20" ht="30" customHeight="1" x14ac:dyDescent="0.2">
      <c r="A910" s="22"/>
      <c r="B910" s="22"/>
      <c r="C910" s="22"/>
      <c r="D910" s="22"/>
      <c r="E910" s="22"/>
      <c r="F910" s="22"/>
      <c r="G910" s="22"/>
      <c r="H910" s="22"/>
      <c r="I910" s="22"/>
      <c r="J910" s="22"/>
      <c r="K910" s="21">
        <v>1</v>
      </c>
      <c r="L910" s="21"/>
      <c r="M910" s="21"/>
      <c r="N910" s="21"/>
      <c r="O910" s="21"/>
      <c r="P910" s="21"/>
      <c r="Q910" s="21"/>
      <c r="R910" s="21"/>
      <c r="S910" s="21"/>
      <c r="T910" s="21"/>
    </row>
    <row r="911" spans="1:20" ht="30" customHeight="1" x14ac:dyDescent="0.2">
      <c r="A911" s="22"/>
      <c r="B911" s="22"/>
      <c r="C911" s="22"/>
      <c r="D911" s="22"/>
      <c r="E911" s="22"/>
      <c r="F911" s="22"/>
      <c r="G911" s="22"/>
      <c r="H911" s="22"/>
      <c r="I911" s="22"/>
      <c r="J911" s="22"/>
      <c r="K911" s="21">
        <v>1</v>
      </c>
      <c r="L911" s="21"/>
      <c r="M911" s="21"/>
      <c r="N911" s="21"/>
      <c r="O911" s="21"/>
      <c r="P911" s="21"/>
      <c r="Q911" s="21"/>
      <c r="R911" s="21"/>
      <c r="S911" s="21"/>
      <c r="T911" s="21"/>
    </row>
    <row r="912" spans="1:20" ht="30" customHeight="1" x14ac:dyDescent="0.2">
      <c r="A912" s="22"/>
      <c r="B912" s="22"/>
      <c r="C912" s="22"/>
      <c r="D912" s="22"/>
      <c r="E912" s="22"/>
      <c r="F912" s="22"/>
      <c r="G912" s="22"/>
      <c r="H912" s="22"/>
      <c r="I912" s="22"/>
      <c r="J912" s="22"/>
      <c r="K912" s="21">
        <v>1</v>
      </c>
      <c r="L912" s="21"/>
      <c r="M912" s="21"/>
      <c r="N912" s="21"/>
      <c r="O912" s="21"/>
      <c r="P912" s="21"/>
      <c r="Q912" s="21"/>
      <c r="R912" s="21"/>
      <c r="S912" s="21"/>
      <c r="T912" s="21"/>
    </row>
    <row r="913" spans="1:20" ht="30" customHeight="1" x14ac:dyDescent="0.2">
      <c r="A913" s="22"/>
      <c r="B913" s="22"/>
      <c r="C913" s="22"/>
      <c r="D913" s="22"/>
      <c r="E913" s="22"/>
      <c r="F913" s="22"/>
      <c r="G913" s="22"/>
      <c r="H913" s="22"/>
      <c r="I913" s="22"/>
      <c r="J913" s="22"/>
      <c r="K913" s="21">
        <v>1</v>
      </c>
      <c r="L913" s="21"/>
      <c r="M913" s="21"/>
      <c r="N913" s="21"/>
      <c r="O913" s="21"/>
      <c r="P913" s="21"/>
      <c r="Q913" s="21"/>
      <c r="R913" s="21"/>
      <c r="S913" s="21"/>
      <c r="T913" s="21"/>
    </row>
    <row r="914" spans="1:20" ht="30" customHeight="1" x14ac:dyDescent="0.2">
      <c r="A914" s="22"/>
      <c r="B914" s="22"/>
      <c r="C914" s="22"/>
      <c r="D914" s="22"/>
      <c r="E914" s="22"/>
      <c r="F914" s="22"/>
      <c r="G914" s="22"/>
      <c r="H914" s="22"/>
      <c r="I914" s="22"/>
      <c r="J914" s="22"/>
      <c r="K914" s="21">
        <v>1</v>
      </c>
      <c r="L914" s="21"/>
      <c r="M914" s="21"/>
      <c r="N914" s="21"/>
      <c r="O914" s="21"/>
      <c r="P914" s="21"/>
      <c r="Q914" s="21"/>
      <c r="R914" s="21"/>
      <c r="S914" s="21"/>
      <c r="T914" s="21"/>
    </row>
    <row r="915" spans="1:20" ht="30" customHeight="1" x14ac:dyDescent="0.2">
      <c r="A915" s="22"/>
      <c r="B915" s="22"/>
      <c r="C915" s="22"/>
      <c r="D915" s="22"/>
      <c r="E915" s="22"/>
      <c r="F915" s="22"/>
      <c r="G915" s="22"/>
      <c r="H915" s="22"/>
      <c r="I915" s="22"/>
      <c r="J915" s="22"/>
      <c r="K915" s="21">
        <v>1</v>
      </c>
      <c r="L915" s="21"/>
      <c r="M915" s="21"/>
      <c r="N915" s="21"/>
      <c r="O915" s="21"/>
      <c r="P915" s="21"/>
      <c r="Q915" s="21"/>
      <c r="R915" s="21"/>
      <c r="S915" s="21"/>
      <c r="T915" s="21"/>
    </row>
    <row r="916" spans="1:20" ht="30" customHeight="1" x14ac:dyDescent="0.2">
      <c r="A916" s="22"/>
      <c r="B916" s="22"/>
      <c r="C916" s="22"/>
      <c r="D916" s="22"/>
      <c r="E916" s="22"/>
      <c r="F916" s="22"/>
      <c r="G916" s="22"/>
      <c r="H916" s="22"/>
      <c r="I916" s="22"/>
      <c r="J916" s="22"/>
      <c r="K916" s="21">
        <v>1</v>
      </c>
      <c r="L916" s="21"/>
      <c r="M916" s="21"/>
      <c r="N916" s="21"/>
      <c r="O916" s="21"/>
      <c r="P916" s="21"/>
      <c r="Q916" s="21"/>
      <c r="R916" s="21"/>
      <c r="S916" s="21"/>
      <c r="T916" s="21"/>
    </row>
    <row r="917" spans="1:20" ht="30" customHeight="1" x14ac:dyDescent="0.2">
      <c r="A917" s="22"/>
      <c r="B917" s="22"/>
      <c r="C917" s="22"/>
      <c r="D917" s="22"/>
      <c r="E917" s="22"/>
      <c r="F917" s="22"/>
      <c r="G917" s="22"/>
      <c r="H917" s="22"/>
      <c r="I917" s="22"/>
      <c r="J917" s="22"/>
      <c r="K917" s="21">
        <v>1</v>
      </c>
      <c r="L917" s="21"/>
      <c r="M917" s="21"/>
      <c r="N917" s="21"/>
      <c r="O917" s="21"/>
      <c r="P917" s="21"/>
      <c r="Q917" s="21"/>
      <c r="R917" s="21"/>
      <c r="S917" s="21"/>
      <c r="T917" s="21"/>
    </row>
    <row r="918" spans="1:20" ht="30" customHeight="1" x14ac:dyDescent="0.2">
      <c r="A918" s="22"/>
      <c r="B918" s="22"/>
      <c r="C918" s="22"/>
      <c r="D918" s="22"/>
      <c r="E918" s="22"/>
      <c r="F918" s="22"/>
      <c r="G918" s="22"/>
      <c r="H918" s="22"/>
      <c r="I918" s="22"/>
      <c r="J918" s="22"/>
      <c r="K918" s="21">
        <v>1</v>
      </c>
      <c r="L918" s="21"/>
      <c r="M918" s="21"/>
      <c r="N918" s="21"/>
      <c r="O918" s="21"/>
      <c r="P918" s="21"/>
      <c r="Q918" s="21"/>
      <c r="R918" s="21"/>
      <c r="S918" s="21"/>
      <c r="T918" s="21"/>
    </row>
    <row r="919" spans="1:20" ht="30" customHeight="1" x14ac:dyDescent="0.2">
      <c r="A919" s="22"/>
      <c r="B919" s="22"/>
      <c r="C919" s="22"/>
      <c r="D919" s="22"/>
      <c r="E919" s="22"/>
      <c r="F919" s="22"/>
      <c r="G919" s="22"/>
      <c r="H919" s="22"/>
      <c r="I919" s="22"/>
      <c r="J919" s="22"/>
      <c r="K919" s="21">
        <v>1</v>
      </c>
      <c r="L919" s="21"/>
      <c r="M919" s="21"/>
      <c r="N919" s="21"/>
      <c r="O919" s="21"/>
      <c r="P919" s="21"/>
      <c r="Q919" s="21"/>
      <c r="R919" s="21"/>
      <c r="S919" s="21"/>
      <c r="T919" s="21"/>
    </row>
    <row r="920" spans="1:20" ht="30" customHeight="1" x14ac:dyDescent="0.2">
      <c r="A920" s="22"/>
      <c r="B920" s="22"/>
      <c r="C920" s="22"/>
      <c r="D920" s="22"/>
      <c r="E920" s="22"/>
      <c r="F920" s="22"/>
      <c r="G920" s="22"/>
      <c r="H920" s="22"/>
      <c r="I920" s="22"/>
      <c r="J920" s="22"/>
      <c r="K920" s="21">
        <v>1</v>
      </c>
      <c r="L920" s="21"/>
      <c r="M920" s="21"/>
      <c r="N920" s="21"/>
      <c r="O920" s="21"/>
      <c r="P920" s="21"/>
      <c r="Q920" s="21"/>
      <c r="R920" s="21"/>
      <c r="S920" s="21"/>
      <c r="T920" s="21"/>
    </row>
    <row r="921" spans="1:20" ht="30" customHeight="1" x14ac:dyDescent="0.2">
      <c r="A921" s="22"/>
      <c r="B921" s="22"/>
      <c r="C921" s="22"/>
      <c r="D921" s="22"/>
      <c r="E921" s="22"/>
      <c r="F921" s="22"/>
      <c r="G921" s="22"/>
      <c r="H921" s="22"/>
      <c r="I921" s="22"/>
      <c r="J921" s="22"/>
      <c r="K921" s="21">
        <v>1</v>
      </c>
      <c r="L921" s="21"/>
      <c r="M921" s="21"/>
      <c r="N921" s="21"/>
      <c r="O921" s="21"/>
      <c r="P921" s="21"/>
      <c r="Q921" s="21"/>
      <c r="R921" s="21"/>
      <c r="S921" s="21"/>
      <c r="T921" s="21"/>
    </row>
    <row r="922" spans="1:20" ht="30" customHeight="1" x14ac:dyDescent="0.2">
      <c r="A922" s="22"/>
      <c r="B922" s="22"/>
      <c r="C922" s="22"/>
      <c r="D922" s="22"/>
      <c r="E922" s="22"/>
      <c r="F922" s="22"/>
      <c r="G922" s="22"/>
      <c r="H922" s="22"/>
      <c r="I922" s="22"/>
      <c r="J922" s="22"/>
      <c r="K922" s="21">
        <v>1</v>
      </c>
      <c r="L922" s="21"/>
      <c r="M922" s="21"/>
      <c r="N922" s="21"/>
      <c r="O922" s="21"/>
      <c r="P922" s="21"/>
      <c r="Q922" s="21"/>
      <c r="R922" s="21"/>
      <c r="S922" s="21"/>
      <c r="T922" s="21"/>
    </row>
    <row r="923" spans="1:20" ht="30" customHeight="1" x14ac:dyDescent="0.2">
      <c r="A923" s="22"/>
      <c r="B923" s="22"/>
      <c r="C923" s="22"/>
      <c r="D923" s="22"/>
      <c r="E923" s="22"/>
      <c r="F923" s="22"/>
      <c r="G923" s="22"/>
      <c r="H923" s="22"/>
      <c r="I923" s="22"/>
      <c r="J923" s="22"/>
      <c r="K923" s="21">
        <v>1</v>
      </c>
      <c r="L923" s="21"/>
      <c r="M923" s="21"/>
      <c r="N923" s="21"/>
      <c r="O923" s="21"/>
      <c r="P923" s="21"/>
      <c r="Q923" s="21"/>
      <c r="R923" s="21"/>
      <c r="S923" s="21"/>
      <c r="T923" s="21"/>
    </row>
    <row r="924" spans="1:20" ht="30" customHeight="1" x14ac:dyDescent="0.2">
      <c r="A924" s="22"/>
      <c r="B924" s="22"/>
      <c r="C924" s="22"/>
      <c r="D924" s="22"/>
      <c r="E924" s="22"/>
      <c r="F924" s="22"/>
      <c r="G924" s="22"/>
      <c r="H924" s="22"/>
      <c r="I924" s="22"/>
      <c r="J924" s="22"/>
      <c r="K924" s="21">
        <v>1</v>
      </c>
      <c r="L924" s="21"/>
      <c r="M924" s="21"/>
      <c r="N924" s="21"/>
      <c r="O924" s="21"/>
      <c r="P924" s="21"/>
      <c r="Q924" s="21"/>
      <c r="R924" s="21"/>
      <c r="S924" s="21"/>
      <c r="T924" s="21"/>
    </row>
    <row r="925" spans="1:20" ht="30" customHeight="1" x14ac:dyDescent="0.2">
      <c r="A925" s="22"/>
      <c r="B925" s="22"/>
      <c r="C925" s="22"/>
      <c r="D925" s="22"/>
      <c r="E925" s="22"/>
      <c r="F925" s="22"/>
      <c r="G925" s="22"/>
      <c r="H925" s="22"/>
      <c r="I925" s="22"/>
      <c r="J925" s="22"/>
      <c r="K925" s="21">
        <v>1</v>
      </c>
      <c r="L925" s="21"/>
      <c r="M925" s="21"/>
      <c r="N925" s="21"/>
      <c r="O925" s="21"/>
      <c r="P925" s="21"/>
      <c r="Q925" s="21"/>
      <c r="R925" s="21"/>
      <c r="S925" s="21"/>
      <c r="T925" s="21"/>
    </row>
    <row r="926" spans="1:20" ht="30" customHeight="1" x14ac:dyDescent="0.2">
      <c r="A926" s="22"/>
      <c r="B926" s="22"/>
      <c r="C926" s="22"/>
      <c r="D926" s="22"/>
      <c r="E926" s="22"/>
      <c r="F926" s="22"/>
      <c r="G926" s="22"/>
      <c r="H926" s="22"/>
      <c r="I926" s="22"/>
      <c r="J926" s="22"/>
      <c r="K926" s="21">
        <v>1</v>
      </c>
      <c r="L926" s="21"/>
      <c r="M926" s="21"/>
      <c r="N926" s="21"/>
      <c r="O926" s="21"/>
      <c r="P926" s="21"/>
      <c r="Q926" s="21"/>
      <c r="R926" s="21"/>
      <c r="S926" s="21"/>
      <c r="T926" s="21"/>
    </row>
    <row r="927" spans="1:20" ht="30" customHeight="1" x14ac:dyDescent="0.2">
      <c r="A927" s="22"/>
      <c r="B927" s="22"/>
      <c r="C927" s="22"/>
      <c r="D927" s="22"/>
      <c r="E927" s="22"/>
      <c r="F927" s="22"/>
      <c r="G927" s="22"/>
      <c r="H927" s="22"/>
      <c r="I927" s="22"/>
      <c r="J927" s="22"/>
      <c r="K927" s="21">
        <v>1</v>
      </c>
      <c r="L927" s="21"/>
      <c r="M927" s="21"/>
      <c r="N927" s="21"/>
      <c r="O927" s="21"/>
      <c r="P927" s="21"/>
      <c r="Q927" s="21"/>
      <c r="R927" s="21"/>
      <c r="S927" s="21"/>
      <c r="T927" s="21"/>
    </row>
    <row r="928" spans="1:20" ht="30" customHeight="1" x14ac:dyDescent="0.2">
      <c r="A928" s="22"/>
      <c r="B928" s="22"/>
      <c r="C928" s="22"/>
      <c r="D928" s="22"/>
      <c r="E928" s="22"/>
      <c r="F928" s="22"/>
      <c r="G928" s="22"/>
      <c r="H928" s="22"/>
      <c r="I928" s="22"/>
      <c r="J928" s="22"/>
      <c r="K928" s="21">
        <v>1</v>
      </c>
      <c r="L928" s="21"/>
      <c r="M928" s="21"/>
      <c r="N928" s="21"/>
      <c r="O928" s="21"/>
      <c r="P928" s="21"/>
      <c r="Q928" s="21"/>
      <c r="R928" s="21"/>
      <c r="S928" s="21"/>
      <c r="T928" s="21"/>
    </row>
    <row r="929" spans="1:20" ht="30" customHeight="1" x14ac:dyDescent="0.2">
      <c r="A929" s="22"/>
      <c r="B929" s="22"/>
      <c r="C929" s="22"/>
      <c r="D929" s="22"/>
      <c r="E929" s="22"/>
      <c r="F929" s="22"/>
      <c r="G929" s="22"/>
      <c r="H929" s="22"/>
      <c r="I929" s="22"/>
      <c r="J929" s="22"/>
      <c r="K929" s="21">
        <v>1</v>
      </c>
      <c r="L929" s="21"/>
      <c r="M929" s="21"/>
      <c r="N929" s="21"/>
      <c r="O929" s="21"/>
      <c r="P929" s="21"/>
      <c r="Q929" s="21"/>
      <c r="R929" s="21"/>
      <c r="S929" s="21"/>
      <c r="T929" s="21"/>
    </row>
    <row r="930" spans="1:20" ht="30" customHeight="1" x14ac:dyDescent="0.2">
      <c r="A930" s="22"/>
      <c r="B930" s="22"/>
      <c r="C930" s="22"/>
      <c r="D930" s="22"/>
      <c r="E930" s="22"/>
      <c r="F930" s="22"/>
      <c r="G930" s="22"/>
      <c r="H930" s="22"/>
      <c r="I930" s="22"/>
      <c r="J930" s="22"/>
      <c r="K930" s="21">
        <v>1</v>
      </c>
      <c r="L930" s="21"/>
      <c r="M930" s="21"/>
      <c r="N930" s="21"/>
      <c r="O930" s="21"/>
      <c r="P930" s="21"/>
      <c r="Q930" s="21"/>
      <c r="R930" s="21"/>
      <c r="S930" s="21"/>
      <c r="T930" s="21"/>
    </row>
    <row r="931" spans="1:20" ht="30" customHeight="1" x14ac:dyDescent="0.2">
      <c r="A931" s="22"/>
      <c r="B931" s="22"/>
      <c r="C931" s="22"/>
      <c r="D931" s="22"/>
      <c r="E931" s="22"/>
      <c r="F931" s="22"/>
      <c r="G931" s="22"/>
      <c r="H931" s="22"/>
      <c r="I931" s="22"/>
      <c r="J931" s="22"/>
      <c r="K931" s="21">
        <v>1</v>
      </c>
      <c r="L931" s="21"/>
      <c r="M931" s="21"/>
      <c r="N931" s="21"/>
      <c r="O931" s="21"/>
      <c r="P931" s="21"/>
      <c r="Q931" s="21"/>
      <c r="R931" s="21"/>
      <c r="S931" s="21"/>
      <c r="T931" s="21"/>
    </row>
    <row r="932" spans="1:20" ht="30" customHeight="1" x14ac:dyDescent="0.2">
      <c r="A932" s="22"/>
      <c r="B932" s="22"/>
      <c r="C932" s="22"/>
      <c r="D932" s="22"/>
      <c r="E932" s="22"/>
      <c r="F932" s="22"/>
      <c r="G932" s="22"/>
      <c r="H932" s="22"/>
      <c r="I932" s="22"/>
      <c r="J932" s="22"/>
      <c r="K932" s="21">
        <v>1</v>
      </c>
      <c r="L932" s="21"/>
      <c r="M932" s="21"/>
      <c r="N932" s="21"/>
      <c r="O932" s="21"/>
      <c r="P932" s="21"/>
      <c r="Q932" s="21"/>
      <c r="R932" s="21"/>
      <c r="S932" s="21"/>
      <c r="T932" s="21"/>
    </row>
    <row r="933" spans="1:20" ht="30" customHeight="1" x14ac:dyDescent="0.2">
      <c r="A933" s="22"/>
      <c r="B933" s="22"/>
      <c r="C933" s="22"/>
      <c r="D933" s="22"/>
      <c r="E933" s="22"/>
      <c r="F933" s="22"/>
      <c r="G933" s="22"/>
      <c r="H933" s="22"/>
      <c r="I933" s="22"/>
      <c r="J933" s="22"/>
      <c r="K933" s="21">
        <v>1</v>
      </c>
      <c r="L933" s="21"/>
      <c r="M933" s="21"/>
      <c r="N933" s="21"/>
      <c r="O933" s="21"/>
      <c r="P933" s="21"/>
      <c r="Q933" s="21"/>
      <c r="R933" s="21"/>
      <c r="S933" s="21"/>
      <c r="T933" s="21"/>
    </row>
    <row r="934" spans="1:20" ht="30" customHeight="1" x14ac:dyDescent="0.2">
      <c r="A934" s="22"/>
      <c r="B934" s="22"/>
      <c r="C934" s="22"/>
      <c r="D934" s="22"/>
      <c r="E934" s="22"/>
      <c r="F934" s="22"/>
      <c r="G934" s="22"/>
      <c r="H934" s="22"/>
      <c r="I934" s="22"/>
      <c r="J934" s="22"/>
      <c r="K934" s="21">
        <v>1</v>
      </c>
      <c r="L934" s="21"/>
      <c r="M934" s="21"/>
      <c r="N934" s="21"/>
      <c r="O934" s="21"/>
      <c r="P934" s="21"/>
      <c r="Q934" s="21"/>
      <c r="R934" s="21"/>
      <c r="S934" s="21"/>
      <c r="T934" s="21"/>
    </row>
    <row r="935" spans="1:20" ht="30" customHeight="1" x14ac:dyDescent="0.2">
      <c r="A935" s="22"/>
      <c r="B935" s="22"/>
      <c r="C935" s="22"/>
      <c r="D935" s="22"/>
      <c r="E935" s="22"/>
      <c r="F935" s="22"/>
      <c r="G935" s="22"/>
      <c r="H935" s="22"/>
      <c r="I935" s="22"/>
      <c r="J935" s="22"/>
      <c r="K935" s="21">
        <v>1</v>
      </c>
      <c r="L935" s="21"/>
      <c r="M935" s="21"/>
      <c r="N935" s="21"/>
      <c r="O935" s="21"/>
      <c r="P935" s="21"/>
      <c r="Q935" s="21"/>
      <c r="R935" s="21"/>
      <c r="S935" s="21"/>
      <c r="T935" s="21"/>
    </row>
    <row r="936" spans="1:20" ht="30" customHeight="1" x14ac:dyDescent="0.2">
      <c r="A936" s="22"/>
      <c r="B936" s="22"/>
      <c r="C936" s="22"/>
      <c r="D936" s="22"/>
      <c r="E936" s="22"/>
      <c r="F936" s="22"/>
      <c r="G936" s="22"/>
      <c r="H936" s="22"/>
      <c r="I936" s="22"/>
      <c r="J936" s="22"/>
      <c r="K936" s="21">
        <v>1</v>
      </c>
      <c r="L936" s="21"/>
      <c r="M936" s="21"/>
      <c r="N936" s="21"/>
      <c r="O936" s="21"/>
      <c r="P936" s="21"/>
      <c r="Q936" s="21"/>
      <c r="R936" s="21"/>
      <c r="S936" s="21"/>
      <c r="T936" s="21"/>
    </row>
    <row r="937" spans="1:20" ht="30" customHeight="1" x14ac:dyDescent="0.2">
      <c r="A937" s="22"/>
      <c r="B937" s="22"/>
      <c r="C937" s="22"/>
      <c r="D937" s="22"/>
      <c r="E937" s="22"/>
      <c r="F937" s="22"/>
      <c r="G937" s="22"/>
      <c r="H937" s="22"/>
      <c r="I937" s="22"/>
      <c r="J937" s="22"/>
      <c r="K937" s="21">
        <v>1</v>
      </c>
      <c r="L937" s="21"/>
      <c r="M937" s="21"/>
      <c r="N937" s="21"/>
      <c r="O937" s="21"/>
      <c r="P937" s="21"/>
      <c r="Q937" s="21"/>
      <c r="R937" s="21"/>
      <c r="S937" s="21"/>
      <c r="T937" s="21"/>
    </row>
    <row r="938" spans="1:20" ht="30" customHeight="1" x14ac:dyDescent="0.2">
      <c r="A938" s="22"/>
      <c r="B938" s="22"/>
      <c r="C938" s="22"/>
      <c r="D938" s="22"/>
      <c r="E938" s="22"/>
      <c r="F938" s="22"/>
      <c r="G938" s="22"/>
      <c r="H938" s="22"/>
      <c r="I938" s="22"/>
      <c r="J938" s="22"/>
      <c r="K938" s="21">
        <v>1</v>
      </c>
      <c r="L938" s="21"/>
      <c r="M938" s="21"/>
      <c r="N938" s="21"/>
      <c r="O938" s="21"/>
      <c r="P938" s="21"/>
      <c r="Q938" s="21"/>
      <c r="R938" s="21"/>
      <c r="S938" s="21"/>
      <c r="T938" s="21"/>
    </row>
    <row r="939" spans="1:20" ht="30" customHeight="1" x14ac:dyDescent="0.2">
      <c r="A939" s="22"/>
      <c r="B939" s="22"/>
      <c r="C939" s="22"/>
      <c r="D939" s="22"/>
      <c r="E939" s="22"/>
      <c r="F939" s="22"/>
      <c r="G939" s="22"/>
      <c r="H939" s="22"/>
      <c r="I939" s="22"/>
      <c r="J939" s="22"/>
      <c r="K939" s="21">
        <v>1</v>
      </c>
      <c r="L939" s="21"/>
      <c r="M939" s="21"/>
      <c r="N939" s="21"/>
      <c r="O939" s="21"/>
      <c r="P939" s="21"/>
      <c r="Q939" s="21"/>
      <c r="R939" s="21"/>
      <c r="S939" s="21"/>
      <c r="T939" s="21"/>
    </row>
    <row r="940" spans="1:20" ht="30" customHeight="1" x14ac:dyDescent="0.2">
      <c r="A940" s="22"/>
      <c r="B940" s="22"/>
      <c r="C940" s="22"/>
      <c r="D940" s="22"/>
      <c r="E940" s="22"/>
      <c r="F940" s="22"/>
      <c r="G940" s="22"/>
      <c r="H940" s="22"/>
      <c r="I940" s="22"/>
      <c r="J940" s="22"/>
      <c r="K940" s="21">
        <v>1</v>
      </c>
      <c r="L940" s="21"/>
      <c r="M940" s="21"/>
      <c r="N940" s="21"/>
      <c r="O940" s="21"/>
      <c r="P940" s="21"/>
      <c r="Q940" s="21"/>
      <c r="R940" s="21"/>
      <c r="S940" s="21"/>
      <c r="T940" s="21"/>
    </row>
    <row r="941" spans="1:20" ht="30" customHeight="1" x14ac:dyDescent="0.2">
      <c r="A941" s="22"/>
      <c r="B941" s="22"/>
      <c r="C941" s="22"/>
      <c r="D941" s="22"/>
      <c r="E941" s="22"/>
      <c r="F941" s="22"/>
      <c r="G941" s="22"/>
      <c r="H941" s="22"/>
      <c r="I941" s="22"/>
      <c r="J941" s="22"/>
      <c r="K941" s="21">
        <v>1</v>
      </c>
      <c r="L941" s="21"/>
      <c r="M941" s="21"/>
      <c r="N941" s="21"/>
      <c r="O941" s="21"/>
      <c r="P941" s="21"/>
      <c r="Q941" s="21"/>
      <c r="R941" s="21"/>
      <c r="S941" s="21"/>
      <c r="T941" s="21"/>
    </row>
    <row r="942" spans="1:20" ht="30" customHeight="1" x14ac:dyDescent="0.2">
      <c r="A942" s="22"/>
      <c r="B942" s="22"/>
      <c r="C942" s="22"/>
      <c r="D942" s="22"/>
      <c r="E942" s="22"/>
      <c r="F942" s="22"/>
      <c r="G942" s="22"/>
      <c r="H942" s="22"/>
      <c r="I942" s="22"/>
      <c r="J942" s="22"/>
      <c r="K942" s="21">
        <v>1</v>
      </c>
      <c r="L942" s="21"/>
      <c r="M942" s="21"/>
      <c r="N942" s="21"/>
      <c r="O942" s="21"/>
      <c r="P942" s="21"/>
      <c r="Q942" s="21"/>
      <c r="R942" s="21"/>
      <c r="S942" s="21"/>
      <c r="T942" s="21"/>
    </row>
    <row r="943" spans="1:20" ht="30" customHeight="1" x14ac:dyDescent="0.2">
      <c r="A943" s="22"/>
      <c r="B943" s="22"/>
      <c r="C943" s="22"/>
      <c r="D943" s="22"/>
      <c r="E943" s="22"/>
      <c r="F943" s="22"/>
      <c r="G943" s="22"/>
      <c r="H943" s="22"/>
      <c r="I943" s="22"/>
      <c r="J943" s="22"/>
      <c r="K943" s="21">
        <v>1</v>
      </c>
      <c r="L943" s="21"/>
      <c r="M943" s="21"/>
      <c r="N943" s="21"/>
      <c r="O943" s="21"/>
      <c r="P943" s="21"/>
      <c r="Q943" s="21"/>
      <c r="R943" s="21"/>
      <c r="S943" s="21"/>
      <c r="T943" s="21"/>
    </row>
    <row r="944" spans="1:20" ht="30" customHeight="1" x14ac:dyDescent="0.2">
      <c r="A944" s="22"/>
      <c r="B944" s="22"/>
      <c r="C944" s="22"/>
      <c r="D944" s="22"/>
      <c r="E944" s="22"/>
      <c r="F944" s="22"/>
      <c r="G944" s="22"/>
      <c r="H944" s="22"/>
      <c r="I944" s="22"/>
      <c r="J944" s="22"/>
      <c r="K944" s="21">
        <v>1</v>
      </c>
      <c r="L944" s="21"/>
      <c r="M944" s="21"/>
      <c r="N944" s="21"/>
      <c r="O944" s="21"/>
      <c r="P944" s="21"/>
      <c r="Q944" s="21"/>
      <c r="R944" s="21"/>
      <c r="S944" s="21"/>
      <c r="T944" s="21"/>
    </row>
    <row r="945" spans="1:20" ht="30" customHeight="1" x14ac:dyDescent="0.2">
      <c r="A945" s="22"/>
      <c r="B945" s="22"/>
      <c r="C945" s="22"/>
      <c r="D945" s="22"/>
      <c r="E945" s="22"/>
      <c r="F945" s="22"/>
      <c r="G945" s="22"/>
      <c r="H945" s="22"/>
      <c r="I945" s="22"/>
      <c r="J945" s="22"/>
      <c r="K945" s="21">
        <v>1</v>
      </c>
      <c r="L945" s="21"/>
      <c r="M945" s="21"/>
      <c r="N945" s="21"/>
      <c r="O945" s="21"/>
      <c r="P945" s="21"/>
      <c r="Q945" s="21"/>
      <c r="R945" s="21"/>
      <c r="S945" s="21"/>
      <c r="T945" s="21"/>
    </row>
    <row r="946" spans="1:20" ht="30" customHeight="1" x14ac:dyDescent="0.2">
      <c r="A946" s="22"/>
      <c r="B946" s="22"/>
      <c r="C946" s="22"/>
      <c r="D946" s="22"/>
      <c r="E946" s="22"/>
      <c r="F946" s="22"/>
      <c r="G946" s="22"/>
      <c r="H946" s="22"/>
      <c r="I946" s="22"/>
      <c r="J946" s="22"/>
      <c r="K946" s="21">
        <v>1</v>
      </c>
      <c r="L946" s="21"/>
      <c r="M946" s="21"/>
      <c r="N946" s="21"/>
      <c r="O946" s="21"/>
      <c r="P946" s="21"/>
      <c r="Q946" s="21"/>
      <c r="R946" s="21"/>
      <c r="S946" s="21"/>
      <c r="T946" s="21"/>
    </row>
    <row r="947" spans="1:20" ht="30" customHeight="1" x14ac:dyDescent="0.2">
      <c r="A947" s="22"/>
      <c r="B947" s="22"/>
      <c r="C947" s="22"/>
      <c r="D947" s="22"/>
      <c r="E947" s="22"/>
      <c r="F947" s="22"/>
      <c r="G947" s="22"/>
      <c r="H947" s="22"/>
      <c r="I947" s="22"/>
      <c r="J947" s="22"/>
      <c r="K947" s="21">
        <v>1</v>
      </c>
      <c r="L947" s="21"/>
      <c r="M947" s="21"/>
      <c r="N947" s="21"/>
      <c r="O947" s="21"/>
      <c r="P947" s="21"/>
      <c r="Q947" s="21"/>
      <c r="R947" s="21"/>
      <c r="S947" s="21"/>
      <c r="T947" s="21"/>
    </row>
    <row r="948" spans="1:20" ht="30" customHeight="1" x14ac:dyDescent="0.2">
      <c r="A948" s="22"/>
      <c r="B948" s="22"/>
      <c r="C948" s="22"/>
      <c r="D948" s="22"/>
      <c r="E948" s="22"/>
      <c r="F948" s="22"/>
      <c r="G948" s="22"/>
      <c r="H948" s="22"/>
      <c r="I948" s="22"/>
      <c r="J948" s="22"/>
      <c r="K948" s="21">
        <v>1</v>
      </c>
      <c r="L948" s="21"/>
      <c r="M948" s="21"/>
      <c r="N948" s="21"/>
      <c r="O948" s="21"/>
      <c r="P948" s="21"/>
      <c r="Q948" s="21"/>
      <c r="R948" s="21"/>
      <c r="S948" s="21"/>
      <c r="T948" s="21"/>
    </row>
    <row r="949" spans="1:20" ht="30" customHeight="1" x14ac:dyDescent="0.2">
      <c r="A949" s="22"/>
      <c r="B949" s="22"/>
      <c r="C949" s="22"/>
      <c r="D949" s="22"/>
      <c r="E949" s="22"/>
      <c r="F949" s="22"/>
      <c r="G949" s="22"/>
      <c r="H949" s="22"/>
      <c r="I949" s="22"/>
      <c r="J949" s="22"/>
      <c r="K949" s="21">
        <v>1</v>
      </c>
      <c r="L949" s="21"/>
      <c r="M949" s="21"/>
      <c r="N949" s="21"/>
      <c r="O949" s="21"/>
      <c r="P949" s="21"/>
      <c r="Q949" s="21"/>
      <c r="R949" s="21"/>
      <c r="S949" s="21"/>
      <c r="T949" s="21"/>
    </row>
    <row r="950" spans="1:20" ht="30" customHeight="1" x14ac:dyDescent="0.2">
      <c r="A950" s="22"/>
      <c r="B950" s="22"/>
      <c r="C950" s="22"/>
      <c r="D950" s="22"/>
      <c r="E950" s="22"/>
      <c r="F950" s="22"/>
      <c r="G950" s="22"/>
      <c r="H950" s="22"/>
      <c r="I950" s="22"/>
      <c r="J950" s="22"/>
      <c r="K950" s="21">
        <v>1</v>
      </c>
      <c r="L950" s="21"/>
      <c r="M950" s="21"/>
      <c r="N950" s="21"/>
      <c r="O950" s="21"/>
      <c r="P950" s="21"/>
      <c r="Q950" s="21"/>
      <c r="R950" s="21"/>
      <c r="S950" s="21"/>
      <c r="T950" s="21"/>
    </row>
    <row r="951" spans="1:20" ht="30" customHeight="1" x14ac:dyDescent="0.2">
      <c r="A951" s="22"/>
      <c r="B951" s="22"/>
      <c r="C951" s="22"/>
      <c r="D951" s="22"/>
      <c r="E951" s="22"/>
      <c r="F951" s="22"/>
      <c r="G951" s="22"/>
      <c r="H951" s="22"/>
      <c r="I951" s="22"/>
      <c r="J951" s="22"/>
      <c r="K951" s="21">
        <v>1</v>
      </c>
      <c r="L951" s="21"/>
      <c r="M951" s="21"/>
      <c r="N951" s="21"/>
      <c r="O951" s="21"/>
      <c r="P951" s="21"/>
      <c r="Q951" s="21"/>
      <c r="R951" s="21"/>
      <c r="S951" s="21"/>
      <c r="T951" s="21"/>
    </row>
    <row r="952" spans="1:20" ht="30" customHeight="1" x14ac:dyDescent="0.2">
      <c r="A952" s="22"/>
      <c r="B952" s="22"/>
      <c r="C952" s="22"/>
      <c r="D952" s="22"/>
      <c r="E952" s="22"/>
      <c r="F952" s="22"/>
      <c r="G952" s="22"/>
      <c r="H952" s="22"/>
      <c r="I952" s="22"/>
      <c r="J952" s="22"/>
      <c r="K952" s="21">
        <v>1</v>
      </c>
      <c r="L952" s="21"/>
      <c r="M952" s="21"/>
      <c r="N952" s="21"/>
      <c r="O952" s="21"/>
      <c r="P952" s="21"/>
      <c r="Q952" s="21"/>
      <c r="R952" s="21"/>
      <c r="S952" s="21"/>
      <c r="T952" s="21"/>
    </row>
    <row r="953" spans="1:20" ht="30" customHeight="1" x14ac:dyDescent="0.2">
      <c r="A953" s="22"/>
      <c r="B953" s="22"/>
      <c r="C953" s="22"/>
      <c r="D953" s="22"/>
      <c r="E953" s="22"/>
      <c r="F953" s="22"/>
      <c r="G953" s="22"/>
      <c r="H953" s="22"/>
      <c r="I953" s="22"/>
      <c r="J953" s="22"/>
      <c r="K953" s="21">
        <v>1</v>
      </c>
      <c r="L953" s="21"/>
      <c r="M953" s="21"/>
      <c r="N953" s="21"/>
      <c r="O953" s="21"/>
      <c r="P953" s="21"/>
      <c r="Q953" s="21"/>
      <c r="R953" s="21"/>
      <c r="S953" s="21"/>
      <c r="T953" s="21"/>
    </row>
    <row r="954" spans="1:20" ht="30" customHeight="1" x14ac:dyDescent="0.2">
      <c r="A954" s="22"/>
      <c r="B954" s="22"/>
      <c r="C954" s="22"/>
      <c r="D954" s="22"/>
      <c r="E954" s="22"/>
      <c r="F954" s="22"/>
      <c r="G954" s="22"/>
      <c r="H954" s="22"/>
      <c r="I954" s="22"/>
      <c r="J954" s="22"/>
      <c r="K954" s="21">
        <v>1</v>
      </c>
      <c r="L954" s="21"/>
      <c r="M954" s="21"/>
      <c r="N954" s="21"/>
      <c r="O954" s="21"/>
      <c r="P954" s="21"/>
      <c r="Q954" s="21"/>
      <c r="R954" s="21"/>
      <c r="S954" s="21"/>
      <c r="T954" s="21"/>
    </row>
    <row r="955" spans="1:20" ht="30" customHeight="1" x14ac:dyDescent="0.2">
      <c r="A955" s="22"/>
      <c r="B955" s="22"/>
      <c r="C955" s="22"/>
      <c r="D955" s="22"/>
      <c r="E955" s="22"/>
      <c r="F955" s="22"/>
      <c r="G955" s="22"/>
      <c r="H955" s="22"/>
      <c r="I955" s="22"/>
      <c r="J955" s="22"/>
      <c r="K955" s="21">
        <v>1</v>
      </c>
      <c r="L955" s="21"/>
      <c r="M955" s="21"/>
      <c r="N955" s="21"/>
      <c r="O955" s="21"/>
      <c r="P955" s="21"/>
      <c r="Q955" s="21"/>
      <c r="R955" s="21"/>
      <c r="S955" s="21"/>
      <c r="T955" s="21"/>
    </row>
    <row r="956" spans="1:20" ht="30" customHeight="1" x14ac:dyDescent="0.2">
      <c r="A956" s="22"/>
      <c r="B956" s="22"/>
      <c r="C956" s="22"/>
      <c r="D956" s="22"/>
      <c r="E956" s="22"/>
      <c r="F956" s="22"/>
      <c r="G956" s="22"/>
      <c r="H956" s="22"/>
      <c r="I956" s="22"/>
      <c r="J956" s="22"/>
      <c r="K956" s="21">
        <v>1</v>
      </c>
      <c r="L956" s="21"/>
      <c r="M956" s="21"/>
      <c r="N956" s="21"/>
      <c r="O956" s="21"/>
      <c r="P956" s="21"/>
      <c r="Q956" s="21"/>
      <c r="R956" s="21"/>
      <c r="S956" s="21"/>
      <c r="T956" s="21"/>
    </row>
    <row r="957" spans="1:20" ht="30" customHeight="1" x14ac:dyDescent="0.2">
      <c r="A957" s="22"/>
      <c r="B957" s="22"/>
      <c r="C957" s="22"/>
      <c r="D957" s="22"/>
      <c r="E957" s="22"/>
      <c r="F957" s="22"/>
      <c r="G957" s="22"/>
      <c r="H957" s="22"/>
      <c r="I957" s="22"/>
      <c r="J957" s="22"/>
      <c r="K957" s="21">
        <v>1</v>
      </c>
      <c r="L957" s="21"/>
      <c r="M957" s="21"/>
      <c r="N957" s="21"/>
      <c r="O957" s="21"/>
      <c r="P957" s="21"/>
      <c r="Q957" s="21"/>
      <c r="R957" s="21"/>
      <c r="S957" s="21"/>
      <c r="T957" s="21"/>
    </row>
    <row r="958" spans="1:20" ht="30" customHeight="1" x14ac:dyDescent="0.2">
      <c r="A958" s="22"/>
      <c r="B958" s="22"/>
      <c r="C958" s="22"/>
      <c r="D958" s="22"/>
      <c r="E958" s="22"/>
      <c r="F958" s="22"/>
      <c r="G958" s="22"/>
      <c r="H958" s="22"/>
      <c r="I958" s="22"/>
      <c r="J958" s="22"/>
      <c r="K958" s="21">
        <v>1</v>
      </c>
      <c r="L958" s="21"/>
      <c r="M958" s="21"/>
      <c r="N958" s="21"/>
      <c r="O958" s="21"/>
      <c r="P958" s="21"/>
      <c r="Q958" s="21"/>
      <c r="R958" s="21"/>
      <c r="S958" s="21"/>
      <c r="T958" s="21"/>
    </row>
    <row r="959" spans="1:20" ht="30" customHeight="1" x14ac:dyDescent="0.2">
      <c r="A959" s="22"/>
      <c r="B959" s="22"/>
      <c r="C959" s="22"/>
      <c r="D959" s="22"/>
      <c r="E959" s="22"/>
      <c r="F959" s="22"/>
      <c r="G959" s="22"/>
      <c r="H959" s="22"/>
      <c r="I959" s="22"/>
      <c r="J959" s="22"/>
      <c r="K959" s="21">
        <v>1</v>
      </c>
      <c r="L959" s="21"/>
      <c r="M959" s="21"/>
      <c r="N959" s="21"/>
      <c r="O959" s="21"/>
      <c r="P959" s="21"/>
      <c r="Q959" s="21"/>
      <c r="R959" s="21"/>
      <c r="S959" s="21"/>
      <c r="T959" s="21"/>
    </row>
    <row r="960" spans="1:20" ht="30" customHeight="1" x14ac:dyDescent="0.2">
      <c r="A960" s="22"/>
      <c r="B960" s="22"/>
      <c r="C960" s="22"/>
      <c r="D960" s="22"/>
      <c r="E960" s="22"/>
      <c r="F960" s="22"/>
      <c r="G960" s="22"/>
      <c r="H960" s="22"/>
      <c r="I960" s="22"/>
      <c r="J960" s="22"/>
      <c r="K960" s="21">
        <v>1</v>
      </c>
      <c r="L960" s="21"/>
      <c r="M960" s="21"/>
      <c r="N960" s="21"/>
      <c r="O960" s="21"/>
      <c r="P960" s="21"/>
      <c r="Q960" s="21"/>
      <c r="R960" s="21"/>
      <c r="S960" s="21"/>
      <c r="T960" s="21"/>
    </row>
    <row r="961" spans="1:20" ht="30" customHeight="1" x14ac:dyDescent="0.2">
      <c r="A961" s="22"/>
      <c r="B961" s="22"/>
      <c r="C961" s="22"/>
      <c r="D961" s="22"/>
      <c r="E961" s="22"/>
      <c r="F961" s="22"/>
      <c r="G961" s="22"/>
      <c r="H961" s="22"/>
      <c r="I961" s="22"/>
      <c r="J961" s="22"/>
      <c r="K961" s="21">
        <v>1</v>
      </c>
      <c r="L961" s="21"/>
      <c r="M961" s="21"/>
      <c r="N961" s="21"/>
      <c r="O961" s="21"/>
      <c r="P961" s="21"/>
      <c r="Q961" s="21"/>
      <c r="R961" s="21"/>
      <c r="S961" s="21"/>
      <c r="T961" s="21"/>
    </row>
    <row r="962" spans="1:20" ht="30" customHeight="1" x14ac:dyDescent="0.2">
      <c r="A962" s="22"/>
      <c r="B962" s="22"/>
      <c r="C962" s="22"/>
      <c r="D962" s="22"/>
      <c r="E962" s="22"/>
      <c r="F962" s="22"/>
      <c r="G962" s="22"/>
      <c r="H962" s="22"/>
      <c r="I962" s="22"/>
      <c r="J962" s="22"/>
      <c r="K962" s="21">
        <v>1</v>
      </c>
      <c r="L962" s="21"/>
      <c r="M962" s="21"/>
      <c r="N962" s="21"/>
      <c r="O962" s="21"/>
      <c r="P962" s="21"/>
      <c r="Q962" s="21"/>
      <c r="R962" s="21"/>
      <c r="S962" s="21"/>
      <c r="T962" s="21"/>
    </row>
    <row r="963" spans="1:20" ht="30" customHeight="1" x14ac:dyDescent="0.2">
      <c r="A963" s="22"/>
      <c r="B963" s="22"/>
      <c r="C963" s="22"/>
      <c r="D963" s="22"/>
      <c r="E963" s="22"/>
      <c r="F963" s="22"/>
      <c r="G963" s="22"/>
      <c r="H963" s="22"/>
      <c r="I963" s="22"/>
      <c r="J963" s="22"/>
      <c r="K963" s="21">
        <v>1</v>
      </c>
      <c r="L963" s="21"/>
      <c r="M963" s="21"/>
      <c r="N963" s="21"/>
      <c r="O963" s="21"/>
      <c r="P963" s="21"/>
      <c r="Q963" s="21"/>
      <c r="R963" s="21"/>
      <c r="S963" s="21"/>
      <c r="T963" s="21"/>
    </row>
    <row r="964" spans="1:20" ht="30" customHeight="1" x14ac:dyDescent="0.2">
      <c r="A964" s="22"/>
      <c r="B964" s="22"/>
      <c r="C964" s="22"/>
      <c r="D964" s="22"/>
      <c r="E964" s="22"/>
      <c r="F964" s="22"/>
      <c r="G964" s="22"/>
      <c r="H964" s="22"/>
      <c r="I964" s="22"/>
      <c r="J964" s="22"/>
      <c r="K964" s="21">
        <v>1</v>
      </c>
      <c r="L964" s="21"/>
      <c r="M964" s="21"/>
      <c r="N964" s="21"/>
      <c r="O964" s="21"/>
      <c r="P964" s="21"/>
      <c r="Q964" s="21"/>
      <c r="R964" s="21"/>
      <c r="S964" s="21"/>
      <c r="T964" s="21"/>
    </row>
    <row r="965" spans="1:20" ht="30" customHeight="1" x14ac:dyDescent="0.2">
      <c r="A965" s="22"/>
      <c r="B965" s="22"/>
      <c r="C965" s="22"/>
      <c r="D965" s="22"/>
      <c r="E965" s="22"/>
      <c r="F965" s="22"/>
      <c r="G965" s="22"/>
      <c r="H965" s="22"/>
      <c r="I965" s="22"/>
      <c r="J965" s="22"/>
      <c r="K965" s="21">
        <v>1</v>
      </c>
      <c r="L965" s="21"/>
      <c r="M965" s="21"/>
      <c r="N965" s="21"/>
      <c r="O965" s="21"/>
      <c r="P965" s="21"/>
      <c r="Q965" s="21"/>
      <c r="R965" s="21"/>
      <c r="S965" s="21"/>
      <c r="T965" s="21"/>
    </row>
    <row r="966" spans="1:20" ht="30" customHeight="1" x14ac:dyDescent="0.2">
      <c r="A966" s="22"/>
      <c r="B966" s="22"/>
      <c r="C966" s="22"/>
      <c r="D966" s="22"/>
      <c r="E966" s="22"/>
      <c r="F966" s="22"/>
      <c r="G966" s="22"/>
      <c r="H966" s="22"/>
      <c r="I966" s="22"/>
      <c r="J966" s="22"/>
      <c r="K966" s="21">
        <v>1</v>
      </c>
      <c r="L966" s="21"/>
      <c r="M966" s="21"/>
      <c r="N966" s="21"/>
      <c r="O966" s="21"/>
      <c r="P966" s="21"/>
      <c r="Q966" s="21"/>
      <c r="R966" s="21"/>
      <c r="S966" s="21"/>
      <c r="T966" s="21"/>
    </row>
    <row r="967" spans="1:20" ht="30" customHeight="1" x14ac:dyDescent="0.2">
      <c r="A967" s="22"/>
      <c r="B967" s="22"/>
      <c r="C967" s="22"/>
      <c r="D967" s="22"/>
      <c r="E967" s="22"/>
      <c r="F967" s="22"/>
      <c r="G967" s="22"/>
      <c r="H967" s="22"/>
      <c r="I967" s="22"/>
      <c r="J967" s="22"/>
      <c r="K967" s="21">
        <v>1</v>
      </c>
      <c r="L967" s="21"/>
      <c r="M967" s="21"/>
      <c r="N967" s="21"/>
      <c r="O967" s="21"/>
      <c r="P967" s="21"/>
      <c r="Q967" s="21"/>
      <c r="R967" s="21"/>
      <c r="S967" s="21"/>
      <c r="T967" s="21"/>
    </row>
    <row r="968" spans="1:20" ht="30" customHeight="1" x14ac:dyDescent="0.2">
      <c r="A968" s="22"/>
      <c r="B968" s="22"/>
      <c r="C968" s="22"/>
      <c r="D968" s="22"/>
      <c r="E968" s="22"/>
      <c r="F968" s="22"/>
      <c r="G968" s="22"/>
      <c r="H968" s="22"/>
      <c r="I968" s="22"/>
      <c r="J968" s="22"/>
      <c r="K968" s="21">
        <v>1</v>
      </c>
      <c r="L968" s="21"/>
      <c r="M968" s="21"/>
      <c r="N968" s="21"/>
      <c r="O968" s="21"/>
      <c r="P968" s="21"/>
      <c r="Q968" s="21"/>
      <c r="R968" s="21"/>
      <c r="S968" s="21"/>
      <c r="T968" s="21"/>
    </row>
    <row r="969" spans="1:20" ht="30" customHeight="1" x14ac:dyDescent="0.2">
      <c r="A969" s="22"/>
      <c r="B969" s="22"/>
      <c r="C969" s="22"/>
      <c r="D969" s="22"/>
      <c r="E969" s="22"/>
      <c r="F969" s="22"/>
      <c r="G969" s="22"/>
      <c r="H969" s="22"/>
      <c r="I969" s="22"/>
      <c r="J969" s="22"/>
      <c r="K969" s="21">
        <v>1</v>
      </c>
      <c r="L969" s="21"/>
      <c r="M969" s="21"/>
      <c r="N969" s="21"/>
      <c r="O969" s="21"/>
      <c r="P969" s="21"/>
      <c r="Q969" s="21"/>
      <c r="R969" s="21"/>
      <c r="S969" s="21"/>
      <c r="T969" s="21"/>
    </row>
    <row r="970" spans="1:20" ht="30" customHeight="1" x14ac:dyDescent="0.2">
      <c r="A970" s="22"/>
      <c r="B970" s="22"/>
      <c r="C970" s="22"/>
      <c r="D970" s="22"/>
      <c r="E970" s="22"/>
      <c r="F970" s="22"/>
      <c r="G970" s="22"/>
      <c r="H970" s="22"/>
      <c r="I970" s="22"/>
      <c r="J970" s="22"/>
      <c r="K970" s="21">
        <v>1</v>
      </c>
      <c r="L970" s="21"/>
      <c r="M970" s="21"/>
      <c r="N970" s="21"/>
      <c r="O970" s="21"/>
      <c r="P970" s="21"/>
      <c r="Q970" s="21"/>
      <c r="R970" s="21"/>
      <c r="S970" s="21"/>
      <c r="T970" s="21"/>
    </row>
    <row r="971" spans="1:20" ht="30" customHeight="1" x14ac:dyDescent="0.2">
      <c r="A971" s="22"/>
      <c r="B971" s="22"/>
      <c r="C971" s="22"/>
      <c r="D971" s="22"/>
      <c r="E971" s="22"/>
      <c r="F971" s="22"/>
      <c r="G971" s="22"/>
      <c r="H971" s="22"/>
      <c r="I971" s="22"/>
      <c r="J971" s="22"/>
      <c r="K971" s="21">
        <v>1</v>
      </c>
      <c r="L971" s="21"/>
      <c r="M971" s="21"/>
      <c r="N971" s="21"/>
      <c r="O971" s="21"/>
      <c r="P971" s="21"/>
      <c r="Q971" s="21"/>
      <c r="R971" s="21"/>
      <c r="S971" s="21"/>
      <c r="T971" s="21"/>
    </row>
    <row r="972" spans="1:20" ht="30" customHeight="1" x14ac:dyDescent="0.2">
      <c r="A972" s="22"/>
      <c r="B972" s="22"/>
      <c r="C972" s="22"/>
      <c r="D972" s="22"/>
      <c r="E972" s="22"/>
      <c r="F972" s="22"/>
      <c r="G972" s="22"/>
      <c r="H972" s="22"/>
      <c r="I972" s="22"/>
      <c r="J972" s="22"/>
      <c r="K972" s="21">
        <v>1</v>
      </c>
      <c r="L972" s="21"/>
      <c r="M972" s="21"/>
      <c r="N972" s="21"/>
      <c r="O972" s="21"/>
      <c r="P972" s="21"/>
      <c r="Q972" s="21"/>
      <c r="R972" s="21"/>
      <c r="S972" s="21"/>
      <c r="T972" s="21"/>
    </row>
    <row r="973" spans="1:20" ht="30" customHeight="1" x14ac:dyDescent="0.2">
      <c r="A973" s="22"/>
      <c r="B973" s="22"/>
      <c r="C973" s="22"/>
      <c r="D973" s="22"/>
      <c r="E973" s="22"/>
      <c r="F973" s="22"/>
      <c r="G973" s="22"/>
      <c r="H973" s="22"/>
      <c r="I973" s="22"/>
      <c r="J973" s="22"/>
      <c r="K973" s="21">
        <v>1</v>
      </c>
      <c r="L973" s="21"/>
      <c r="M973" s="21"/>
      <c r="N973" s="21"/>
      <c r="O973" s="21"/>
      <c r="P973" s="21"/>
      <c r="Q973" s="21"/>
      <c r="R973" s="21"/>
      <c r="S973" s="21"/>
      <c r="T973" s="21"/>
    </row>
    <row r="974" spans="1:20" ht="30" customHeight="1" x14ac:dyDescent="0.2">
      <c r="A974" s="22"/>
      <c r="B974" s="22"/>
      <c r="C974" s="22"/>
      <c r="D974" s="22"/>
      <c r="E974" s="22"/>
      <c r="F974" s="22"/>
      <c r="G974" s="22"/>
      <c r="H974" s="22"/>
      <c r="I974" s="22"/>
      <c r="J974" s="22"/>
      <c r="K974" s="21">
        <v>1</v>
      </c>
      <c r="L974" s="21"/>
      <c r="M974" s="21"/>
      <c r="N974" s="21"/>
      <c r="O974" s="21"/>
      <c r="P974" s="21"/>
      <c r="Q974" s="21"/>
      <c r="R974" s="21"/>
      <c r="S974" s="21"/>
      <c r="T974" s="21"/>
    </row>
    <row r="975" spans="1:20" ht="30" customHeight="1" x14ac:dyDescent="0.2">
      <c r="A975" s="22"/>
      <c r="B975" s="22"/>
      <c r="C975" s="22"/>
      <c r="D975" s="22"/>
      <c r="E975" s="22"/>
      <c r="F975" s="22"/>
      <c r="G975" s="22"/>
      <c r="H975" s="22"/>
      <c r="I975" s="22"/>
      <c r="J975" s="22"/>
      <c r="K975" s="21">
        <v>1</v>
      </c>
      <c r="L975" s="21"/>
      <c r="M975" s="21"/>
      <c r="N975" s="21"/>
      <c r="O975" s="21"/>
      <c r="P975" s="21"/>
      <c r="Q975" s="21"/>
      <c r="R975" s="21"/>
      <c r="S975" s="21"/>
      <c r="T975" s="21"/>
    </row>
    <row r="976" spans="1:20" ht="30" customHeight="1" x14ac:dyDescent="0.2">
      <c r="A976" s="22"/>
      <c r="B976" s="22"/>
      <c r="C976" s="22"/>
      <c r="D976" s="22"/>
      <c r="E976" s="22"/>
      <c r="F976" s="22"/>
      <c r="G976" s="22"/>
      <c r="H976" s="22"/>
      <c r="I976" s="22"/>
      <c r="J976" s="22"/>
      <c r="K976" s="21">
        <v>1</v>
      </c>
      <c r="L976" s="21"/>
      <c r="M976" s="21"/>
      <c r="N976" s="21"/>
      <c r="O976" s="21"/>
      <c r="P976" s="21"/>
      <c r="Q976" s="21"/>
      <c r="R976" s="21"/>
      <c r="S976" s="21"/>
      <c r="T976" s="21"/>
    </row>
    <row r="977" spans="1:20" ht="30" customHeight="1" x14ac:dyDescent="0.2">
      <c r="A977" s="22"/>
      <c r="B977" s="22"/>
      <c r="C977" s="22"/>
      <c r="D977" s="22"/>
      <c r="E977" s="22"/>
      <c r="F977" s="22"/>
      <c r="G977" s="22"/>
      <c r="H977" s="22"/>
      <c r="I977" s="22"/>
      <c r="J977" s="22"/>
      <c r="K977" s="21">
        <v>1</v>
      </c>
      <c r="L977" s="21"/>
      <c r="M977" s="21"/>
      <c r="N977" s="21"/>
      <c r="O977" s="21"/>
      <c r="P977" s="21"/>
      <c r="Q977" s="21"/>
      <c r="R977" s="21"/>
      <c r="S977" s="21"/>
      <c r="T977" s="21"/>
    </row>
    <row r="978" spans="1:20" ht="30" customHeight="1" x14ac:dyDescent="0.2">
      <c r="A978" s="22"/>
      <c r="B978" s="22"/>
      <c r="C978" s="22"/>
      <c r="D978" s="22"/>
      <c r="E978" s="22"/>
      <c r="F978" s="22"/>
      <c r="G978" s="22"/>
      <c r="H978" s="22"/>
      <c r="I978" s="22"/>
      <c r="J978" s="22"/>
      <c r="K978" s="21">
        <v>1</v>
      </c>
      <c r="L978" s="21"/>
      <c r="M978" s="21"/>
      <c r="N978" s="21"/>
      <c r="O978" s="21"/>
      <c r="P978" s="21"/>
      <c r="Q978" s="21"/>
      <c r="R978" s="21"/>
      <c r="S978" s="21"/>
      <c r="T978" s="21"/>
    </row>
    <row r="979" spans="1:20" ht="30" customHeight="1" x14ac:dyDescent="0.2">
      <c r="A979" s="22"/>
      <c r="B979" s="22"/>
      <c r="C979" s="22"/>
      <c r="D979" s="22"/>
      <c r="E979" s="22"/>
      <c r="F979" s="22"/>
      <c r="G979" s="22"/>
      <c r="H979" s="22"/>
      <c r="I979" s="22"/>
      <c r="J979" s="22"/>
      <c r="K979" s="21">
        <v>1</v>
      </c>
      <c r="L979" s="21"/>
      <c r="M979" s="21"/>
      <c r="N979" s="21"/>
      <c r="O979" s="21"/>
      <c r="P979" s="21"/>
      <c r="Q979" s="21"/>
      <c r="R979" s="21"/>
      <c r="S979" s="21"/>
      <c r="T979" s="21"/>
    </row>
    <row r="980" spans="1:20" ht="30" customHeight="1" x14ac:dyDescent="0.2">
      <c r="A980" s="22"/>
      <c r="B980" s="22"/>
      <c r="C980" s="22"/>
      <c r="D980" s="22"/>
      <c r="E980" s="22"/>
      <c r="F980" s="22"/>
      <c r="G980" s="22"/>
      <c r="H980" s="22"/>
      <c r="I980" s="22"/>
      <c r="J980" s="22"/>
      <c r="K980" s="21">
        <v>1</v>
      </c>
      <c r="L980" s="21"/>
      <c r="M980" s="21"/>
      <c r="N980" s="21"/>
      <c r="O980" s="21"/>
      <c r="P980" s="21"/>
      <c r="Q980" s="21"/>
      <c r="R980" s="21"/>
      <c r="S980" s="21"/>
      <c r="T980" s="21"/>
    </row>
    <row r="981" spans="1:20" ht="30" customHeight="1" x14ac:dyDescent="0.2">
      <c r="A981" s="22"/>
      <c r="B981" s="22"/>
      <c r="C981" s="22"/>
      <c r="D981" s="22"/>
      <c r="E981" s="22"/>
      <c r="F981" s="22"/>
      <c r="G981" s="22"/>
      <c r="H981" s="22"/>
      <c r="I981" s="22"/>
      <c r="J981" s="22"/>
      <c r="K981" s="21">
        <v>1</v>
      </c>
      <c r="L981" s="21"/>
      <c r="M981" s="21"/>
      <c r="N981" s="21"/>
      <c r="O981" s="21"/>
      <c r="P981" s="21"/>
      <c r="Q981" s="21"/>
      <c r="R981" s="21"/>
      <c r="S981" s="21"/>
      <c r="T981" s="21"/>
    </row>
    <row r="982" spans="1:20" ht="30" customHeight="1" x14ac:dyDescent="0.2">
      <c r="A982" s="22"/>
      <c r="B982" s="22"/>
      <c r="C982" s="22"/>
      <c r="D982" s="22"/>
      <c r="E982" s="22"/>
      <c r="F982" s="22"/>
      <c r="G982" s="22"/>
      <c r="H982" s="22"/>
      <c r="I982" s="22"/>
      <c r="J982" s="22"/>
      <c r="K982" s="21">
        <v>1</v>
      </c>
      <c r="L982" s="21"/>
      <c r="M982" s="21"/>
      <c r="N982" s="21"/>
      <c r="O982" s="21"/>
      <c r="P982" s="21"/>
      <c r="Q982" s="21"/>
      <c r="R982" s="21"/>
      <c r="S982" s="21"/>
      <c r="T982" s="21"/>
    </row>
    <row r="983" spans="1:20" ht="30" customHeight="1" x14ac:dyDescent="0.2">
      <c r="A983" s="22"/>
      <c r="B983" s="22"/>
      <c r="C983" s="22"/>
      <c r="D983" s="22"/>
      <c r="E983" s="22"/>
      <c r="F983" s="22"/>
      <c r="G983" s="22"/>
      <c r="H983" s="22"/>
      <c r="I983" s="22"/>
      <c r="J983" s="22"/>
      <c r="K983" s="21">
        <v>1</v>
      </c>
      <c r="L983" s="21"/>
      <c r="M983" s="21"/>
      <c r="N983" s="21"/>
      <c r="O983" s="21"/>
      <c r="P983" s="21"/>
      <c r="Q983" s="21"/>
      <c r="R983" s="21"/>
      <c r="S983" s="21"/>
      <c r="T983" s="21"/>
    </row>
    <row r="984" spans="1:20" ht="30" customHeight="1" x14ac:dyDescent="0.2">
      <c r="A984" s="22"/>
      <c r="B984" s="22"/>
      <c r="C984" s="22"/>
      <c r="D984" s="22"/>
      <c r="E984" s="22"/>
      <c r="F984" s="22"/>
      <c r="G984" s="22"/>
      <c r="H984" s="22"/>
      <c r="I984" s="22"/>
      <c r="J984" s="22"/>
      <c r="K984" s="21">
        <v>1</v>
      </c>
      <c r="L984" s="21"/>
      <c r="M984" s="21"/>
      <c r="N984" s="21"/>
      <c r="O984" s="21"/>
      <c r="P984" s="21"/>
      <c r="Q984" s="21"/>
      <c r="R984" s="21"/>
      <c r="S984" s="21"/>
      <c r="T984" s="21"/>
    </row>
    <row r="985" spans="1:20" ht="30" customHeight="1" x14ac:dyDescent="0.2">
      <c r="A985" s="22"/>
      <c r="B985" s="22"/>
      <c r="C985" s="22"/>
      <c r="D985" s="22"/>
      <c r="E985" s="22"/>
      <c r="F985" s="22"/>
      <c r="G985" s="22"/>
      <c r="H985" s="22"/>
      <c r="I985" s="22"/>
      <c r="J985" s="22"/>
      <c r="K985" s="21">
        <v>1</v>
      </c>
      <c r="L985" s="21"/>
      <c r="M985" s="21"/>
      <c r="N985" s="21"/>
      <c r="O985" s="21"/>
      <c r="P985" s="21"/>
      <c r="Q985" s="21"/>
      <c r="R985" s="21"/>
      <c r="S985" s="21"/>
      <c r="T985" s="21"/>
    </row>
    <row r="986" spans="1:20" ht="30" customHeight="1" x14ac:dyDescent="0.2">
      <c r="A986" s="22"/>
      <c r="B986" s="22"/>
      <c r="C986" s="22"/>
      <c r="D986" s="22"/>
      <c r="E986" s="22"/>
      <c r="F986" s="22"/>
      <c r="G986" s="22"/>
      <c r="H986" s="22"/>
      <c r="I986" s="22"/>
      <c r="J986" s="22"/>
      <c r="K986" s="21">
        <v>1</v>
      </c>
      <c r="L986" s="21"/>
      <c r="M986" s="21"/>
      <c r="N986" s="21"/>
      <c r="O986" s="21"/>
      <c r="P986" s="21"/>
      <c r="Q986" s="21"/>
      <c r="R986" s="21"/>
      <c r="S986" s="21"/>
      <c r="T986" s="21"/>
    </row>
    <row r="987" spans="1:20" ht="30" customHeight="1" x14ac:dyDescent="0.2">
      <c r="A987" s="22"/>
      <c r="B987" s="22"/>
      <c r="C987" s="22"/>
      <c r="D987" s="22"/>
      <c r="E987" s="22"/>
      <c r="F987" s="22"/>
      <c r="G987" s="22"/>
      <c r="H987" s="22"/>
      <c r="I987" s="22"/>
      <c r="J987" s="22"/>
      <c r="K987" s="21">
        <v>1</v>
      </c>
      <c r="L987" s="21"/>
      <c r="M987" s="21"/>
      <c r="N987" s="21"/>
      <c r="O987" s="21"/>
      <c r="P987" s="21"/>
      <c r="Q987" s="21"/>
      <c r="R987" s="21"/>
      <c r="S987" s="21"/>
      <c r="T987" s="21"/>
    </row>
    <row r="988" spans="1:20" ht="30" customHeight="1" x14ac:dyDescent="0.2">
      <c r="A988" s="22"/>
      <c r="B988" s="22"/>
      <c r="C988" s="22"/>
      <c r="D988" s="22"/>
      <c r="E988" s="22"/>
      <c r="F988" s="22"/>
      <c r="G988" s="22"/>
      <c r="H988" s="22"/>
      <c r="I988" s="22"/>
      <c r="J988" s="22"/>
      <c r="K988" s="21">
        <v>1</v>
      </c>
      <c r="L988" s="21"/>
      <c r="M988" s="21"/>
      <c r="N988" s="21"/>
      <c r="O988" s="21"/>
      <c r="P988" s="21"/>
      <c r="Q988" s="21"/>
      <c r="R988" s="21"/>
      <c r="S988" s="21"/>
      <c r="T988" s="21"/>
    </row>
    <row r="989" spans="1:20" ht="30" customHeight="1" x14ac:dyDescent="0.2">
      <c r="A989" s="22"/>
      <c r="B989" s="22"/>
      <c r="C989" s="22"/>
      <c r="D989" s="22"/>
      <c r="E989" s="22"/>
      <c r="F989" s="22"/>
      <c r="G989" s="22"/>
      <c r="H989" s="22"/>
      <c r="I989" s="22"/>
      <c r="J989" s="22"/>
      <c r="K989" s="21">
        <v>1</v>
      </c>
      <c r="L989" s="21"/>
      <c r="M989" s="21"/>
      <c r="N989" s="21"/>
      <c r="O989" s="21"/>
      <c r="P989" s="21"/>
      <c r="Q989" s="21"/>
      <c r="R989" s="21"/>
      <c r="S989" s="21"/>
      <c r="T989" s="21"/>
    </row>
    <row r="990" spans="1:20" ht="30" customHeight="1" x14ac:dyDescent="0.2">
      <c r="A990" s="22"/>
      <c r="B990" s="22"/>
      <c r="C990" s="22"/>
      <c r="D990" s="22"/>
      <c r="E990" s="22"/>
      <c r="F990" s="22"/>
      <c r="G990" s="22"/>
      <c r="H990" s="22"/>
      <c r="I990" s="22"/>
      <c r="J990" s="22"/>
      <c r="K990" s="21">
        <v>1</v>
      </c>
      <c r="L990" s="21"/>
      <c r="M990" s="21"/>
      <c r="N990" s="21"/>
      <c r="O990" s="21"/>
      <c r="P990" s="21"/>
      <c r="Q990" s="21"/>
      <c r="R990" s="21"/>
      <c r="S990" s="21"/>
      <c r="T990" s="21"/>
    </row>
    <row r="991" spans="1:20" ht="30" customHeight="1" x14ac:dyDescent="0.2">
      <c r="A991" s="22"/>
      <c r="B991" s="22"/>
      <c r="C991" s="22"/>
      <c r="D991" s="22"/>
      <c r="E991" s="22"/>
      <c r="F991" s="22"/>
      <c r="G991" s="22"/>
      <c r="H991" s="22"/>
      <c r="I991" s="22"/>
      <c r="J991" s="22"/>
      <c r="K991" s="21">
        <v>1</v>
      </c>
      <c r="L991" s="21"/>
      <c r="M991" s="21"/>
      <c r="N991" s="21"/>
      <c r="O991" s="21"/>
      <c r="P991" s="21"/>
      <c r="Q991" s="21"/>
      <c r="R991" s="21"/>
      <c r="S991" s="21"/>
      <c r="T991" s="21"/>
    </row>
    <row r="992" spans="1:20" ht="30" customHeight="1" x14ac:dyDescent="0.2">
      <c r="A992" s="22"/>
      <c r="B992" s="22"/>
      <c r="C992" s="22"/>
      <c r="D992" s="22"/>
      <c r="E992" s="22"/>
      <c r="F992" s="22"/>
      <c r="G992" s="22"/>
      <c r="H992" s="22"/>
      <c r="I992" s="22"/>
      <c r="J992" s="22"/>
      <c r="K992" s="21">
        <v>1</v>
      </c>
      <c r="L992" s="21"/>
      <c r="M992" s="21"/>
      <c r="N992" s="21"/>
      <c r="O992" s="21"/>
      <c r="P992" s="21"/>
      <c r="Q992" s="21"/>
      <c r="R992" s="21"/>
      <c r="S992" s="21"/>
      <c r="T992" s="21"/>
    </row>
    <row r="993" spans="1:20" ht="30" customHeight="1" x14ac:dyDescent="0.2">
      <c r="A993" s="22"/>
      <c r="B993" s="22"/>
      <c r="C993" s="22"/>
      <c r="D993" s="22"/>
      <c r="E993" s="22"/>
      <c r="F993" s="22"/>
      <c r="G993" s="22"/>
      <c r="H993" s="22"/>
      <c r="I993" s="22"/>
      <c r="J993" s="22"/>
      <c r="K993" s="21">
        <v>1</v>
      </c>
      <c r="L993" s="21"/>
      <c r="M993" s="21"/>
      <c r="N993" s="21"/>
      <c r="O993" s="21"/>
      <c r="P993" s="21"/>
      <c r="Q993" s="21"/>
      <c r="R993" s="21"/>
      <c r="S993" s="21"/>
      <c r="T993" s="21"/>
    </row>
    <row r="994" spans="1:20" ht="30" customHeight="1" x14ac:dyDescent="0.2">
      <c r="A994" s="22"/>
      <c r="B994" s="22"/>
      <c r="C994" s="22"/>
      <c r="D994" s="22"/>
      <c r="E994" s="22"/>
      <c r="F994" s="22"/>
      <c r="G994" s="22"/>
      <c r="H994" s="22"/>
      <c r="I994" s="22"/>
      <c r="J994" s="22"/>
      <c r="K994" s="21">
        <v>1</v>
      </c>
      <c r="L994" s="21"/>
      <c r="M994" s="21"/>
      <c r="N994" s="21"/>
      <c r="O994" s="21"/>
      <c r="P994" s="21"/>
      <c r="Q994" s="21"/>
      <c r="R994" s="21"/>
      <c r="S994" s="21"/>
      <c r="T994" s="21"/>
    </row>
    <row r="995" spans="1:20" ht="30" customHeight="1" x14ac:dyDescent="0.2">
      <c r="A995" s="22"/>
      <c r="B995" s="22"/>
      <c r="C995" s="22"/>
      <c r="D995" s="22"/>
      <c r="E995" s="22"/>
      <c r="F995" s="22"/>
      <c r="G995" s="22"/>
      <c r="H995" s="22"/>
      <c r="I995" s="22"/>
      <c r="J995" s="22"/>
      <c r="K995" s="21">
        <v>1</v>
      </c>
      <c r="L995" s="21"/>
      <c r="M995" s="21"/>
      <c r="N995" s="21"/>
      <c r="O995" s="21"/>
      <c r="P995" s="21"/>
      <c r="Q995" s="21"/>
      <c r="R995" s="21"/>
      <c r="S995" s="21"/>
      <c r="T995" s="21"/>
    </row>
    <row r="996" spans="1:20" ht="30" customHeight="1" x14ac:dyDescent="0.2">
      <c r="A996" s="22"/>
      <c r="B996" s="22"/>
      <c r="C996" s="22"/>
      <c r="D996" s="22"/>
      <c r="E996" s="22"/>
      <c r="F996" s="22"/>
      <c r="G996" s="22"/>
      <c r="H996" s="22"/>
      <c r="I996" s="22"/>
      <c r="J996" s="22"/>
      <c r="K996" s="21">
        <v>1</v>
      </c>
      <c r="L996" s="21"/>
      <c r="M996" s="21"/>
      <c r="N996" s="21"/>
      <c r="O996" s="21"/>
      <c r="P996" s="21"/>
      <c r="Q996" s="21"/>
      <c r="R996" s="21"/>
      <c r="S996" s="21"/>
      <c r="T996" s="21"/>
    </row>
    <row r="997" spans="1:20" ht="30" customHeight="1" x14ac:dyDescent="0.2">
      <c r="A997" s="22"/>
      <c r="B997" s="22"/>
      <c r="C997" s="22"/>
      <c r="D997" s="22"/>
      <c r="E997" s="22"/>
      <c r="F997" s="22"/>
      <c r="G997" s="22"/>
      <c r="H997" s="22"/>
      <c r="I997" s="22"/>
      <c r="J997" s="22"/>
      <c r="K997" s="21">
        <v>1</v>
      </c>
      <c r="L997" s="21"/>
      <c r="M997" s="21"/>
      <c r="N997" s="21"/>
      <c r="O997" s="21"/>
      <c r="P997" s="21"/>
      <c r="Q997" s="21"/>
      <c r="R997" s="21"/>
      <c r="S997" s="21"/>
      <c r="T997" s="21"/>
    </row>
    <row r="998" spans="1:20" ht="30" customHeight="1" x14ac:dyDescent="0.2">
      <c r="A998" s="22"/>
      <c r="B998" s="22"/>
      <c r="C998" s="22"/>
      <c r="D998" s="22"/>
      <c r="E998" s="22"/>
      <c r="F998" s="22"/>
      <c r="G998" s="22"/>
      <c r="H998" s="22"/>
      <c r="I998" s="22"/>
      <c r="J998" s="22"/>
      <c r="K998" s="21">
        <v>1</v>
      </c>
      <c r="L998" s="21"/>
      <c r="M998" s="21"/>
      <c r="N998" s="21"/>
      <c r="O998" s="21"/>
      <c r="P998" s="21"/>
      <c r="Q998" s="21"/>
      <c r="R998" s="21"/>
      <c r="S998" s="21"/>
      <c r="T998" s="21"/>
    </row>
    <row r="999" spans="1:20" ht="30" customHeight="1" x14ac:dyDescent="0.2">
      <c r="A999" s="22"/>
      <c r="B999" s="22"/>
      <c r="C999" s="22"/>
      <c r="D999" s="22"/>
      <c r="E999" s="22"/>
      <c r="F999" s="22"/>
      <c r="G999" s="22"/>
      <c r="H999" s="22"/>
      <c r="I999" s="22"/>
      <c r="J999" s="22"/>
      <c r="K999" s="21">
        <v>1</v>
      </c>
      <c r="L999" s="21"/>
      <c r="M999" s="21"/>
      <c r="N999" s="21"/>
      <c r="O999" s="21"/>
      <c r="P999" s="21"/>
      <c r="Q999" s="21"/>
      <c r="R999" s="21"/>
      <c r="S999" s="21"/>
      <c r="T999" s="21"/>
    </row>
    <row r="1000" spans="1:20" ht="30" customHeight="1" x14ac:dyDescent="0.2">
      <c r="A1000" s="22"/>
      <c r="B1000" s="22"/>
      <c r="C1000" s="22"/>
      <c r="D1000" s="22"/>
      <c r="E1000" s="22"/>
      <c r="F1000" s="22"/>
      <c r="G1000" s="22"/>
      <c r="H1000" s="22"/>
      <c r="I1000" s="22"/>
      <c r="J1000" s="22"/>
      <c r="K1000" s="21">
        <v>1</v>
      </c>
      <c r="L1000" s="21"/>
      <c r="M1000" s="21"/>
      <c r="N1000" s="21"/>
      <c r="O1000" s="21"/>
      <c r="P1000" s="21"/>
      <c r="Q1000" s="21"/>
      <c r="R1000" s="21"/>
      <c r="S1000" s="21"/>
      <c r="T1000" s="21"/>
    </row>
    <row r="1001" spans="1:20" ht="30" customHeight="1" x14ac:dyDescent="0.2">
      <c r="A1001" s="22"/>
      <c r="B1001" s="101"/>
      <c r="C1001" s="101"/>
      <c r="D1001" s="101"/>
      <c r="E1001" s="102"/>
      <c r="F1001" s="102"/>
      <c r="G1001" s="102"/>
      <c r="H1001" s="102"/>
      <c r="I1001" s="102"/>
      <c r="J1001" s="102"/>
      <c r="K1001" s="21"/>
      <c r="L1001" s="21"/>
      <c r="M1001" s="21"/>
      <c r="N1001" s="21"/>
      <c r="O1001" s="21"/>
      <c r="P1001" s="21"/>
      <c r="Q1001" s="21"/>
      <c r="R1001" s="21"/>
      <c r="S1001" s="21"/>
      <c r="T1001" s="21"/>
    </row>
    <row r="1002" spans="1:20" ht="30" customHeight="1" x14ac:dyDescent="0.2">
      <c r="A1002" s="22"/>
      <c r="B1002" s="101"/>
      <c r="C1002" s="101"/>
      <c r="D1002" s="101"/>
      <c r="E1002" s="102"/>
      <c r="F1002" s="102"/>
      <c r="G1002" s="102"/>
      <c r="H1002" s="102"/>
      <c r="I1002" s="102"/>
      <c r="J1002" s="102"/>
      <c r="K1002" s="21"/>
      <c r="L1002" s="21"/>
      <c r="M1002" s="21"/>
      <c r="N1002" s="21"/>
      <c r="O1002" s="21"/>
      <c r="P1002" s="21"/>
      <c r="Q1002" s="21"/>
      <c r="R1002" s="21"/>
      <c r="S1002" s="21"/>
      <c r="T1002" s="21"/>
    </row>
    <row r="1003" spans="1:20" ht="30" customHeight="1" x14ac:dyDescent="0.2">
      <c r="A1003" s="22"/>
      <c r="B1003" s="101"/>
      <c r="C1003" s="101"/>
      <c r="D1003" s="101"/>
      <c r="E1003" s="102"/>
      <c r="F1003" s="102"/>
      <c r="G1003" s="102"/>
      <c r="H1003" s="102"/>
      <c r="I1003" s="102"/>
      <c r="J1003" s="102"/>
      <c r="K1003" s="21"/>
      <c r="L1003" s="21"/>
      <c r="M1003" s="21"/>
      <c r="N1003" s="21"/>
      <c r="O1003" s="21"/>
      <c r="P1003" s="21"/>
      <c r="Q1003" s="21"/>
      <c r="R1003" s="21"/>
      <c r="S1003" s="21"/>
      <c r="T1003" s="21"/>
    </row>
    <row r="1004" spans="1:20" ht="30" customHeight="1" x14ac:dyDescent="0.2">
      <c r="A1004" s="22"/>
      <c r="B1004" s="101"/>
      <c r="C1004" s="101"/>
      <c r="D1004" s="101"/>
      <c r="E1004" s="102"/>
      <c r="F1004" s="102"/>
      <c r="G1004" s="102"/>
      <c r="H1004" s="102"/>
      <c r="I1004" s="102"/>
      <c r="J1004" s="102"/>
      <c r="K1004" s="21"/>
      <c r="L1004" s="21"/>
      <c r="M1004" s="21"/>
      <c r="N1004" s="21"/>
      <c r="O1004" s="21"/>
      <c r="P1004" s="21"/>
      <c r="Q1004" s="21"/>
      <c r="R1004" s="21"/>
      <c r="S1004" s="21"/>
      <c r="T1004" s="21"/>
    </row>
    <row r="1005" spans="1:20" ht="30" customHeight="1" x14ac:dyDescent="0.2">
      <c r="A1005" s="22"/>
      <c r="B1005" s="101"/>
      <c r="C1005" s="101"/>
      <c r="D1005" s="101"/>
      <c r="E1005" s="102"/>
      <c r="F1005" s="102"/>
      <c r="G1005" s="102"/>
      <c r="H1005" s="102"/>
      <c r="I1005" s="102"/>
      <c r="J1005" s="102"/>
      <c r="K1005" s="21"/>
      <c r="L1005" s="21"/>
      <c r="M1005" s="21"/>
      <c r="N1005" s="21"/>
      <c r="O1005" s="21"/>
      <c r="P1005" s="21"/>
      <c r="Q1005" s="21"/>
      <c r="R1005" s="21"/>
      <c r="S1005" s="21"/>
      <c r="T1005" s="21"/>
    </row>
    <row r="1006" spans="1:20" ht="30" customHeight="1" x14ac:dyDescent="0.2">
      <c r="A1006" s="22"/>
      <c r="B1006" s="101"/>
      <c r="C1006" s="101"/>
      <c r="D1006" s="101"/>
      <c r="E1006" s="102"/>
      <c r="F1006" s="102"/>
      <c r="G1006" s="102"/>
      <c r="H1006" s="102"/>
      <c r="I1006" s="102"/>
      <c r="J1006" s="102"/>
      <c r="K1006" s="21"/>
      <c r="L1006" s="21"/>
      <c r="M1006" s="21"/>
      <c r="N1006" s="21"/>
      <c r="O1006" s="21"/>
      <c r="P1006" s="21"/>
      <c r="Q1006" s="21"/>
      <c r="R1006" s="21"/>
      <c r="S1006" s="21"/>
      <c r="T1006" s="21"/>
    </row>
    <row r="1007" spans="1:20" ht="30" customHeight="1" x14ac:dyDescent="0.2">
      <c r="A1007" s="22"/>
      <c r="B1007" s="101"/>
      <c r="C1007" s="101"/>
      <c r="D1007" s="101"/>
      <c r="E1007" s="102"/>
      <c r="F1007" s="102"/>
      <c r="G1007" s="102"/>
      <c r="H1007" s="102"/>
      <c r="I1007" s="102"/>
      <c r="J1007" s="102"/>
      <c r="K1007" s="21"/>
      <c r="L1007" s="21"/>
      <c r="M1007" s="21"/>
      <c r="N1007" s="21"/>
      <c r="O1007" s="21"/>
      <c r="P1007" s="21"/>
      <c r="Q1007" s="21"/>
      <c r="R1007" s="21"/>
      <c r="S1007" s="21"/>
      <c r="T1007" s="21"/>
    </row>
    <row r="1008" spans="1:20" ht="30" customHeight="1" x14ac:dyDescent="0.2">
      <c r="A1008" s="22"/>
      <c r="B1008" s="101"/>
      <c r="C1008" s="101"/>
      <c r="D1008" s="101"/>
      <c r="E1008" s="102"/>
      <c r="F1008" s="102"/>
      <c r="G1008" s="102"/>
      <c r="H1008" s="102"/>
      <c r="I1008" s="102"/>
      <c r="J1008" s="102"/>
      <c r="K1008" s="21"/>
      <c r="L1008" s="21"/>
      <c r="M1008" s="21"/>
      <c r="N1008" s="21"/>
      <c r="O1008" s="21"/>
      <c r="P1008" s="21"/>
      <c r="Q1008" s="21"/>
      <c r="R1008" s="21"/>
      <c r="S1008" s="21"/>
      <c r="T1008" s="21"/>
    </row>
    <row r="1009" spans="1:20" ht="30" customHeight="1" x14ac:dyDescent="0.2">
      <c r="A1009" s="22"/>
      <c r="B1009" s="101"/>
      <c r="C1009" s="101"/>
      <c r="D1009" s="101"/>
      <c r="E1009" s="102"/>
      <c r="F1009" s="102"/>
      <c r="G1009" s="102"/>
      <c r="H1009" s="102"/>
      <c r="I1009" s="102"/>
      <c r="J1009" s="102"/>
      <c r="K1009" s="21"/>
      <c r="L1009" s="21"/>
      <c r="M1009" s="21"/>
      <c r="N1009" s="21"/>
      <c r="O1009" s="21"/>
      <c r="P1009" s="21"/>
      <c r="Q1009" s="21"/>
      <c r="R1009" s="21"/>
      <c r="S1009" s="21"/>
      <c r="T1009" s="21"/>
    </row>
    <row r="1010" spans="1:20" ht="30" customHeight="1" x14ac:dyDescent="0.2">
      <c r="A1010" s="22"/>
      <c r="B1010" s="101"/>
      <c r="C1010" s="101"/>
      <c r="D1010" s="101"/>
      <c r="E1010" s="102"/>
      <c r="F1010" s="102"/>
      <c r="G1010" s="102"/>
      <c r="H1010" s="102"/>
      <c r="I1010" s="102"/>
      <c r="J1010" s="102"/>
      <c r="K1010" s="21"/>
      <c r="L1010" s="21"/>
      <c r="M1010" s="21"/>
      <c r="N1010" s="21"/>
      <c r="O1010" s="21"/>
      <c r="P1010" s="21"/>
      <c r="Q1010" s="21"/>
      <c r="R1010" s="21"/>
      <c r="S1010" s="21"/>
      <c r="T1010" s="21"/>
    </row>
    <row r="1011" spans="1:20" ht="30" customHeight="1" x14ac:dyDescent="0.2">
      <c r="A1011" s="22"/>
      <c r="B1011" s="101"/>
      <c r="C1011" s="101"/>
      <c r="D1011" s="101"/>
      <c r="E1011" s="102"/>
      <c r="F1011" s="102"/>
      <c r="G1011" s="102"/>
      <c r="H1011" s="102"/>
      <c r="I1011" s="102"/>
      <c r="J1011" s="102"/>
      <c r="K1011" s="21"/>
      <c r="L1011" s="21"/>
      <c r="M1011" s="21"/>
      <c r="N1011" s="21"/>
      <c r="O1011" s="21"/>
      <c r="P1011" s="21"/>
      <c r="Q1011" s="21"/>
      <c r="R1011" s="21"/>
      <c r="S1011" s="21"/>
      <c r="T1011" s="21"/>
    </row>
    <row r="1012" spans="1:20" ht="30" customHeight="1" x14ac:dyDescent="0.2">
      <c r="A1012" s="22"/>
      <c r="B1012" s="101"/>
      <c r="C1012" s="101"/>
      <c r="D1012" s="101"/>
      <c r="E1012" s="102"/>
      <c r="F1012" s="102"/>
      <c r="G1012" s="102"/>
      <c r="H1012" s="102"/>
      <c r="I1012" s="102"/>
      <c r="J1012" s="102"/>
      <c r="K1012" s="21"/>
      <c r="L1012" s="21"/>
      <c r="M1012" s="21"/>
      <c r="N1012" s="21"/>
      <c r="O1012" s="21"/>
      <c r="P1012" s="21"/>
      <c r="Q1012" s="21"/>
      <c r="R1012" s="21"/>
      <c r="S1012" s="21"/>
      <c r="T1012" s="21"/>
    </row>
    <row r="1013" spans="1:20" ht="30" customHeight="1" x14ac:dyDescent="0.2">
      <c r="A1013" s="22"/>
      <c r="B1013" s="101"/>
      <c r="C1013" s="101"/>
      <c r="D1013" s="101"/>
      <c r="E1013" s="102"/>
      <c r="F1013" s="102"/>
      <c r="G1013" s="102"/>
      <c r="H1013" s="102"/>
      <c r="I1013" s="102"/>
      <c r="J1013" s="102"/>
      <c r="K1013" s="21"/>
      <c r="L1013" s="21"/>
      <c r="M1013" s="21"/>
      <c r="N1013" s="21"/>
      <c r="O1013" s="21"/>
      <c r="P1013" s="21"/>
      <c r="Q1013" s="21"/>
      <c r="R1013" s="21"/>
      <c r="S1013" s="21"/>
      <c r="T1013" s="21"/>
    </row>
    <row r="1014" spans="1:20" ht="30" customHeight="1" x14ac:dyDescent="0.2">
      <c r="A1014" s="22"/>
      <c r="B1014" s="101"/>
      <c r="C1014" s="101"/>
      <c r="D1014" s="101"/>
      <c r="E1014" s="102"/>
      <c r="F1014" s="102"/>
      <c r="G1014" s="102"/>
      <c r="H1014" s="102"/>
      <c r="I1014" s="102"/>
      <c r="J1014" s="102"/>
      <c r="K1014" s="21"/>
      <c r="L1014" s="21"/>
      <c r="M1014" s="21"/>
      <c r="N1014" s="21"/>
      <c r="O1014" s="21"/>
      <c r="P1014" s="21"/>
      <c r="Q1014" s="21"/>
      <c r="R1014" s="21"/>
      <c r="S1014" s="21"/>
      <c r="T1014" s="21"/>
    </row>
    <row r="1015" spans="1:20" ht="30" customHeight="1" x14ac:dyDescent="0.2">
      <c r="A1015" s="22"/>
      <c r="B1015" s="101"/>
      <c r="C1015" s="101"/>
      <c r="D1015" s="101"/>
      <c r="E1015" s="102"/>
      <c r="F1015" s="102"/>
      <c r="G1015" s="102"/>
      <c r="H1015" s="102"/>
      <c r="I1015" s="102"/>
      <c r="J1015" s="102"/>
      <c r="K1015" s="21"/>
      <c r="L1015" s="21"/>
      <c r="M1015" s="21"/>
      <c r="N1015" s="21"/>
      <c r="O1015" s="21"/>
      <c r="P1015" s="21"/>
      <c r="Q1015" s="21"/>
      <c r="R1015" s="21"/>
      <c r="S1015" s="21"/>
      <c r="T1015" s="21"/>
    </row>
    <row r="1016" spans="1:20" ht="30" customHeight="1" x14ac:dyDescent="0.2">
      <c r="A1016" s="22"/>
      <c r="B1016" s="101"/>
      <c r="C1016" s="101"/>
      <c r="D1016" s="101"/>
      <c r="E1016" s="102"/>
      <c r="F1016" s="102"/>
      <c r="G1016" s="102"/>
      <c r="H1016" s="102"/>
      <c r="I1016" s="102"/>
      <c r="J1016" s="102"/>
      <c r="K1016" s="21"/>
      <c r="L1016" s="21"/>
      <c r="M1016" s="21"/>
      <c r="N1016" s="21"/>
      <c r="O1016" s="21"/>
      <c r="P1016" s="21"/>
      <c r="Q1016" s="21"/>
      <c r="R1016" s="21"/>
      <c r="S1016" s="21"/>
      <c r="T1016" s="21"/>
    </row>
    <row r="1017" spans="1:20" ht="30" customHeight="1" x14ac:dyDescent="0.2">
      <c r="A1017" s="22"/>
      <c r="B1017" s="101"/>
      <c r="C1017" s="101"/>
      <c r="D1017" s="101"/>
      <c r="E1017" s="102"/>
      <c r="F1017" s="102"/>
      <c r="G1017" s="102"/>
      <c r="H1017" s="102"/>
      <c r="I1017" s="102"/>
      <c r="J1017" s="102"/>
      <c r="K1017" s="21"/>
      <c r="L1017" s="21"/>
      <c r="M1017" s="21"/>
      <c r="N1017" s="21"/>
      <c r="O1017" s="21"/>
      <c r="P1017" s="21"/>
      <c r="Q1017" s="21"/>
      <c r="R1017" s="21"/>
      <c r="S1017" s="21"/>
      <c r="T1017" s="21"/>
    </row>
    <row r="1018" spans="1:20" ht="30" customHeight="1" x14ac:dyDescent="0.2">
      <c r="A1018" s="22"/>
      <c r="B1018" s="101"/>
      <c r="C1018" s="101"/>
      <c r="D1018" s="101"/>
      <c r="E1018" s="102"/>
      <c r="F1018" s="102"/>
      <c r="G1018" s="102"/>
      <c r="H1018" s="102"/>
      <c r="I1018" s="102"/>
      <c r="J1018" s="102"/>
      <c r="K1018" s="21"/>
      <c r="L1018" s="21"/>
      <c r="M1018" s="21"/>
      <c r="N1018" s="21"/>
      <c r="O1018" s="21"/>
      <c r="P1018" s="21"/>
      <c r="Q1018" s="21"/>
      <c r="R1018" s="21"/>
      <c r="S1018" s="21"/>
      <c r="T1018" s="21"/>
    </row>
    <row r="1019" spans="1:20" ht="30" customHeight="1" x14ac:dyDescent="0.2">
      <c r="A1019" s="22"/>
      <c r="B1019" s="101"/>
      <c r="C1019" s="101"/>
      <c r="D1019" s="101"/>
      <c r="E1019" s="102"/>
      <c r="F1019" s="102"/>
      <c r="G1019" s="102"/>
      <c r="H1019" s="102"/>
      <c r="I1019" s="102"/>
      <c r="J1019" s="102"/>
      <c r="K1019" s="21"/>
      <c r="L1019" s="21"/>
      <c r="M1019" s="21"/>
      <c r="N1019" s="21"/>
      <c r="O1019" s="21"/>
      <c r="P1019" s="21"/>
      <c r="Q1019" s="21"/>
      <c r="R1019" s="21"/>
      <c r="S1019" s="21"/>
      <c r="T1019" s="21"/>
    </row>
    <row r="1020" spans="1:20" ht="30" customHeight="1" x14ac:dyDescent="0.2">
      <c r="A1020" s="22"/>
      <c r="B1020" s="101"/>
      <c r="C1020" s="101"/>
      <c r="D1020" s="101"/>
      <c r="E1020" s="102"/>
      <c r="F1020" s="102"/>
      <c r="G1020" s="102"/>
      <c r="H1020" s="102"/>
      <c r="I1020" s="102"/>
      <c r="J1020" s="102"/>
      <c r="K1020" s="21"/>
      <c r="L1020" s="21"/>
      <c r="M1020" s="21"/>
      <c r="N1020" s="21"/>
      <c r="O1020" s="21"/>
      <c r="P1020" s="21"/>
      <c r="Q1020" s="21"/>
      <c r="R1020" s="21"/>
      <c r="S1020" s="21"/>
      <c r="T1020" s="21"/>
    </row>
    <row r="1021" spans="1:20" ht="30" customHeight="1" x14ac:dyDescent="0.2">
      <c r="A1021" s="22"/>
      <c r="B1021" s="101"/>
      <c r="C1021" s="101"/>
      <c r="D1021" s="101"/>
      <c r="E1021" s="102"/>
      <c r="F1021" s="102"/>
      <c r="G1021" s="102"/>
      <c r="H1021" s="102"/>
      <c r="I1021" s="102"/>
      <c r="J1021" s="102"/>
      <c r="K1021" s="21"/>
      <c r="L1021" s="21"/>
      <c r="M1021" s="21"/>
      <c r="N1021" s="21"/>
      <c r="O1021" s="21"/>
      <c r="P1021" s="21"/>
      <c r="Q1021" s="21"/>
      <c r="R1021" s="21"/>
      <c r="S1021" s="21"/>
      <c r="T1021" s="21"/>
    </row>
    <row r="1022" spans="1:20" ht="30" customHeight="1" x14ac:dyDescent="0.2">
      <c r="A1022" s="22"/>
      <c r="B1022" s="101"/>
      <c r="C1022" s="101"/>
      <c r="D1022" s="101"/>
      <c r="E1022" s="102"/>
      <c r="F1022" s="102"/>
      <c r="G1022" s="102"/>
      <c r="H1022" s="102"/>
      <c r="I1022" s="102"/>
      <c r="J1022" s="102"/>
      <c r="K1022" s="21"/>
      <c r="L1022" s="21"/>
      <c r="M1022" s="21"/>
      <c r="N1022" s="21"/>
      <c r="O1022" s="21"/>
      <c r="P1022" s="21"/>
      <c r="Q1022" s="21"/>
      <c r="R1022" s="21"/>
      <c r="S1022" s="21"/>
      <c r="T1022" s="21"/>
    </row>
    <row r="1023" spans="1:20" ht="30" customHeight="1" x14ac:dyDescent="0.2">
      <c r="A1023" s="22"/>
      <c r="B1023" s="101"/>
      <c r="C1023" s="101"/>
      <c r="D1023" s="101"/>
      <c r="E1023" s="102"/>
      <c r="F1023" s="102"/>
      <c r="G1023" s="102"/>
      <c r="H1023" s="102"/>
      <c r="I1023" s="102"/>
      <c r="J1023" s="102"/>
      <c r="K1023" s="21"/>
      <c r="L1023" s="21"/>
      <c r="M1023" s="21"/>
      <c r="N1023" s="21"/>
      <c r="O1023" s="21"/>
      <c r="P1023" s="21"/>
      <c r="Q1023" s="21"/>
      <c r="R1023" s="21"/>
      <c r="S1023" s="21"/>
      <c r="T1023" s="21"/>
    </row>
    <row r="1024" spans="1:20" ht="30" customHeight="1" x14ac:dyDescent="0.2">
      <c r="A1024" s="22"/>
      <c r="B1024" s="101"/>
      <c r="C1024" s="101"/>
      <c r="D1024" s="101"/>
      <c r="E1024" s="102"/>
      <c r="F1024" s="102"/>
      <c r="G1024" s="102"/>
      <c r="H1024" s="102"/>
      <c r="I1024" s="102"/>
      <c r="J1024" s="102"/>
      <c r="K1024" s="21"/>
      <c r="L1024" s="21"/>
      <c r="M1024" s="21"/>
      <c r="N1024" s="21"/>
      <c r="O1024" s="21"/>
      <c r="P1024" s="21"/>
      <c r="Q1024" s="21"/>
      <c r="R1024" s="21"/>
      <c r="S1024" s="21"/>
      <c r="T1024" s="21"/>
    </row>
    <row r="1025" spans="1:20" ht="30" customHeight="1" x14ac:dyDescent="0.2">
      <c r="A1025" s="22"/>
      <c r="B1025" s="101"/>
      <c r="C1025" s="101"/>
      <c r="D1025" s="101"/>
      <c r="E1025" s="102"/>
      <c r="F1025" s="102"/>
      <c r="G1025" s="102"/>
      <c r="H1025" s="102"/>
      <c r="I1025" s="102"/>
      <c r="J1025" s="102"/>
      <c r="K1025" s="21"/>
      <c r="L1025" s="21"/>
      <c r="M1025" s="21"/>
      <c r="N1025" s="21"/>
      <c r="O1025" s="21"/>
      <c r="P1025" s="21"/>
      <c r="Q1025" s="21"/>
      <c r="R1025" s="21"/>
      <c r="S1025" s="21"/>
      <c r="T1025" s="21"/>
    </row>
    <row r="1026" spans="1:20" ht="30" customHeight="1" x14ac:dyDescent="0.2">
      <c r="A1026" s="22"/>
      <c r="B1026" s="101"/>
      <c r="C1026" s="101"/>
      <c r="D1026" s="101"/>
      <c r="E1026" s="102"/>
      <c r="F1026" s="102"/>
      <c r="G1026" s="102"/>
      <c r="H1026" s="102"/>
      <c r="I1026" s="102"/>
      <c r="J1026" s="102"/>
      <c r="K1026" s="21"/>
      <c r="L1026" s="21"/>
      <c r="M1026" s="21"/>
      <c r="N1026" s="21"/>
      <c r="O1026" s="21"/>
      <c r="P1026" s="21"/>
      <c r="Q1026" s="21"/>
      <c r="R1026" s="21"/>
      <c r="S1026" s="21"/>
      <c r="T1026" s="21"/>
    </row>
    <row r="1027" spans="1:20" ht="30" customHeight="1" x14ac:dyDescent="0.2">
      <c r="A1027" s="22"/>
      <c r="B1027" s="101"/>
      <c r="C1027" s="101"/>
      <c r="D1027" s="101"/>
      <c r="E1027" s="102"/>
      <c r="F1027" s="102"/>
      <c r="G1027" s="102"/>
      <c r="H1027" s="102"/>
      <c r="I1027" s="102"/>
      <c r="J1027" s="102"/>
      <c r="K1027" s="21"/>
      <c r="L1027" s="21"/>
      <c r="M1027" s="21"/>
      <c r="N1027" s="21"/>
      <c r="O1027" s="21"/>
      <c r="P1027" s="21"/>
      <c r="Q1027" s="21"/>
      <c r="R1027" s="21"/>
      <c r="S1027" s="21"/>
      <c r="T1027" s="21"/>
    </row>
    <row r="1028" spans="1:20" ht="30" customHeight="1" x14ac:dyDescent="0.2">
      <c r="A1028" s="22"/>
      <c r="B1028" s="101"/>
      <c r="C1028" s="101"/>
      <c r="D1028" s="101"/>
      <c r="E1028" s="102"/>
      <c r="F1028" s="102"/>
      <c r="G1028" s="102"/>
      <c r="H1028" s="102"/>
      <c r="I1028" s="102"/>
      <c r="J1028" s="102"/>
      <c r="K1028" s="21"/>
      <c r="L1028" s="21"/>
      <c r="M1028" s="21"/>
      <c r="N1028" s="21"/>
      <c r="O1028" s="21"/>
      <c r="P1028" s="21"/>
      <c r="Q1028" s="21"/>
      <c r="R1028" s="21"/>
      <c r="S1028" s="21"/>
      <c r="T1028" s="21"/>
    </row>
    <row r="1029" spans="1:20" ht="30" customHeight="1" x14ac:dyDescent="0.2">
      <c r="A1029" s="22"/>
      <c r="B1029" s="101"/>
      <c r="C1029" s="101"/>
      <c r="D1029" s="101"/>
      <c r="E1029" s="102"/>
      <c r="F1029" s="102"/>
      <c r="G1029" s="102"/>
      <c r="H1029" s="102"/>
      <c r="I1029" s="102"/>
      <c r="J1029" s="102"/>
      <c r="K1029" s="21"/>
      <c r="L1029" s="21"/>
      <c r="M1029" s="21"/>
      <c r="N1029" s="21"/>
      <c r="O1029" s="21"/>
      <c r="P1029" s="21"/>
      <c r="Q1029" s="21"/>
      <c r="R1029" s="21"/>
      <c r="S1029" s="21"/>
      <c r="T1029" s="21"/>
    </row>
    <row r="1030" spans="1:20" ht="30" customHeight="1" x14ac:dyDescent="0.2">
      <c r="A1030" s="22"/>
      <c r="B1030" s="101"/>
      <c r="C1030" s="101"/>
      <c r="D1030" s="101"/>
      <c r="E1030" s="102"/>
      <c r="F1030" s="102"/>
      <c r="G1030" s="102"/>
      <c r="H1030" s="102"/>
      <c r="I1030" s="102"/>
      <c r="J1030" s="102"/>
      <c r="K1030" s="21"/>
      <c r="L1030" s="21"/>
      <c r="M1030" s="21"/>
      <c r="N1030" s="21"/>
      <c r="O1030" s="21"/>
      <c r="P1030" s="21"/>
      <c r="Q1030" s="21"/>
      <c r="R1030" s="21"/>
      <c r="S1030" s="21"/>
      <c r="T1030" s="21"/>
    </row>
    <row r="1031" spans="1:20" ht="30" customHeight="1" x14ac:dyDescent="0.2">
      <c r="A1031" s="22"/>
      <c r="B1031" s="101"/>
      <c r="C1031" s="101"/>
      <c r="D1031" s="101"/>
      <c r="E1031" s="102"/>
      <c r="F1031" s="102"/>
      <c r="G1031" s="102"/>
      <c r="H1031" s="102"/>
      <c r="I1031" s="102"/>
      <c r="J1031" s="102"/>
      <c r="K1031" s="21"/>
      <c r="L1031" s="21"/>
      <c r="M1031" s="21"/>
      <c r="N1031" s="21"/>
      <c r="O1031" s="21"/>
      <c r="P1031" s="21"/>
      <c r="Q1031" s="21"/>
      <c r="R1031" s="21"/>
      <c r="S1031" s="21"/>
      <c r="T1031" s="21"/>
    </row>
    <row r="1032" spans="1:20" ht="30" customHeight="1" x14ac:dyDescent="0.2">
      <c r="A1032" s="22"/>
      <c r="B1032" s="101"/>
      <c r="C1032" s="101"/>
      <c r="D1032" s="101"/>
      <c r="E1032" s="102"/>
      <c r="F1032" s="102"/>
      <c r="G1032" s="102"/>
      <c r="H1032" s="102"/>
      <c r="I1032" s="102"/>
      <c r="J1032" s="102"/>
      <c r="K1032" s="21"/>
      <c r="L1032" s="21"/>
      <c r="M1032" s="21"/>
      <c r="N1032" s="21"/>
      <c r="O1032" s="21"/>
      <c r="P1032" s="21"/>
      <c r="Q1032" s="21"/>
      <c r="R1032" s="21"/>
      <c r="S1032" s="21"/>
      <c r="T1032" s="21"/>
    </row>
    <row r="1033" spans="1:20" ht="30" customHeight="1" x14ac:dyDescent="0.2">
      <c r="A1033" s="22"/>
      <c r="B1033" s="101"/>
      <c r="C1033" s="101"/>
      <c r="D1033" s="101"/>
      <c r="E1033" s="102"/>
      <c r="F1033" s="102"/>
      <c r="G1033" s="102"/>
      <c r="H1033" s="102"/>
      <c r="I1033" s="102"/>
      <c r="J1033" s="102"/>
      <c r="K1033" s="21"/>
      <c r="L1033" s="21"/>
      <c r="M1033" s="21"/>
      <c r="N1033" s="21"/>
      <c r="O1033" s="21"/>
      <c r="P1033" s="21"/>
      <c r="Q1033" s="21"/>
      <c r="R1033" s="21"/>
      <c r="S1033" s="21"/>
      <c r="T1033" s="21"/>
    </row>
    <row r="1034" spans="1:20" ht="30" customHeight="1" x14ac:dyDescent="0.2">
      <c r="A1034" s="22"/>
      <c r="B1034" s="101"/>
      <c r="C1034" s="101"/>
      <c r="D1034" s="101"/>
      <c r="E1034" s="102"/>
      <c r="F1034" s="102"/>
      <c r="G1034" s="102"/>
      <c r="H1034" s="102"/>
      <c r="I1034" s="102"/>
      <c r="J1034" s="102"/>
      <c r="K1034" s="21"/>
      <c r="L1034" s="21"/>
      <c r="M1034" s="21"/>
      <c r="N1034" s="21"/>
      <c r="O1034" s="21"/>
      <c r="P1034" s="21"/>
      <c r="Q1034" s="21"/>
      <c r="R1034" s="21"/>
      <c r="S1034" s="21"/>
      <c r="T1034" s="21"/>
    </row>
    <row r="1035" spans="1:20" ht="30" customHeight="1" x14ac:dyDescent="0.2">
      <c r="A1035" s="22"/>
      <c r="B1035" s="101"/>
      <c r="C1035" s="101"/>
      <c r="D1035" s="101"/>
      <c r="E1035" s="102"/>
      <c r="F1035" s="102"/>
      <c r="G1035" s="102"/>
      <c r="H1035" s="102"/>
      <c r="I1035" s="102"/>
      <c r="J1035" s="102"/>
      <c r="K1035" s="21"/>
      <c r="L1035" s="21"/>
      <c r="M1035" s="21"/>
      <c r="N1035" s="21"/>
      <c r="O1035" s="21"/>
      <c r="P1035" s="21"/>
      <c r="Q1035" s="21"/>
      <c r="R1035" s="21"/>
      <c r="S1035" s="21"/>
      <c r="T1035" s="21"/>
    </row>
    <row r="1036" spans="1:20" ht="30" customHeight="1" x14ac:dyDescent="0.2">
      <c r="A1036" s="22"/>
      <c r="B1036" s="101"/>
      <c r="C1036" s="101"/>
      <c r="D1036" s="101"/>
      <c r="E1036" s="102"/>
      <c r="F1036" s="102"/>
      <c r="G1036" s="102"/>
      <c r="H1036" s="102"/>
      <c r="I1036" s="102"/>
      <c r="J1036" s="102"/>
      <c r="K1036" s="21"/>
      <c r="L1036" s="21"/>
      <c r="M1036" s="21"/>
      <c r="N1036" s="21"/>
      <c r="O1036" s="21"/>
      <c r="P1036" s="21"/>
      <c r="Q1036" s="21"/>
      <c r="R1036" s="21"/>
      <c r="S1036" s="21"/>
      <c r="T1036" s="21"/>
    </row>
    <row r="1037" spans="1:20" ht="30" customHeight="1" x14ac:dyDescent="0.2">
      <c r="A1037" s="22"/>
      <c r="B1037" s="101"/>
      <c r="C1037" s="101"/>
      <c r="D1037" s="101"/>
      <c r="E1037" s="102"/>
      <c r="F1037" s="102"/>
      <c r="G1037" s="102"/>
      <c r="H1037" s="102"/>
      <c r="I1037" s="102"/>
      <c r="J1037" s="102"/>
      <c r="K1037" s="21"/>
      <c r="L1037" s="21"/>
      <c r="M1037" s="21"/>
      <c r="N1037" s="21"/>
      <c r="O1037" s="21"/>
      <c r="P1037" s="21"/>
      <c r="Q1037" s="21"/>
      <c r="R1037" s="21"/>
      <c r="S1037" s="21"/>
      <c r="T1037" s="21"/>
    </row>
    <row r="1038" spans="1:20" ht="30" customHeight="1" x14ac:dyDescent="0.2">
      <c r="A1038" s="22"/>
      <c r="B1038" s="101"/>
      <c r="C1038" s="101"/>
      <c r="D1038" s="101"/>
      <c r="E1038" s="102"/>
      <c r="F1038" s="102"/>
      <c r="G1038" s="102"/>
      <c r="H1038" s="102"/>
      <c r="I1038" s="102"/>
      <c r="J1038" s="102"/>
      <c r="K1038" s="21"/>
      <c r="L1038" s="21"/>
      <c r="M1038" s="21"/>
      <c r="N1038" s="21"/>
      <c r="O1038" s="21"/>
      <c r="P1038" s="21"/>
      <c r="Q1038" s="21"/>
      <c r="R1038" s="21"/>
      <c r="S1038" s="21"/>
      <c r="T1038" s="21"/>
    </row>
    <row r="1039" spans="1:20" ht="30" customHeight="1" x14ac:dyDescent="0.2">
      <c r="A1039" s="22"/>
      <c r="B1039" s="101"/>
      <c r="C1039" s="101"/>
      <c r="D1039" s="101"/>
      <c r="E1039" s="102"/>
      <c r="F1039" s="102"/>
      <c r="G1039" s="102"/>
      <c r="H1039" s="102"/>
      <c r="I1039" s="102"/>
      <c r="J1039" s="102"/>
      <c r="K1039" s="21"/>
      <c r="L1039" s="21"/>
      <c r="M1039" s="21"/>
      <c r="N1039" s="21"/>
      <c r="O1039" s="21"/>
      <c r="P1039" s="21"/>
      <c r="Q1039" s="21"/>
      <c r="R1039" s="21"/>
      <c r="S1039" s="21"/>
      <c r="T1039" s="21"/>
    </row>
    <row r="1040" spans="1:20" ht="30" customHeight="1" x14ac:dyDescent="0.2">
      <c r="A1040" s="22"/>
      <c r="B1040" s="101"/>
      <c r="C1040" s="101"/>
      <c r="D1040" s="101"/>
      <c r="E1040" s="102"/>
      <c r="F1040" s="102"/>
      <c r="G1040" s="102"/>
      <c r="H1040" s="102"/>
      <c r="I1040" s="102"/>
      <c r="J1040" s="102"/>
      <c r="K1040" s="21"/>
      <c r="L1040" s="21"/>
      <c r="M1040" s="21"/>
      <c r="N1040" s="21"/>
      <c r="O1040" s="21"/>
      <c r="P1040" s="21"/>
      <c r="Q1040" s="21"/>
      <c r="R1040" s="21"/>
      <c r="S1040" s="21"/>
      <c r="T1040" s="21"/>
    </row>
    <row r="1041" spans="1:20" ht="30" customHeight="1" x14ac:dyDescent="0.2">
      <c r="A1041" s="22"/>
      <c r="B1041" s="101"/>
      <c r="C1041" s="101"/>
      <c r="D1041" s="101"/>
      <c r="E1041" s="102"/>
      <c r="F1041" s="102"/>
      <c r="G1041" s="102"/>
      <c r="H1041" s="102"/>
      <c r="I1041" s="102"/>
      <c r="J1041" s="102"/>
      <c r="K1041" s="21"/>
      <c r="L1041" s="21"/>
      <c r="M1041" s="21"/>
      <c r="N1041" s="21"/>
      <c r="O1041" s="21"/>
      <c r="P1041" s="21"/>
      <c r="Q1041" s="21"/>
      <c r="R1041" s="21"/>
      <c r="S1041" s="21"/>
      <c r="T1041" s="21"/>
    </row>
    <row r="1042" spans="1:20" ht="30" customHeight="1" x14ac:dyDescent="0.2">
      <c r="A1042" s="22"/>
      <c r="B1042" s="101"/>
      <c r="C1042" s="101"/>
      <c r="D1042" s="101"/>
      <c r="E1042" s="102"/>
      <c r="F1042" s="102"/>
      <c r="G1042" s="102"/>
      <c r="H1042" s="102"/>
      <c r="I1042" s="102"/>
      <c r="J1042" s="102"/>
      <c r="K1042" s="21"/>
      <c r="L1042" s="21"/>
      <c r="M1042" s="21"/>
      <c r="N1042" s="21"/>
      <c r="O1042" s="21"/>
      <c r="P1042" s="21"/>
      <c r="Q1042" s="21"/>
      <c r="R1042" s="21"/>
      <c r="S1042" s="21"/>
      <c r="T1042" s="21"/>
    </row>
    <row r="1043" spans="1:20" ht="30" customHeight="1" x14ac:dyDescent="0.2">
      <c r="A1043" s="22"/>
      <c r="B1043" s="101"/>
      <c r="C1043" s="101"/>
      <c r="D1043" s="101"/>
      <c r="E1043" s="102"/>
      <c r="F1043" s="102"/>
      <c r="G1043" s="102"/>
      <c r="H1043" s="102"/>
      <c r="I1043" s="102"/>
      <c r="J1043" s="102"/>
      <c r="K1043" s="21"/>
      <c r="L1043" s="21"/>
      <c r="M1043" s="21"/>
      <c r="N1043" s="21"/>
      <c r="O1043" s="21"/>
      <c r="P1043" s="21"/>
      <c r="Q1043" s="21"/>
      <c r="R1043" s="21"/>
      <c r="S1043" s="21"/>
      <c r="T1043" s="21"/>
    </row>
    <row r="1044" spans="1:20" ht="30" customHeight="1" x14ac:dyDescent="0.2">
      <c r="A1044" s="22"/>
      <c r="B1044" s="101"/>
      <c r="C1044" s="101"/>
      <c r="D1044" s="101"/>
      <c r="E1044" s="102"/>
      <c r="F1044" s="102"/>
      <c r="G1044" s="102"/>
      <c r="H1044" s="102"/>
      <c r="I1044" s="102"/>
      <c r="J1044" s="102"/>
      <c r="K1044" s="21"/>
      <c r="L1044" s="21"/>
      <c r="M1044" s="21"/>
      <c r="N1044" s="21"/>
      <c r="O1044" s="21"/>
      <c r="P1044" s="21"/>
      <c r="Q1044" s="21"/>
      <c r="R1044" s="21"/>
      <c r="S1044" s="21"/>
      <c r="T1044" s="21"/>
    </row>
    <row r="1045" spans="1:20" ht="30" customHeight="1" x14ac:dyDescent="0.2">
      <c r="A1045" s="22"/>
      <c r="B1045" s="101"/>
      <c r="C1045" s="101"/>
      <c r="D1045" s="101"/>
      <c r="E1045" s="102"/>
      <c r="F1045" s="102"/>
      <c r="G1045" s="102"/>
      <c r="H1045" s="102"/>
      <c r="I1045" s="102"/>
      <c r="J1045" s="102"/>
      <c r="K1045" s="21"/>
      <c r="L1045" s="21"/>
      <c r="M1045" s="21"/>
      <c r="N1045" s="21"/>
      <c r="O1045" s="21"/>
      <c r="P1045" s="21"/>
      <c r="Q1045" s="21"/>
      <c r="R1045" s="21"/>
      <c r="S1045" s="21"/>
      <c r="T1045" s="21"/>
    </row>
    <row r="1046" spans="1:20" ht="30" customHeight="1" x14ac:dyDescent="0.2">
      <c r="A1046" s="22"/>
      <c r="B1046" s="101"/>
      <c r="C1046" s="101"/>
      <c r="D1046" s="101"/>
      <c r="E1046" s="102"/>
      <c r="F1046" s="102"/>
      <c r="G1046" s="102"/>
      <c r="H1046" s="102"/>
      <c r="I1046" s="102"/>
      <c r="J1046" s="102"/>
      <c r="K1046" s="21"/>
      <c r="L1046" s="21"/>
      <c r="M1046" s="21"/>
      <c r="N1046" s="21"/>
      <c r="O1046" s="21"/>
      <c r="P1046" s="21"/>
      <c r="Q1046" s="21"/>
      <c r="R1046" s="21"/>
      <c r="S1046" s="21"/>
      <c r="T1046" s="21"/>
    </row>
    <row r="1047" spans="1:20" ht="30" customHeight="1" x14ac:dyDescent="0.2">
      <c r="A1047" s="22"/>
      <c r="B1047" s="101"/>
      <c r="C1047" s="101"/>
      <c r="D1047" s="101"/>
      <c r="E1047" s="102"/>
      <c r="F1047" s="102"/>
      <c r="G1047" s="102"/>
      <c r="H1047" s="102"/>
      <c r="I1047" s="102"/>
      <c r="J1047" s="102"/>
      <c r="K1047" s="21"/>
      <c r="L1047" s="21"/>
      <c r="M1047" s="21"/>
      <c r="N1047" s="21"/>
      <c r="O1047" s="21"/>
      <c r="P1047" s="21"/>
      <c r="Q1047" s="21"/>
      <c r="R1047" s="21"/>
      <c r="S1047" s="21"/>
      <c r="T1047" s="21"/>
    </row>
    <row r="1048" spans="1:20" ht="30" customHeight="1" x14ac:dyDescent="0.2">
      <c r="A1048" s="22"/>
      <c r="B1048" s="101"/>
      <c r="C1048" s="101"/>
      <c r="D1048" s="101"/>
      <c r="E1048" s="102"/>
      <c r="F1048" s="102"/>
      <c r="G1048" s="102"/>
      <c r="H1048" s="102"/>
      <c r="I1048" s="102"/>
      <c r="J1048" s="102"/>
      <c r="K1048" s="21"/>
      <c r="L1048" s="21"/>
      <c r="M1048" s="21"/>
      <c r="N1048" s="21"/>
      <c r="O1048" s="21"/>
      <c r="P1048" s="21"/>
      <c r="Q1048" s="21"/>
      <c r="R1048" s="21"/>
      <c r="S1048" s="21"/>
      <c r="T1048" s="21"/>
    </row>
    <row r="1049" spans="1:20" ht="30" customHeight="1" x14ac:dyDescent="0.2">
      <c r="A1049" s="22"/>
      <c r="B1049" s="101"/>
      <c r="C1049" s="101"/>
      <c r="D1049" s="101"/>
      <c r="E1049" s="102"/>
      <c r="F1049" s="102"/>
      <c r="G1049" s="102"/>
      <c r="H1049" s="102"/>
      <c r="I1049" s="102"/>
      <c r="J1049" s="102"/>
      <c r="K1049" s="21"/>
      <c r="L1049" s="21"/>
      <c r="M1049" s="21"/>
      <c r="N1049" s="21"/>
      <c r="O1049" s="21"/>
      <c r="P1049" s="21"/>
      <c r="Q1049" s="21"/>
      <c r="R1049" s="21"/>
      <c r="S1049" s="21"/>
      <c r="T1049" s="21"/>
    </row>
    <row r="1050" spans="1:20" ht="30" customHeight="1" x14ac:dyDescent="0.2">
      <c r="A1050" s="22"/>
      <c r="B1050" s="101"/>
      <c r="C1050" s="101"/>
      <c r="D1050" s="101"/>
      <c r="E1050" s="102"/>
      <c r="F1050" s="102"/>
      <c r="G1050" s="102"/>
      <c r="H1050" s="102"/>
      <c r="I1050" s="102"/>
      <c r="J1050" s="102"/>
      <c r="K1050" s="21"/>
      <c r="L1050" s="21"/>
      <c r="M1050" s="21"/>
      <c r="N1050" s="21"/>
      <c r="O1050" s="21"/>
      <c r="P1050" s="21"/>
      <c r="Q1050" s="21"/>
      <c r="R1050" s="21"/>
      <c r="S1050" s="21"/>
      <c r="T1050" s="21"/>
    </row>
    <row r="1051" spans="1:20" ht="30" customHeight="1" x14ac:dyDescent="0.2">
      <c r="A1051" s="22"/>
      <c r="B1051" s="101"/>
      <c r="C1051" s="101"/>
      <c r="D1051" s="101"/>
      <c r="E1051" s="102"/>
      <c r="F1051" s="102"/>
      <c r="G1051" s="102"/>
      <c r="H1051" s="102"/>
      <c r="I1051" s="102"/>
      <c r="J1051" s="102"/>
      <c r="K1051" s="21"/>
      <c r="L1051" s="21"/>
      <c r="M1051" s="21"/>
      <c r="N1051" s="21"/>
      <c r="O1051" s="21"/>
      <c r="P1051" s="21"/>
      <c r="Q1051" s="21"/>
      <c r="R1051" s="21"/>
      <c r="S1051" s="21"/>
      <c r="T1051" s="21"/>
    </row>
    <row r="1052" spans="1:20" ht="30" customHeight="1" x14ac:dyDescent="0.2">
      <c r="A1052" s="22"/>
      <c r="B1052" s="101"/>
      <c r="C1052" s="101"/>
      <c r="D1052" s="101"/>
      <c r="E1052" s="102"/>
      <c r="F1052" s="102"/>
      <c r="G1052" s="102"/>
      <c r="H1052" s="102"/>
      <c r="I1052" s="102"/>
      <c r="J1052" s="102"/>
      <c r="K1052" s="21"/>
      <c r="L1052" s="21"/>
      <c r="M1052" s="21"/>
      <c r="N1052" s="21"/>
      <c r="O1052" s="21"/>
      <c r="P1052" s="21"/>
      <c r="Q1052" s="21"/>
      <c r="R1052" s="21"/>
      <c r="S1052" s="21"/>
      <c r="T1052" s="21"/>
    </row>
    <row r="1053" spans="1:20" ht="30" customHeight="1" x14ac:dyDescent="0.2">
      <c r="A1053" s="22"/>
      <c r="B1053" s="101"/>
      <c r="C1053" s="101"/>
      <c r="D1053" s="101"/>
      <c r="E1053" s="102"/>
      <c r="F1053" s="102"/>
      <c r="G1053" s="102"/>
      <c r="H1053" s="102"/>
      <c r="I1053" s="102"/>
      <c r="J1053" s="102"/>
      <c r="K1053" s="21"/>
      <c r="L1053" s="21"/>
      <c r="M1053" s="21"/>
      <c r="N1053" s="21"/>
      <c r="O1053" s="21"/>
      <c r="P1053" s="21"/>
      <c r="Q1053" s="21"/>
      <c r="R1053" s="21"/>
      <c r="S1053" s="21"/>
      <c r="T1053" s="21"/>
    </row>
    <row r="1054" spans="1:20" ht="30" customHeight="1" x14ac:dyDescent="0.2">
      <c r="A1054" s="22"/>
      <c r="B1054" s="101"/>
      <c r="C1054" s="101"/>
      <c r="D1054" s="101"/>
      <c r="E1054" s="102"/>
      <c r="F1054" s="102"/>
      <c r="G1054" s="102"/>
      <c r="H1054" s="102"/>
      <c r="I1054" s="102"/>
      <c r="J1054" s="102"/>
      <c r="K1054" s="21"/>
      <c r="L1054" s="21"/>
      <c r="M1054" s="21"/>
      <c r="N1054" s="21"/>
      <c r="O1054" s="21"/>
      <c r="P1054" s="21"/>
      <c r="Q1054" s="21"/>
      <c r="R1054" s="21"/>
      <c r="S1054" s="21"/>
      <c r="T1054" s="21"/>
    </row>
    <row r="1055" spans="1:20" ht="30" customHeight="1" x14ac:dyDescent="0.2">
      <c r="A1055" s="22"/>
      <c r="B1055" s="101"/>
      <c r="C1055" s="101"/>
      <c r="D1055" s="101"/>
      <c r="E1055" s="102"/>
      <c r="F1055" s="102"/>
      <c r="G1055" s="102"/>
      <c r="H1055" s="102"/>
      <c r="I1055" s="102"/>
      <c r="J1055" s="102"/>
      <c r="K1055" s="21"/>
      <c r="L1055" s="21"/>
      <c r="M1055" s="21"/>
      <c r="N1055" s="21"/>
      <c r="O1055" s="21"/>
      <c r="P1055" s="21"/>
      <c r="Q1055" s="21"/>
      <c r="R1055" s="21"/>
      <c r="S1055" s="21"/>
      <c r="T1055" s="21"/>
    </row>
    <row r="1056" spans="1:20" ht="30" customHeight="1" x14ac:dyDescent="0.2">
      <c r="A1056" s="22"/>
      <c r="B1056" s="101"/>
      <c r="C1056" s="101"/>
      <c r="D1056" s="101"/>
      <c r="E1056" s="102"/>
      <c r="F1056" s="102"/>
      <c r="G1056" s="102"/>
      <c r="H1056" s="102"/>
      <c r="I1056" s="102"/>
      <c r="J1056" s="102"/>
      <c r="K1056" s="21"/>
      <c r="L1056" s="21"/>
      <c r="M1056" s="21"/>
      <c r="N1056" s="21"/>
      <c r="O1056" s="21"/>
      <c r="P1056" s="21"/>
      <c r="Q1056" s="21"/>
      <c r="R1056" s="21"/>
      <c r="S1056" s="21"/>
      <c r="T1056" s="21"/>
    </row>
    <row r="1057" spans="1:20" ht="30" customHeight="1" x14ac:dyDescent="0.2">
      <c r="A1057" s="22"/>
      <c r="B1057" s="101"/>
      <c r="C1057" s="101"/>
      <c r="D1057" s="101"/>
      <c r="E1057" s="102"/>
      <c r="F1057" s="102"/>
      <c r="G1057" s="102"/>
      <c r="H1057" s="102"/>
      <c r="I1057" s="102"/>
      <c r="J1057" s="102"/>
      <c r="K1057" s="21"/>
      <c r="L1057" s="21"/>
      <c r="M1057" s="21"/>
      <c r="N1057" s="21"/>
      <c r="O1057" s="21"/>
      <c r="P1057" s="21"/>
      <c r="Q1057" s="21"/>
      <c r="R1057" s="21"/>
      <c r="S1057" s="21"/>
      <c r="T1057" s="21"/>
    </row>
    <row r="1058" spans="1:20" ht="30" customHeight="1" x14ac:dyDescent="0.2">
      <c r="A1058" s="22"/>
      <c r="B1058" s="101"/>
      <c r="C1058" s="101"/>
      <c r="D1058" s="101"/>
      <c r="E1058" s="102"/>
      <c r="F1058" s="102"/>
      <c r="G1058" s="102"/>
      <c r="H1058" s="102"/>
      <c r="I1058" s="102"/>
      <c r="J1058" s="102"/>
      <c r="K1058" s="21"/>
      <c r="L1058" s="21"/>
      <c r="M1058" s="21"/>
      <c r="N1058" s="21"/>
      <c r="O1058" s="21"/>
      <c r="P1058" s="21"/>
      <c r="Q1058" s="21"/>
      <c r="R1058" s="21"/>
      <c r="S1058" s="21"/>
      <c r="T1058" s="21"/>
    </row>
    <row r="1059" spans="1:20" ht="30" customHeight="1" x14ac:dyDescent="0.2">
      <c r="A1059" s="22"/>
      <c r="B1059" s="101"/>
      <c r="C1059" s="101"/>
      <c r="D1059" s="101"/>
      <c r="E1059" s="102"/>
      <c r="F1059" s="102"/>
      <c r="G1059" s="102"/>
      <c r="H1059" s="102"/>
      <c r="I1059" s="102"/>
      <c r="J1059" s="102"/>
      <c r="K1059" s="21"/>
      <c r="L1059" s="21"/>
      <c r="M1059" s="21"/>
      <c r="N1059" s="21"/>
      <c r="O1059" s="21"/>
      <c r="P1059" s="21"/>
      <c r="Q1059" s="21"/>
      <c r="R1059" s="21"/>
      <c r="S1059" s="21"/>
      <c r="T1059" s="21"/>
    </row>
    <row r="1060" spans="1:20" ht="30" customHeight="1" x14ac:dyDescent="0.2">
      <c r="A1060" s="22"/>
      <c r="B1060" s="101"/>
      <c r="C1060" s="101"/>
      <c r="D1060" s="101"/>
      <c r="E1060" s="102"/>
      <c r="F1060" s="102"/>
      <c r="G1060" s="102"/>
      <c r="H1060" s="102"/>
      <c r="I1060" s="102"/>
      <c r="J1060" s="102"/>
      <c r="K1060" s="21"/>
      <c r="L1060" s="21"/>
      <c r="M1060" s="21"/>
      <c r="N1060" s="21"/>
      <c r="O1060" s="21"/>
      <c r="P1060" s="21"/>
      <c r="Q1060" s="21"/>
      <c r="R1060" s="21"/>
      <c r="S1060" s="21"/>
      <c r="T1060" s="21"/>
    </row>
    <row r="1061" spans="1:20" ht="30" customHeight="1" x14ac:dyDescent="0.2">
      <c r="A1061" s="22"/>
      <c r="B1061" s="101"/>
      <c r="C1061" s="101"/>
      <c r="D1061" s="101"/>
      <c r="E1061" s="102"/>
      <c r="F1061" s="102"/>
      <c r="G1061" s="102"/>
      <c r="H1061" s="102"/>
      <c r="I1061" s="102"/>
      <c r="J1061" s="102"/>
      <c r="K1061" s="21"/>
      <c r="L1061" s="21"/>
      <c r="M1061" s="21"/>
      <c r="N1061" s="21"/>
      <c r="O1061" s="21"/>
      <c r="P1061" s="21"/>
      <c r="Q1061" s="21"/>
      <c r="R1061" s="21"/>
      <c r="S1061" s="21"/>
      <c r="T1061" s="21"/>
    </row>
    <row r="1062" spans="1:20" ht="30" customHeight="1" x14ac:dyDescent="0.2">
      <c r="A1062" s="22"/>
      <c r="B1062" s="101"/>
      <c r="C1062" s="101"/>
      <c r="D1062" s="101"/>
      <c r="E1062" s="102"/>
      <c r="F1062" s="102"/>
      <c r="G1062" s="102"/>
      <c r="H1062" s="102"/>
      <c r="I1062" s="102"/>
      <c r="J1062" s="102"/>
      <c r="K1062" s="21"/>
      <c r="L1062" s="21"/>
      <c r="M1062" s="21"/>
      <c r="N1062" s="21"/>
      <c r="O1062" s="21"/>
      <c r="P1062" s="21"/>
      <c r="Q1062" s="21"/>
      <c r="R1062" s="21"/>
      <c r="S1062" s="21"/>
      <c r="T1062" s="21"/>
    </row>
    <row r="1063" spans="1:20" ht="30" customHeight="1" x14ac:dyDescent="0.2">
      <c r="A1063" s="22"/>
      <c r="B1063" s="101"/>
      <c r="C1063" s="101"/>
      <c r="D1063" s="101"/>
      <c r="E1063" s="102"/>
      <c r="F1063" s="102"/>
      <c r="G1063" s="102"/>
      <c r="H1063" s="102"/>
      <c r="I1063" s="102"/>
      <c r="J1063" s="102"/>
      <c r="K1063" s="21"/>
      <c r="L1063" s="21"/>
      <c r="M1063" s="21"/>
      <c r="N1063" s="21"/>
      <c r="O1063" s="21"/>
      <c r="P1063" s="21"/>
      <c r="Q1063" s="21"/>
      <c r="R1063" s="21"/>
      <c r="S1063" s="21"/>
      <c r="T1063" s="21"/>
    </row>
    <row r="1064" spans="1:20" ht="30" customHeight="1" x14ac:dyDescent="0.2">
      <c r="A1064" s="22"/>
      <c r="B1064" s="101"/>
      <c r="C1064" s="101"/>
      <c r="D1064" s="101"/>
      <c r="E1064" s="102"/>
      <c r="F1064" s="102"/>
      <c r="G1064" s="102"/>
      <c r="H1064" s="102"/>
      <c r="I1064" s="102"/>
      <c r="J1064" s="102"/>
      <c r="K1064" s="21"/>
      <c r="L1064" s="21"/>
      <c r="M1064" s="21"/>
      <c r="N1064" s="21"/>
      <c r="O1064" s="21"/>
      <c r="P1064" s="21"/>
      <c r="Q1064" s="21"/>
      <c r="R1064" s="21"/>
      <c r="S1064" s="21"/>
      <c r="T1064" s="21"/>
    </row>
    <row r="1065" spans="1:20" ht="30" customHeight="1" x14ac:dyDescent="0.2">
      <c r="A1065" s="22"/>
      <c r="B1065" s="101"/>
      <c r="C1065" s="101"/>
      <c r="D1065" s="101"/>
      <c r="E1065" s="102"/>
      <c r="F1065" s="102"/>
      <c r="G1065" s="102"/>
      <c r="H1065" s="102"/>
      <c r="I1065" s="102"/>
      <c r="J1065" s="102"/>
      <c r="K1065" s="21"/>
      <c r="L1065" s="21"/>
      <c r="M1065" s="21"/>
      <c r="N1065" s="21"/>
      <c r="O1065" s="21"/>
      <c r="P1065" s="21"/>
      <c r="Q1065" s="21"/>
      <c r="R1065" s="21"/>
      <c r="S1065" s="21"/>
      <c r="T1065" s="21"/>
    </row>
    <row r="1066" spans="1:20" ht="30" customHeight="1" x14ac:dyDescent="0.2">
      <c r="A1066" s="22"/>
      <c r="B1066" s="101"/>
      <c r="C1066" s="101"/>
      <c r="D1066" s="101"/>
      <c r="E1066" s="102"/>
      <c r="F1066" s="102"/>
      <c r="G1066" s="102"/>
      <c r="H1066" s="102"/>
      <c r="I1066" s="102"/>
      <c r="J1066" s="102"/>
      <c r="K1066" s="21"/>
      <c r="L1066" s="21"/>
      <c r="M1066" s="21"/>
      <c r="N1066" s="21"/>
      <c r="O1066" s="21"/>
      <c r="P1066" s="21"/>
      <c r="Q1066" s="21"/>
      <c r="R1066" s="21"/>
      <c r="S1066" s="21"/>
      <c r="T1066" s="21"/>
    </row>
    <row r="1067" spans="1:20" ht="30" customHeight="1" x14ac:dyDescent="0.2">
      <c r="A1067" s="22"/>
      <c r="B1067" s="101"/>
      <c r="C1067" s="101"/>
      <c r="D1067" s="101"/>
      <c r="E1067" s="102"/>
      <c r="F1067" s="102"/>
      <c r="G1067" s="102"/>
      <c r="H1067" s="102"/>
      <c r="I1067" s="102"/>
      <c r="J1067" s="102"/>
      <c r="K1067" s="21"/>
      <c r="L1067" s="21"/>
      <c r="M1067" s="21"/>
      <c r="N1067" s="21"/>
      <c r="O1067" s="21"/>
      <c r="P1067" s="21"/>
      <c r="Q1067" s="21"/>
      <c r="R1067" s="21"/>
      <c r="S1067" s="21"/>
      <c r="T1067" s="21"/>
    </row>
    <row r="1068" spans="1:20" ht="30" customHeight="1" x14ac:dyDescent="0.2">
      <c r="A1068" s="22"/>
      <c r="B1068" s="101"/>
      <c r="C1068" s="101"/>
      <c r="D1068" s="101"/>
      <c r="E1068" s="102"/>
      <c r="F1068" s="102"/>
      <c r="G1068" s="102"/>
      <c r="H1068" s="102"/>
      <c r="I1068" s="102"/>
      <c r="J1068" s="102"/>
      <c r="K1068" s="21"/>
      <c r="L1068" s="21"/>
      <c r="M1068" s="21"/>
      <c r="N1068" s="21"/>
      <c r="O1068" s="21"/>
      <c r="P1068" s="21"/>
      <c r="Q1068" s="21"/>
      <c r="R1068" s="21"/>
      <c r="S1068" s="21"/>
      <c r="T1068" s="21"/>
    </row>
    <row r="1069" spans="1:20" ht="30" customHeight="1" x14ac:dyDescent="0.2">
      <c r="A1069" s="22"/>
      <c r="B1069" s="101"/>
      <c r="C1069" s="101"/>
      <c r="D1069" s="101"/>
      <c r="E1069" s="102"/>
      <c r="F1069" s="102"/>
      <c r="G1069" s="102"/>
      <c r="H1069" s="102"/>
      <c r="I1069" s="102"/>
      <c r="J1069" s="102"/>
      <c r="K1069" s="21"/>
      <c r="L1069" s="21"/>
      <c r="M1069" s="21"/>
      <c r="N1069" s="21"/>
      <c r="O1069" s="21"/>
      <c r="P1069" s="21"/>
      <c r="Q1069" s="21"/>
      <c r="R1069" s="21"/>
      <c r="S1069" s="21"/>
      <c r="T1069" s="21"/>
    </row>
    <row r="1070" spans="1:20" ht="30" customHeight="1" x14ac:dyDescent="0.2">
      <c r="A1070" s="22"/>
      <c r="B1070" s="101"/>
      <c r="C1070" s="101"/>
      <c r="D1070" s="101"/>
      <c r="E1070" s="102"/>
      <c r="F1070" s="102"/>
      <c r="G1070" s="102"/>
      <c r="H1070" s="102"/>
      <c r="I1070" s="102"/>
      <c r="J1070" s="102"/>
      <c r="K1070" s="21"/>
      <c r="L1070" s="21"/>
      <c r="M1070" s="21"/>
      <c r="N1070" s="21"/>
      <c r="O1070" s="21"/>
      <c r="P1070" s="21"/>
      <c r="Q1070" s="21"/>
      <c r="R1070" s="21"/>
      <c r="S1070" s="21"/>
      <c r="T1070" s="21"/>
    </row>
    <row r="1071" spans="1:20" ht="30" customHeight="1" x14ac:dyDescent="0.2">
      <c r="A1071" s="22"/>
      <c r="B1071" s="101"/>
      <c r="C1071" s="101"/>
      <c r="D1071" s="101"/>
      <c r="E1071" s="102"/>
      <c r="F1071" s="102"/>
      <c r="G1071" s="102"/>
      <c r="H1071" s="102"/>
      <c r="I1071" s="102"/>
      <c r="J1071" s="102"/>
      <c r="K1071" s="21"/>
      <c r="L1071" s="21"/>
      <c r="M1071" s="21"/>
      <c r="N1071" s="21"/>
      <c r="O1071" s="21"/>
      <c r="P1071" s="21"/>
      <c r="Q1071" s="21"/>
      <c r="R1071" s="21"/>
      <c r="S1071" s="21"/>
      <c r="T1071" s="21"/>
    </row>
    <row r="1072" spans="1:20" ht="30" customHeight="1" x14ac:dyDescent="0.2">
      <c r="A1072" s="22"/>
      <c r="B1072" s="101"/>
      <c r="C1072" s="101"/>
      <c r="D1072" s="101"/>
      <c r="E1072" s="102"/>
      <c r="F1072" s="102"/>
      <c r="G1072" s="102"/>
      <c r="H1072" s="102"/>
      <c r="I1072" s="102"/>
      <c r="J1072" s="102"/>
      <c r="K1072" s="21"/>
      <c r="L1072" s="21"/>
      <c r="M1072" s="21"/>
      <c r="N1072" s="21"/>
      <c r="O1072" s="21"/>
      <c r="P1072" s="21"/>
      <c r="Q1072" s="21"/>
      <c r="R1072" s="21"/>
      <c r="S1072" s="21"/>
      <c r="T1072" s="21"/>
    </row>
    <row r="1073" spans="1:20" ht="30" customHeight="1" x14ac:dyDescent="0.2">
      <c r="A1073" s="22"/>
      <c r="B1073" s="101"/>
      <c r="C1073" s="101"/>
      <c r="D1073" s="101"/>
      <c r="E1073" s="102"/>
      <c r="F1073" s="102"/>
      <c r="G1073" s="102"/>
      <c r="H1073" s="102"/>
      <c r="I1073" s="102"/>
      <c r="J1073" s="102"/>
      <c r="K1073" s="21"/>
      <c r="L1073" s="21"/>
      <c r="M1073" s="21"/>
      <c r="N1073" s="21"/>
      <c r="O1073" s="21"/>
      <c r="P1073" s="21"/>
      <c r="Q1073" s="21"/>
      <c r="R1073" s="21"/>
      <c r="S1073" s="21"/>
      <c r="T1073" s="21"/>
    </row>
    <row r="1074" spans="1:20" ht="30" customHeight="1" x14ac:dyDescent="0.2">
      <c r="A1074" s="22"/>
      <c r="B1074" s="101"/>
      <c r="C1074" s="101"/>
      <c r="D1074" s="101"/>
      <c r="E1074" s="102"/>
      <c r="F1074" s="102"/>
      <c r="G1074" s="102"/>
      <c r="H1074" s="102"/>
      <c r="I1074" s="102"/>
      <c r="J1074" s="102"/>
      <c r="K1074" s="21"/>
      <c r="L1074" s="21"/>
      <c r="M1074" s="21"/>
      <c r="N1074" s="21"/>
      <c r="O1074" s="21"/>
      <c r="P1074" s="21"/>
      <c r="Q1074" s="21"/>
      <c r="R1074" s="21"/>
      <c r="S1074" s="21"/>
      <c r="T1074" s="21"/>
    </row>
    <row r="1075" spans="1:20" ht="30" customHeight="1" x14ac:dyDescent="0.2">
      <c r="A1075" s="22"/>
      <c r="B1075" s="101"/>
      <c r="C1075" s="101"/>
      <c r="D1075" s="101"/>
      <c r="E1075" s="102"/>
      <c r="F1075" s="102"/>
      <c r="G1075" s="102"/>
      <c r="H1075" s="102"/>
      <c r="I1075" s="102"/>
      <c r="J1075" s="102"/>
      <c r="K1075" s="21"/>
      <c r="L1075" s="21"/>
      <c r="M1075" s="21"/>
      <c r="N1075" s="21"/>
      <c r="O1075" s="21"/>
      <c r="P1075" s="21"/>
      <c r="Q1075" s="21"/>
      <c r="R1075" s="21"/>
      <c r="S1075" s="21"/>
      <c r="T1075" s="21"/>
    </row>
    <row r="1076" spans="1:20" ht="30" customHeight="1" x14ac:dyDescent="0.2">
      <c r="A1076" s="22"/>
      <c r="B1076" s="101"/>
      <c r="C1076" s="101"/>
      <c r="D1076" s="101"/>
      <c r="E1076" s="102"/>
      <c r="F1076" s="102"/>
      <c r="G1076" s="102"/>
      <c r="H1076" s="102"/>
      <c r="I1076" s="102"/>
      <c r="J1076" s="102"/>
      <c r="K1076" s="21"/>
      <c r="L1076" s="21"/>
      <c r="M1076" s="21"/>
      <c r="N1076" s="21"/>
      <c r="O1076" s="21"/>
      <c r="P1076" s="21"/>
      <c r="Q1076" s="21"/>
      <c r="R1076" s="21"/>
      <c r="S1076" s="21"/>
      <c r="T1076" s="21"/>
    </row>
    <row r="1077" spans="1:20" ht="30" customHeight="1" x14ac:dyDescent="0.2">
      <c r="A1077" s="22"/>
      <c r="B1077" s="101"/>
      <c r="C1077" s="101"/>
      <c r="D1077" s="101"/>
      <c r="E1077" s="102"/>
      <c r="F1077" s="102"/>
      <c r="G1077" s="102"/>
      <c r="H1077" s="102"/>
      <c r="I1077" s="102"/>
      <c r="J1077" s="102"/>
      <c r="K1077" s="21"/>
      <c r="L1077" s="21"/>
      <c r="M1077" s="21"/>
      <c r="N1077" s="21"/>
      <c r="O1077" s="21"/>
      <c r="P1077" s="21"/>
      <c r="Q1077" s="21"/>
      <c r="R1077" s="21"/>
      <c r="S1077" s="21"/>
      <c r="T1077" s="21"/>
    </row>
    <row r="1078" spans="1:20" ht="30" customHeight="1" x14ac:dyDescent="0.2">
      <c r="A1078" s="22"/>
      <c r="B1078" s="101"/>
      <c r="C1078" s="101"/>
      <c r="D1078" s="101"/>
      <c r="E1078" s="102"/>
      <c r="F1078" s="102"/>
      <c r="G1078" s="102"/>
      <c r="H1078" s="102"/>
      <c r="I1078" s="102"/>
      <c r="J1078" s="102"/>
      <c r="K1078" s="21"/>
      <c r="L1078" s="21"/>
      <c r="M1078" s="21"/>
      <c r="N1078" s="21"/>
      <c r="O1078" s="21"/>
      <c r="P1078" s="21"/>
      <c r="Q1078" s="21"/>
      <c r="R1078" s="21"/>
      <c r="S1078" s="21"/>
      <c r="T1078" s="21"/>
    </row>
    <row r="1079" spans="1:20" ht="30" customHeight="1" x14ac:dyDescent="0.2">
      <c r="A1079" s="22"/>
      <c r="B1079" s="101"/>
      <c r="C1079" s="101"/>
      <c r="D1079" s="101"/>
      <c r="E1079" s="102"/>
      <c r="F1079" s="102"/>
      <c r="G1079" s="102"/>
      <c r="H1079" s="102"/>
      <c r="I1079" s="102"/>
      <c r="J1079" s="102"/>
      <c r="K1079" s="21"/>
      <c r="L1079" s="21"/>
      <c r="M1079" s="21"/>
      <c r="N1079" s="21"/>
      <c r="O1079" s="21"/>
      <c r="P1079" s="21"/>
      <c r="Q1079" s="21"/>
      <c r="R1079" s="21"/>
      <c r="S1079" s="21"/>
      <c r="T1079" s="21"/>
    </row>
    <row r="1080" spans="1:20" ht="30" customHeight="1" x14ac:dyDescent="0.2">
      <c r="A1080" s="22"/>
      <c r="B1080" s="101"/>
      <c r="C1080" s="101"/>
      <c r="D1080" s="101"/>
      <c r="E1080" s="102"/>
      <c r="F1080" s="102"/>
      <c r="G1080" s="102"/>
      <c r="H1080" s="102"/>
      <c r="I1080" s="102"/>
      <c r="J1080" s="102"/>
      <c r="K1080" s="21"/>
      <c r="L1080" s="21"/>
      <c r="M1080" s="21"/>
      <c r="N1080" s="21"/>
      <c r="O1080" s="21"/>
      <c r="P1080" s="21"/>
      <c r="Q1080" s="21"/>
      <c r="R1080" s="21"/>
      <c r="S1080" s="21"/>
      <c r="T1080" s="21"/>
    </row>
    <row r="1081" spans="1:20" ht="30" customHeight="1" x14ac:dyDescent="0.2">
      <c r="A1081" s="22"/>
      <c r="B1081" s="101"/>
      <c r="C1081" s="101"/>
      <c r="D1081" s="101"/>
      <c r="E1081" s="102"/>
      <c r="F1081" s="102"/>
      <c r="G1081" s="102"/>
      <c r="H1081" s="102"/>
      <c r="I1081" s="102"/>
      <c r="J1081" s="102"/>
      <c r="K1081" s="21"/>
      <c r="L1081" s="21"/>
      <c r="M1081" s="21"/>
      <c r="N1081" s="21"/>
      <c r="O1081" s="21"/>
      <c r="P1081" s="21"/>
      <c r="Q1081" s="21"/>
      <c r="R1081" s="21"/>
      <c r="S1081" s="21"/>
      <c r="T1081" s="21"/>
    </row>
    <row r="1082" spans="1:20" ht="30" customHeight="1" x14ac:dyDescent="0.2">
      <c r="A1082" s="22"/>
      <c r="B1082" s="101"/>
      <c r="C1082" s="101"/>
      <c r="D1082" s="101"/>
      <c r="E1082" s="102"/>
      <c r="F1082" s="102"/>
      <c r="G1082" s="102"/>
      <c r="H1082" s="102"/>
      <c r="I1082" s="102"/>
      <c r="J1082" s="102"/>
      <c r="K1082" s="21"/>
      <c r="L1082" s="21"/>
      <c r="M1082" s="21"/>
      <c r="N1082" s="21"/>
      <c r="O1082" s="21"/>
      <c r="P1082" s="21"/>
      <c r="Q1082" s="21"/>
      <c r="R1082" s="21"/>
      <c r="S1082" s="21"/>
      <c r="T1082" s="21"/>
    </row>
    <row r="1083" spans="1:20" ht="30" customHeight="1" x14ac:dyDescent="0.2">
      <c r="A1083" s="22"/>
      <c r="B1083" s="101"/>
      <c r="C1083" s="101"/>
      <c r="D1083" s="101"/>
      <c r="E1083" s="102"/>
      <c r="F1083" s="102"/>
      <c r="G1083" s="102"/>
      <c r="H1083" s="102"/>
      <c r="I1083" s="102"/>
      <c r="J1083" s="102"/>
      <c r="K1083" s="21"/>
      <c r="L1083" s="21"/>
      <c r="M1083" s="21"/>
      <c r="N1083" s="21"/>
      <c r="O1083" s="21"/>
      <c r="P1083" s="21"/>
      <c r="Q1083" s="21"/>
      <c r="R1083" s="21"/>
      <c r="S1083" s="21"/>
      <c r="T1083" s="21"/>
    </row>
    <row r="1084" spans="1:20" ht="30" customHeight="1" x14ac:dyDescent="0.2">
      <c r="A1084" s="22"/>
      <c r="B1084" s="101"/>
      <c r="C1084" s="101"/>
      <c r="D1084" s="101"/>
      <c r="E1084" s="102"/>
      <c r="F1084" s="102"/>
      <c r="G1084" s="102"/>
      <c r="H1084" s="102"/>
      <c r="I1084" s="102"/>
      <c r="J1084" s="102"/>
      <c r="K1084" s="21"/>
      <c r="L1084" s="21"/>
      <c r="M1084" s="21"/>
      <c r="N1084" s="21"/>
      <c r="O1084" s="21"/>
      <c r="P1084" s="21"/>
      <c r="Q1084" s="21"/>
      <c r="R1084" s="21"/>
      <c r="S1084" s="21"/>
      <c r="T1084" s="21"/>
    </row>
    <row r="1085" spans="1:20" ht="30" customHeight="1" x14ac:dyDescent="0.2">
      <c r="A1085" s="22"/>
      <c r="B1085" s="101"/>
      <c r="C1085" s="101"/>
      <c r="D1085" s="101"/>
      <c r="E1085" s="102"/>
      <c r="F1085" s="102"/>
      <c r="G1085" s="102"/>
      <c r="H1085" s="102"/>
      <c r="I1085" s="102"/>
      <c r="J1085" s="102"/>
      <c r="K1085" s="21"/>
      <c r="L1085" s="21"/>
      <c r="M1085" s="21"/>
      <c r="N1085" s="21"/>
      <c r="O1085" s="21"/>
      <c r="P1085" s="21"/>
      <c r="Q1085" s="21"/>
      <c r="R1085" s="21"/>
      <c r="S1085" s="21"/>
      <c r="T1085" s="21"/>
    </row>
    <row r="1086" spans="1:20" ht="30" customHeight="1" x14ac:dyDescent="0.2">
      <c r="A1086" s="22"/>
      <c r="B1086" s="101"/>
      <c r="C1086" s="101"/>
      <c r="D1086" s="101"/>
      <c r="E1086" s="102"/>
      <c r="F1086" s="102"/>
      <c r="G1086" s="102"/>
      <c r="H1086" s="102"/>
      <c r="I1086" s="102"/>
      <c r="J1086" s="102"/>
      <c r="K1086" s="21"/>
      <c r="L1086" s="21"/>
      <c r="M1086" s="21"/>
      <c r="N1086" s="21"/>
      <c r="O1086" s="21"/>
      <c r="P1086" s="21"/>
      <c r="Q1086" s="21"/>
      <c r="R1086" s="21"/>
      <c r="S1086" s="21"/>
      <c r="T1086" s="21"/>
    </row>
    <row r="1087" spans="1:20" ht="30" customHeight="1" x14ac:dyDescent="0.2">
      <c r="A1087" s="22"/>
      <c r="B1087" s="101"/>
      <c r="C1087" s="101"/>
      <c r="D1087" s="101"/>
      <c r="E1087" s="102"/>
      <c r="F1087" s="102"/>
      <c r="G1087" s="102"/>
      <c r="H1087" s="102"/>
      <c r="I1087" s="102"/>
      <c r="J1087" s="102"/>
      <c r="K1087" s="21"/>
      <c r="L1087" s="21"/>
      <c r="M1087" s="21"/>
      <c r="N1087" s="21"/>
      <c r="O1087" s="21"/>
      <c r="P1087" s="21"/>
      <c r="Q1087" s="21"/>
      <c r="R1087" s="21"/>
      <c r="S1087" s="21"/>
      <c r="T1087" s="21"/>
    </row>
    <row r="1088" spans="1:20" ht="30" customHeight="1" x14ac:dyDescent="0.2">
      <c r="A1088" s="22"/>
      <c r="B1088" s="101"/>
      <c r="C1088" s="101"/>
      <c r="D1088" s="101"/>
      <c r="E1088" s="102"/>
      <c r="F1088" s="102"/>
      <c r="G1088" s="102"/>
      <c r="H1088" s="102"/>
      <c r="I1088" s="102"/>
      <c r="J1088" s="102"/>
      <c r="K1088" s="21"/>
      <c r="L1088" s="21"/>
      <c r="M1088" s="21"/>
      <c r="N1088" s="21"/>
      <c r="O1088" s="21"/>
      <c r="P1088" s="21"/>
      <c r="Q1088" s="21"/>
      <c r="R1088" s="21"/>
      <c r="S1088" s="21"/>
      <c r="T1088" s="21"/>
    </row>
    <row r="1089" spans="1:20" ht="30" customHeight="1" x14ac:dyDescent="0.2">
      <c r="A1089" s="22"/>
      <c r="B1089" s="101"/>
      <c r="C1089" s="101"/>
      <c r="D1089" s="101"/>
      <c r="E1089" s="102"/>
      <c r="F1089" s="102"/>
      <c r="G1089" s="102"/>
      <c r="H1089" s="102"/>
      <c r="I1089" s="102"/>
      <c r="J1089" s="102"/>
      <c r="K1089" s="21"/>
      <c r="L1089" s="21"/>
      <c r="M1089" s="21"/>
      <c r="N1089" s="21"/>
      <c r="O1089" s="21"/>
      <c r="P1089" s="21"/>
      <c r="Q1089" s="21"/>
      <c r="R1089" s="21"/>
      <c r="S1089" s="21"/>
      <c r="T1089" s="21"/>
    </row>
    <row r="1090" spans="1:20" ht="30" customHeight="1" x14ac:dyDescent="0.2">
      <c r="A1090" s="22"/>
      <c r="B1090" s="101"/>
      <c r="C1090" s="101"/>
      <c r="D1090" s="101"/>
      <c r="E1090" s="102"/>
      <c r="F1090" s="102"/>
      <c r="G1090" s="102"/>
      <c r="H1090" s="102"/>
      <c r="I1090" s="102"/>
      <c r="J1090" s="102"/>
      <c r="K1090" s="21"/>
      <c r="L1090" s="21"/>
      <c r="M1090" s="21"/>
      <c r="N1090" s="21"/>
      <c r="O1090" s="21"/>
      <c r="P1090" s="21"/>
      <c r="Q1090" s="21"/>
      <c r="R1090" s="21"/>
      <c r="S1090" s="21"/>
      <c r="T1090" s="21"/>
    </row>
    <row r="1091" spans="1:20" ht="30" customHeight="1" x14ac:dyDescent="0.2">
      <c r="A1091" s="22"/>
      <c r="B1091" s="101"/>
      <c r="C1091" s="101"/>
      <c r="D1091" s="101"/>
      <c r="E1091" s="102"/>
      <c r="F1091" s="102"/>
      <c r="G1091" s="102"/>
      <c r="H1091" s="102"/>
      <c r="I1091" s="102"/>
      <c r="J1091" s="102"/>
      <c r="K1091" s="21"/>
      <c r="L1091" s="21"/>
      <c r="M1091" s="21"/>
      <c r="N1091" s="21"/>
      <c r="O1091" s="21"/>
      <c r="P1091" s="21"/>
      <c r="Q1091" s="21"/>
      <c r="R1091" s="21"/>
      <c r="S1091" s="21"/>
      <c r="T1091" s="21"/>
    </row>
    <row r="1092" spans="1:20" ht="30" customHeight="1" x14ac:dyDescent="0.2">
      <c r="A1092" s="22"/>
      <c r="B1092" s="101"/>
      <c r="C1092" s="101"/>
      <c r="D1092" s="101"/>
      <c r="E1092" s="102"/>
      <c r="F1092" s="102"/>
      <c r="G1092" s="102"/>
      <c r="H1092" s="102"/>
      <c r="I1092" s="102"/>
      <c r="J1092" s="102"/>
      <c r="K1092" s="21"/>
      <c r="L1092" s="21"/>
      <c r="M1092" s="21"/>
      <c r="N1092" s="21"/>
      <c r="O1092" s="21"/>
      <c r="P1092" s="21"/>
      <c r="Q1092" s="21"/>
      <c r="R1092" s="21"/>
      <c r="S1092" s="21"/>
      <c r="T1092" s="21"/>
    </row>
    <row r="1093" spans="1:20" ht="30" customHeight="1" x14ac:dyDescent="0.2">
      <c r="A1093" s="22"/>
      <c r="B1093" s="101"/>
      <c r="C1093" s="101"/>
      <c r="D1093" s="101"/>
      <c r="E1093" s="102"/>
      <c r="F1093" s="102"/>
      <c r="G1093" s="102"/>
      <c r="H1093" s="102"/>
      <c r="I1093" s="102"/>
      <c r="J1093" s="102"/>
      <c r="K1093" s="21"/>
      <c r="L1093" s="21"/>
      <c r="M1093" s="21"/>
      <c r="N1093" s="21"/>
      <c r="O1093" s="21"/>
      <c r="P1093" s="21"/>
      <c r="Q1093" s="21"/>
      <c r="R1093" s="21"/>
      <c r="S1093" s="21"/>
      <c r="T1093" s="21"/>
    </row>
    <row r="1094" spans="1:20" ht="30" customHeight="1" x14ac:dyDescent="0.2">
      <c r="A1094" s="22"/>
      <c r="B1094" s="101"/>
      <c r="C1094" s="101"/>
      <c r="D1094" s="101"/>
      <c r="E1094" s="102"/>
      <c r="F1094" s="102"/>
      <c r="G1094" s="102"/>
      <c r="H1094" s="102"/>
      <c r="I1094" s="102"/>
      <c r="J1094" s="102"/>
      <c r="K1094" s="21"/>
      <c r="L1094" s="21"/>
      <c r="M1094" s="21"/>
      <c r="N1094" s="21"/>
      <c r="O1094" s="21"/>
      <c r="P1094" s="21"/>
      <c r="Q1094" s="21"/>
      <c r="R1094" s="21"/>
      <c r="S1094" s="21"/>
      <c r="T1094" s="21"/>
    </row>
    <row r="1095" spans="1:20" ht="30" customHeight="1" x14ac:dyDescent="0.2">
      <c r="A1095" s="22"/>
      <c r="B1095" s="101"/>
      <c r="C1095" s="101"/>
      <c r="D1095" s="101"/>
      <c r="E1095" s="102"/>
      <c r="F1095" s="102"/>
      <c r="G1095" s="102"/>
      <c r="H1095" s="102"/>
      <c r="I1095" s="102"/>
      <c r="J1095" s="102"/>
      <c r="K1095" s="21"/>
      <c r="L1095" s="21"/>
      <c r="M1095" s="21"/>
      <c r="N1095" s="21"/>
      <c r="O1095" s="21"/>
      <c r="P1095" s="21"/>
      <c r="Q1095" s="21"/>
      <c r="R1095" s="21"/>
      <c r="S1095" s="21"/>
      <c r="T1095" s="21"/>
    </row>
    <row r="1096" spans="1:20" ht="30" customHeight="1" x14ac:dyDescent="0.2">
      <c r="A1096" s="22"/>
      <c r="B1096" s="101"/>
      <c r="C1096" s="101"/>
      <c r="D1096" s="101"/>
      <c r="E1096" s="102"/>
      <c r="F1096" s="102"/>
      <c r="G1096" s="102"/>
      <c r="H1096" s="102"/>
      <c r="I1096" s="102"/>
      <c r="J1096" s="102"/>
      <c r="K1096" s="21"/>
      <c r="L1096" s="21"/>
      <c r="M1096" s="21"/>
      <c r="N1096" s="21"/>
      <c r="O1096" s="21"/>
      <c r="P1096" s="21"/>
      <c r="Q1096" s="21"/>
      <c r="R1096" s="21"/>
      <c r="S1096" s="21"/>
      <c r="T1096" s="21"/>
    </row>
    <row r="1097" spans="1:20" ht="30" customHeight="1" x14ac:dyDescent="0.2">
      <c r="A1097" s="22"/>
      <c r="B1097" s="101"/>
      <c r="C1097" s="101"/>
      <c r="D1097" s="101"/>
      <c r="E1097" s="102"/>
      <c r="F1097" s="102"/>
      <c r="G1097" s="102"/>
      <c r="H1097" s="102"/>
      <c r="I1097" s="102"/>
      <c r="J1097" s="102"/>
      <c r="K1097" s="21"/>
      <c r="L1097" s="21"/>
      <c r="M1097" s="21"/>
      <c r="N1097" s="21"/>
      <c r="O1097" s="21"/>
      <c r="P1097" s="21"/>
      <c r="Q1097" s="21"/>
      <c r="R1097" s="21"/>
      <c r="S1097" s="21"/>
      <c r="T1097" s="21"/>
    </row>
    <row r="1098" spans="1:20" ht="30" customHeight="1" x14ac:dyDescent="0.2">
      <c r="A1098" s="22"/>
      <c r="B1098" s="101"/>
      <c r="C1098" s="101"/>
      <c r="D1098" s="101"/>
      <c r="E1098" s="102"/>
      <c r="F1098" s="102"/>
      <c r="G1098" s="102"/>
      <c r="H1098" s="102"/>
      <c r="I1098" s="102"/>
      <c r="J1098" s="102"/>
      <c r="K1098" s="21"/>
      <c r="L1098" s="21"/>
      <c r="M1098" s="21"/>
      <c r="N1098" s="21"/>
      <c r="O1098" s="21"/>
      <c r="P1098" s="21"/>
      <c r="Q1098" s="21"/>
      <c r="R1098" s="21"/>
      <c r="S1098" s="21"/>
      <c r="T1098" s="21"/>
    </row>
    <row r="1099" spans="1:20" ht="30" customHeight="1" x14ac:dyDescent="0.2">
      <c r="A1099" s="22"/>
      <c r="B1099" s="101"/>
      <c r="C1099" s="101"/>
      <c r="D1099" s="101"/>
      <c r="E1099" s="102"/>
      <c r="F1099" s="102"/>
      <c r="G1099" s="102"/>
      <c r="H1099" s="102"/>
      <c r="I1099" s="102"/>
      <c r="J1099" s="102"/>
      <c r="K1099" s="21"/>
      <c r="L1099" s="21"/>
      <c r="M1099" s="21"/>
      <c r="N1099" s="21"/>
      <c r="O1099" s="21"/>
      <c r="P1099" s="21"/>
      <c r="Q1099" s="21"/>
      <c r="R1099" s="21"/>
      <c r="S1099" s="21"/>
      <c r="T1099" s="21"/>
    </row>
    <row r="1100" spans="1:20" ht="30" customHeight="1" x14ac:dyDescent="0.2">
      <c r="A1100" s="22"/>
      <c r="B1100" s="101"/>
      <c r="C1100" s="101"/>
      <c r="D1100" s="101"/>
      <c r="E1100" s="102"/>
      <c r="F1100" s="102"/>
      <c r="G1100" s="102"/>
      <c r="H1100" s="102"/>
      <c r="I1100" s="102"/>
      <c r="J1100" s="102"/>
      <c r="K1100" s="21"/>
      <c r="L1100" s="21"/>
      <c r="M1100" s="21"/>
      <c r="N1100" s="21"/>
      <c r="O1100" s="21"/>
      <c r="P1100" s="21"/>
      <c r="Q1100" s="21"/>
      <c r="R1100" s="21"/>
      <c r="S1100" s="21"/>
      <c r="T1100" s="21"/>
    </row>
    <row r="1101" spans="1:20" ht="30" customHeight="1" x14ac:dyDescent="0.2">
      <c r="A1101" s="22"/>
      <c r="B1101" s="101"/>
      <c r="C1101" s="101"/>
      <c r="D1101" s="101"/>
      <c r="E1101" s="102"/>
      <c r="F1101" s="102"/>
      <c r="G1101" s="102"/>
      <c r="H1101" s="102"/>
      <c r="I1101" s="102"/>
      <c r="J1101" s="102"/>
      <c r="K1101" s="21"/>
      <c r="L1101" s="21"/>
      <c r="M1101" s="21"/>
      <c r="N1101" s="21"/>
      <c r="O1101" s="21"/>
      <c r="P1101" s="21"/>
      <c r="Q1101" s="21"/>
      <c r="R1101" s="21"/>
      <c r="S1101" s="21"/>
      <c r="T1101" s="21"/>
    </row>
    <row r="1102" spans="1:20" ht="30" customHeight="1" x14ac:dyDescent="0.2">
      <c r="A1102" s="22"/>
      <c r="B1102" s="101"/>
      <c r="C1102" s="101"/>
      <c r="D1102" s="101"/>
      <c r="E1102" s="102"/>
      <c r="F1102" s="102"/>
      <c r="G1102" s="102"/>
      <c r="H1102" s="102"/>
      <c r="I1102" s="102"/>
      <c r="J1102" s="102"/>
      <c r="K1102" s="21"/>
      <c r="L1102" s="21"/>
      <c r="M1102" s="21"/>
      <c r="N1102" s="21"/>
      <c r="O1102" s="21"/>
      <c r="P1102" s="21"/>
      <c r="Q1102" s="21"/>
      <c r="R1102" s="21"/>
      <c r="S1102" s="21"/>
      <c r="T1102" s="21"/>
    </row>
    <row r="1103" spans="1:20" ht="30" customHeight="1" x14ac:dyDescent="0.2">
      <c r="A1103" s="22"/>
      <c r="B1103" s="101"/>
      <c r="C1103" s="101"/>
      <c r="D1103" s="101"/>
      <c r="E1103" s="102"/>
      <c r="F1103" s="102"/>
      <c r="G1103" s="102"/>
      <c r="H1103" s="102"/>
      <c r="I1103" s="102"/>
      <c r="J1103" s="102"/>
      <c r="K1103" s="21"/>
      <c r="L1103" s="21"/>
      <c r="M1103" s="21"/>
      <c r="N1103" s="21"/>
      <c r="O1103" s="21"/>
      <c r="P1103" s="21"/>
      <c r="Q1103" s="21"/>
      <c r="R1103" s="21"/>
      <c r="S1103" s="21"/>
      <c r="T1103" s="21"/>
    </row>
    <row r="1104" spans="1:20" ht="30" customHeight="1" x14ac:dyDescent="0.2">
      <c r="A1104" s="22"/>
      <c r="B1104" s="101"/>
      <c r="C1104" s="101"/>
      <c r="D1104" s="101"/>
      <c r="E1104" s="102"/>
      <c r="F1104" s="102"/>
      <c r="G1104" s="102"/>
      <c r="H1104" s="102"/>
      <c r="I1104" s="102"/>
      <c r="J1104" s="102"/>
      <c r="K1104" s="21"/>
      <c r="L1104" s="21"/>
      <c r="M1104" s="21"/>
      <c r="N1104" s="21"/>
      <c r="O1104" s="21"/>
      <c r="P1104" s="21"/>
      <c r="Q1104" s="21"/>
      <c r="R1104" s="21"/>
      <c r="S1104" s="21"/>
      <c r="T1104" s="21"/>
    </row>
    <row r="1105" spans="1:20" ht="30" customHeight="1" x14ac:dyDescent="0.2">
      <c r="A1105" s="22"/>
      <c r="B1105" s="101"/>
      <c r="C1105" s="101"/>
      <c r="D1105" s="101"/>
      <c r="E1105" s="102"/>
      <c r="F1105" s="102"/>
      <c r="G1105" s="102"/>
      <c r="H1105" s="102"/>
      <c r="I1105" s="102"/>
      <c r="J1105" s="102"/>
      <c r="K1105" s="21"/>
      <c r="L1105" s="21"/>
      <c r="M1105" s="21"/>
      <c r="N1105" s="21"/>
      <c r="O1105" s="21"/>
      <c r="P1105" s="21"/>
      <c r="Q1105" s="21"/>
      <c r="R1105" s="21"/>
      <c r="S1105" s="21"/>
      <c r="T1105" s="21"/>
    </row>
    <row r="1106" spans="1:20" ht="30" customHeight="1" x14ac:dyDescent="0.2">
      <c r="A1106" s="22"/>
      <c r="B1106" s="101"/>
      <c r="C1106" s="101"/>
      <c r="D1106" s="101"/>
      <c r="E1106" s="102"/>
      <c r="F1106" s="102"/>
      <c r="G1106" s="102"/>
      <c r="H1106" s="102"/>
      <c r="I1106" s="102"/>
      <c r="J1106" s="102"/>
      <c r="K1106" s="21"/>
      <c r="L1106" s="21"/>
      <c r="M1106" s="21"/>
      <c r="N1106" s="21"/>
      <c r="O1106" s="21"/>
      <c r="P1106" s="21"/>
      <c r="Q1106" s="21"/>
      <c r="R1106" s="21"/>
      <c r="S1106" s="21"/>
      <c r="T1106" s="21"/>
    </row>
    <row r="1107" spans="1:20" ht="30" customHeight="1" x14ac:dyDescent="0.2">
      <c r="A1107" s="22"/>
      <c r="B1107" s="101"/>
      <c r="C1107" s="101"/>
      <c r="D1107" s="101"/>
      <c r="E1107" s="102"/>
      <c r="F1107" s="102"/>
      <c r="G1107" s="102"/>
      <c r="H1107" s="102"/>
      <c r="I1107" s="102"/>
      <c r="J1107" s="102"/>
      <c r="K1107" s="21"/>
      <c r="L1107" s="21"/>
      <c r="M1107" s="21"/>
      <c r="N1107" s="21"/>
      <c r="O1107" s="21"/>
      <c r="P1107" s="21"/>
      <c r="Q1107" s="21"/>
      <c r="R1107" s="21"/>
      <c r="S1107" s="21"/>
      <c r="T1107" s="21"/>
    </row>
    <row r="1108" spans="1:20" ht="30" customHeight="1" x14ac:dyDescent="0.2">
      <c r="A1108" s="22"/>
      <c r="B1108" s="101"/>
      <c r="C1108" s="101"/>
      <c r="D1108" s="101"/>
      <c r="E1108" s="102"/>
      <c r="F1108" s="102"/>
      <c r="G1108" s="102"/>
      <c r="H1108" s="102"/>
      <c r="I1108" s="102"/>
      <c r="J1108" s="102"/>
      <c r="K1108" s="21"/>
      <c r="L1108" s="21"/>
      <c r="M1108" s="21"/>
      <c r="N1108" s="21"/>
      <c r="O1108" s="21"/>
      <c r="P1108" s="21"/>
      <c r="Q1108" s="21"/>
      <c r="R1108" s="21"/>
      <c r="S1108" s="21"/>
      <c r="T1108" s="21"/>
    </row>
    <row r="1109" spans="1:20" ht="30" customHeight="1" x14ac:dyDescent="0.2">
      <c r="A1109" s="22"/>
      <c r="B1109" s="101"/>
      <c r="C1109" s="101"/>
      <c r="D1109" s="101"/>
      <c r="E1109" s="102"/>
      <c r="F1109" s="102"/>
      <c r="G1109" s="102"/>
      <c r="H1109" s="102"/>
      <c r="I1109" s="102"/>
      <c r="J1109" s="102"/>
      <c r="K1109" s="21"/>
      <c r="L1109" s="21"/>
      <c r="M1109" s="21"/>
      <c r="N1109" s="21"/>
      <c r="O1109" s="21"/>
      <c r="P1109" s="21"/>
      <c r="Q1109" s="21"/>
      <c r="R1109" s="21"/>
      <c r="S1109" s="21"/>
      <c r="T1109" s="21"/>
    </row>
    <row r="1110" spans="1:20" ht="30" customHeight="1" x14ac:dyDescent="0.2">
      <c r="A1110" s="22"/>
      <c r="B1110" s="101"/>
      <c r="C1110" s="101"/>
      <c r="D1110" s="101"/>
      <c r="E1110" s="102"/>
      <c r="F1110" s="102"/>
      <c r="G1110" s="102"/>
      <c r="H1110" s="102"/>
      <c r="I1110" s="102"/>
      <c r="J1110" s="102"/>
      <c r="K1110" s="21"/>
      <c r="L1110" s="21"/>
      <c r="M1110" s="21"/>
      <c r="N1110" s="21"/>
      <c r="O1110" s="21"/>
      <c r="P1110" s="21"/>
      <c r="Q1110" s="21"/>
      <c r="R1110" s="21"/>
      <c r="S1110" s="21"/>
      <c r="T1110" s="21"/>
    </row>
    <row r="1111" spans="1:20" ht="30" customHeight="1" x14ac:dyDescent="0.2">
      <c r="A1111" s="22"/>
      <c r="B1111" s="101"/>
      <c r="C1111" s="101"/>
      <c r="D1111" s="101"/>
      <c r="E1111" s="102"/>
      <c r="F1111" s="102"/>
      <c r="G1111" s="102"/>
      <c r="H1111" s="102"/>
      <c r="I1111" s="102"/>
      <c r="J1111" s="102"/>
      <c r="K1111" s="21"/>
      <c r="L1111" s="21"/>
      <c r="M1111" s="21"/>
      <c r="N1111" s="21"/>
      <c r="O1111" s="21"/>
      <c r="P1111" s="21"/>
      <c r="Q1111" s="21"/>
      <c r="R1111" s="21"/>
      <c r="S1111" s="21"/>
      <c r="T1111" s="21"/>
    </row>
    <row r="1112" spans="1:20" ht="30" customHeight="1" x14ac:dyDescent="0.2">
      <c r="A1112" s="22"/>
      <c r="B1112" s="101"/>
      <c r="C1112" s="101"/>
      <c r="D1112" s="101"/>
      <c r="E1112" s="102"/>
      <c r="F1112" s="102"/>
      <c r="G1112" s="102"/>
      <c r="H1112" s="102"/>
      <c r="I1112" s="102"/>
      <c r="J1112" s="102"/>
      <c r="K1112" s="21"/>
      <c r="L1112" s="21"/>
      <c r="M1112" s="21"/>
      <c r="N1112" s="21"/>
      <c r="O1112" s="21"/>
      <c r="P1112" s="21"/>
      <c r="Q1112" s="21"/>
      <c r="R1112" s="21"/>
      <c r="S1112" s="21"/>
      <c r="T1112" s="21"/>
    </row>
    <row r="1113" spans="1:20" ht="30" customHeight="1" x14ac:dyDescent="0.2">
      <c r="A1113" s="22"/>
      <c r="B1113" s="101"/>
      <c r="C1113" s="101"/>
      <c r="D1113" s="101"/>
      <c r="E1113" s="102"/>
      <c r="F1113" s="102"/>
      <c r="G1113" s="102"/>
      <c r="H1113" s="102"/>
      <c r="I1113" s="102"/>
      <c r="J1113" s="102"/>
      <c r="K1113" s="21"/>
      <c r="L1113" s="21"/>
      <c r="M1113" s="21"/>
      <c r="N1113" s="21"/>
      <c r="O1113" s="21"/>
      <c r="P1113" s="21"/>
      <c r="Q1113" s="21"/>
      <c r="R1113" s="21"/>
      <c r="S1113" s="21"/>
      <c r="T1113" s="21"/>
    </row>
    <row r="1114" spans="1:20" ht="30" customHeight="1" x14ac:dyDescent="0.2">
      <c r="A1114" s="22"/>
      <c r="B1114" s="101"/>
      <c r="C1114" s="101"/>
      <c r="D1114" s="101"/>
      <c r="E1114" s="102"/>
      <c r="F1114" s="102"/>
      <c r="G1114" s="102"/>
      <c r="H1114" s="102"/>
      <c r="I1114" s="102"/>
      <c r="J1114" s="102"/>
      <c r="K1114" s="21"/>
      <c r="L1114" s="21"/>
      <c r="M1114" s="21"/>
      <c r="N1114" s="21"/>
      <c r="O1114" s="21"/>
      <c r="P1114" s="21"/>
      <c r="Q1114" s="21"/>
      <c r="R1114" s="21"/>
      <c r="S1114" s="21"/>
      <c r="T1114" s="21"/>
    </row>
    <row r="1115" spans="1:20" ht="30" customHeight="1" x14ac:dyDescent="0.2">
      <c r="A1115" s="22"/>
      <c r="B1115" s="101"/>
      <c r="C1115" s="101"/>
      <c r="D1115" s="101"/>
      <c r="E1115" s="102"/>
      <c r="F1115" s="102"/>
      <c r="G1115" s="102"/>
      <c r="H1115" s="102"/>
      <c r="I1115" s="102"/>
      <c r="J1115" s="102"/>
      <c r="K1115" s="21"/>
      <c r="L1115" s="21"/>
      <c r="M1115" s="21"/>
      <c r="N1115" s="21"/>
      <c r="O1115" s="21"/>
      <c r="P1115" s="21"/>
      <c r="Q1115" s="21"/>
      <c r="R1115" s="21"/>
      <c r="S1115" s="21"/>
      <c r="T1115" s="21"/>
    </row>
    <row r="1116" spans="1:20" ht="30" customHeight="1" x14ac:dyDescent="0.2">
      <c r="A1116" s="22"/>
      <c r="B1116" s="101"/>
      <c r="C1116" s="101"/>
      <c r="D1116" s="101"/>
      <c r="E1116" s="102"/>
      <c r="F1116" s="102"/>
      <c r="G1116" s="102"/>
      <c r="H1116" s="102"/>
      <c r="I1116" s="102"/>
      <c r="J1116" s="102"/>
      <c r="K1116" s="21"/>
      <c r="L1116" s="21"/>
      <c r="M1116" s="21"/>
      <c r="N1116" s="21"/>
      <c r="O1116" s="21"/>
      <c r="P1116" s="21"/>
      <c r="Q1116" s="21"/>
      <c r="R1116" s="21"/>
      <c r="S1116" s="21"/>
      <c r="T1116" s="21"/>
    </row>
    <row r="1117" spans="1:20" ht="30" customHeight="1" x14ac:dyDescent="0.2">
      <c r="A1117" s="22"/>
      <c r="B1117" s="101"/>
      <c r="C1117" s="101"/>
      <c r="D1117" s="101"/>
      <c r="E1117" s="102"/>
      <c r="F1117" s="102"/>
      <c r="G1117" s="102"/>
      <c r="H1117" s="102"/>
      <c r="I1117" s="102"/>
      <c r="J1117" s="102"/>
      <c r="K1117" s="21"/>
      <c r="L1117" s="21"/>
      <c r="M1117" s="21"/>
      <c r="N1117" s="21"/>
      <c r="O1117" s="21"/>
      <c r="P1117" s="21"/>
      <c r="Q1117" s="21"/>
      <c r="R1117" s="21"/>
      <c r="S1117" s="21"/>
      <c r="T1117" s="21"/>
    </row>
    <row r="1118" spans="1:20" ht="30" customHeight="1" x14ac:dyDescent="0.2">
      <c r="A1118" s="22"/>
      <c r="B1118" s="101"/>
      <c r="C1118" s="101"/>
      <c r="D1118" s="101"/>
      <c r="E1118" s="102"/>
      <c r="F1118" s="102"/>
      <c r="G1118" s="102"/>
      <c r="H1118" s="102"/>
      <c r="I1118" s="102"/>
      <c r="J1118" s="102"/>
      <c r="K1118" s="21"/>
      <c r="L1118" s="21"/>
      <c r="M1118" s="21"/>
      <c r="N1118" s="21"/>
      <c r="O1118" s="21"/>
      <c r="P1118" s="21"/>
      <c r="Q1118" s="21"/>
      <c r="R1118" s="21"/>
      <c r="S1118" s="21"/>
      <c r="T1118" s="21"/>
    </row>
    <row r="1119" spans="1:20" ht="30" customHeight="1" x14ac:dyDescent="0.2">
      <c r="A1119" s="22"/>
      <c r="B1119" s="101"/>
      <c r="C1119" s="101"/>
      <c r="D1119" s="101"/>
      <c r="E1119" s="102"/>
      <c r="F1119" s="102"/>
      <c r="G1119" s="102"/>
      <c r="H1119" s="102"/>
      <c r="I1119" s="102"/>
      <c r="J1119" s="102"/>
      <c r="K1119" s="21"/>
      <c r="L1119" s="21"/>
      <c r="M1119" s="21"/>
      <c r="N1119" s="21"/>
      <c r="O1119" s="21"/>
      <c r="P1119" s="21"/>
      <c r="Q1119" s="21"/>
      <c r="R1119" s="21"/>
      <c r="S1119" s="21"/>
      <c r="T1119" s="21"/>
    </row>
    <row r="1120" spans="1:20" ht="30" customHeight="1" x14ac:dyDescent="0.2">
      <c r="A1120" s="22"/>
      <c r="B1120" s="101"/>
      <c r="C1120" s="101"/>
      <c r="D1120" s="101"/>
      <c r="E1120" s="102"/>
      <c r="F1120" s="102"/>
      <c r="G1120" s="102"/>
      <c r="H1120" s="102"/>
      <c r="I1120" s="102"/>
      <c r="J1120" s="102"/>
      <c r="K1120" s="21"/>
      <c r="L1120" s="21"/>
      <c r="M1120" s="21"/>
      <c r="N1120" s="21"/>
      <c r="O1120" s="21"/>
      <c r="P1120" s="21"/>
      <c r="Q1120" s="21"/>
      <c r="R1120" s="21"/>
      <c r="S1120" s="21"/>
      <c r="T1120" s="21"/>
    </row>
    <row r="1121" spans="1:20" ht="30" customHeight="1" x14ac:dyDescent="0.2">
      <c r="A1121" s="22"/>
      <c r="B1121" s="101"/>
      <c r="C1121" s="101"/>
      <c r="D1121" s="101"/>
      <c r="E1121" s="102"/>
      <c r="F1121" s="102"/>
      <c r="G1121" s="102"/>
      <c r="H1121" s="102"/>
      <c r="I1121" s="102"/>
      <c r="J1121" s="102"/>
      <c r="K1121" s="21"/>
      <c r="L1121" s="21"/>
      <c r="M1121" s="21"/>
      <c r="N1121" s="21"/>
      <c r="O1121" s="21"/>
      <c r="P1121" s="21"/>
      <c r="Q1121" s="21"/>
      <c r="R1121" s="21"/>
      <c r="S1121" s="21"/>
      <c r="T1121" s="21"/>
    </row>
    <row r="1122" spans="1:20" ht="30" customHeight="1" x14ac:dyDescent="0.2">
      <c r="A1122" s="22"/>
      <c r="B1122" s="101"/>
      <c r="C1122" s="101"/>
      <c r="D1122" s="101"/>
      <c r="E1122" s="102"/>
      <c r="F1122" s="102"/>
      <c r="G1122" s="102"/>
      <c r="H1122" s="102"/>
      <c r="I1122" s="102"/>
      <c r="J1122" s="102"/>
      <c r="K1122" s="21"/>
      <c r="L1122" s="21"/>
      <c r="M1122" s="21"/>
      <c r="N1122" s="21"/>
      <c r="O1122" s="21"/>
      <c r="P1122" s="21"/>
      <c r="Q1122" s="21"/>
      <c r="R1122" s="21"/>
      <c r="S1122" s="21"/>
      <c r="T1122" s="21"/>
    </row>
    <row r="1123" spans="1:20" ht="30" customHeight="1" x14ac:dyDescent="0.2">
      <c r="A1123" s="22"/>
      <c r="B1123" s="101"/>
      <c r="C1123" s="101"/>
      <c r="D1123" s="101"/>
      <c r="E1123" s="102"/>
      <c r="F1123" s="102"/>
      <c r="G1123" s="102"/>
      <c r="H1123" s="102"/>
      <c r="I1123" s="102"/>
      <c r="J1123" s="102"/>
      <c r="K1123" s="21"/>
      <c r="L1123" s="21"/>
      <c r="M1123" s="21"/>
      <c r="N1123" s="21"/>
      <c r="O1123" s="21"/>
      <c r="P1123" s="21"/>
      <c r="Q1123" s="21"/>
      <c r="R1123" s="21"/>
      <c r="S1123" s="21"/>
      <c r="T1123" s="21"/>
    </row>
    <row r="1124" spans="1:20" ht="30" customHeight="1" x14ac:dyDescent="0.2">
      <c r="A1124" s="22"/>
      <c r="B1124" s="101"/>
      <c r="C1124" s="101"/>
      <c r="D1124" s="101"/>
      <c r="E1124" s="102"/>
      <c r="F1124" s="102"/>
      <c r="G1124" s="102"/>
      <c r="H1124" s="102"/>
      <c r="I1124" s="102"/>
      <c r="J1124" s="102"/>
      <c r="K1124" s="21"/>
      <c r="L1124" s="21"/>
      <c r="M1124" s="21"/>
      <c r="N1124" s="21"/>
      <c r="O1124" s="21"/>
      <c r="P1124" s="21"/>
      <c r="Q1124" s="21"/>
      <c r="R1124" s="21"/>
      <c r="S1124" s="21"/>
      <c r="T1124" s="21"/>
    </row>
    <row r="1125" spans="1:20" ht="30" customHeight="1" x14ac:dyDescent="0.2">
      <c r="A1125" s="22"/>
      <c r="B1125" s="101"/>
      <c r="C1125" s="101"/>
      <c r="D1125" s="101"/>
      <c r="E1125" s="102"/>
      <c r="F1125" s="102"/>
      <c r="G1125" s="102"/>
      <c r="H1125" s="102"/>
      <c r="I1125" s="102"/>
      <c r="J1125" s="102"/>
      <c r="K1125" s="21"/>
      <c r="L1125" s="21"/>
      <c r="M1125" s="21"/>
      <c r="N1125" s="21"/>
      <c r="O1125" s="21"/>
      <c r="P1125" s="21"/>
      <c r="Q1125" s="21"/>
      <c r="R1125" s="21"/>
      <c r="S1125" s="21"/>
      <c r="T1125" s="21"/>
    </row>
    <row r="1126" spans="1:20" ht="30" customHeight="1" x14ac:dyDescent="0.2">
      <c r="A1126" s="22"/>
      <c r="B1126" s="101"/>
      <c r="C1126" s="101"/>
      <c r="D1126" s="101"/>
      <c r="E1126" s="102"/>
      <c r="F1126" s="102"/>
      <c r="G1126" s="102"/>
      <c r="H1126" s="102"/>
      <c r="I1126" s="102"/>
      <c r="J1126" s="102"/>
      <c r="K1126" s="21"/>
      <c r="L1126" s="21"/>
      <c r="M1126" s="21"/>
      <c r="N1126" s="21"/>
      <c r="O1126" s="21"/>
      <c r="P1126" s="21"/>
      <c r="Q1126" s="21"/>
      <c r="R1126" s="21"/>
      <c r="S1126" s="21"/>
      <c r="T1126" s="21"/>
    </row>
    <row r="1127" spans="1:20" ht="30" customHeight="1" x14ac:dyDescent="0.2">
      <c r="A1127" s="22"/>
      <c r="B1127" s="101"/>
      <c r="C1127" s="101"/>
      <c r="D1127" s="101"/>
      <c r="E1127" s="102"/>
      <c r="F1127" s="102"/>
      <c r="G1127" s="102"/>
      <c r="H1127" s="102"/>
      <c r="I1127" s="102"/>
      <c r="J1127" s="102"/>
      <c r="K1127" s="21"/>
      <c r="L1127" s="21"/>
      <c r="M1127" s="21"/>
      <c r="N1127" s="21"/>
      <c r="O1127" s="21"/>
      <c r="P1127" s="21"/>
      <c r="Q1127" s="21"/>
      <c r="R1127" s="21"/>
      <c r="S1127" s="21"/>
      <c r="T1127" s="21"/>
    </row>
    <row r="1128" spans="1:20" ht="30" customHeight="1" x14ac:dyDescent="0.2">
      <c r="A1128" s="22"/>
      <c r="B1128" s="101"/>
      <c r="C1128" s="101"/>
      <c r="D1128" s="101"/>
      <c r="E1128" s="102"/>
      <c r="F1128" s="102"/>
      <c r="G1128" s="102"/>
      <c r="H1128" s="102"/>
      <c r="I1128" s="102"/>
      <c r="J1128" s="102"/>
      <c r="K1128" s="21"/>
      <c r="L1128" s="21"/>
      <c r="M1128" s="21"/>
      <c r="N1128" s="21"/>
      <c r="O1128" s="21"/>
      <c r="P1128" s="21"/>
      <c r="Q1128" s="21"/>
      <c r="R1128" s="21"/>
      <c r="S1128" s="21"/>
      <c r="T1128" s="21"/>
    </row>
    <row r="1129" spans="1:20" ht="30" customHeight="1" x14ac:dyDescent="0.2">
      <c r="A1129" s="22"/>
      <c r="B1129" s="101"/>
      <c r="C1129" s="101"/>
      <c r="D1129" s="101"/>
      <c r="E1129" s="102"/>
      <c r="F1129" s="102"/>
      <c r="G1129" s="102"/>
      <c r="H1129" s="102"/>
      <c r="I1129" s="102"/>
      <c r="J1129" s="102"/>
      <c r="K1129" s="21"/>
      <c r="L1129" s="21"/>
      <c r="M1129" s="21"/>
      <c r="N1129" s="21"/>
      <c r="O1129" s="21"/>
      <c r="P1129" s="21"/>
      <c r="Q1129" s="21"/>
      <c r="R1129" s="21"/>
      <c r="S1129" s="21"/>
      <c r="T1129" s="21"/>
    </row>
    <row r="1130" spans="1:20" ht="30" customHeight="1" x14ac:dyDescent="0.2">
      <c r="A1130" s="22"/>
      <c r="B1130" s="101"/>
      <c r="C1130" s="101"/>
      <c r="D1130" s="101"/>
      <c r="E1130" s="102"/>
      <c r="F1130" s="102"/>
      <c r="G1130" s="102"/>
      <c r="H1130" s="102"/>
      <c r="I1130" s="102"/>
      <c r="J1130" s="102"/>
      <c r="K1130" s="21"/>
      <c r="L1130" s="21"/>
      <c r="M1130" s="21"/>
      <c r="N1130" s="21"/>
      <c r="O1130" s="21"/>
      <c r="P1130" s="21"/>
      <c r="Q1130" s="21"/>
      <c r="R1130" s="21"/>
      <c r="S1130" s="21"/>
      <c r="T1130" s="21"/>
    </row>
    <row r="1131" spans="1:20" ht="30" customHeight="1" x14ac:dyDescent="0.2">
      <c r="A1131" s="22"/>
      <c r="B1131" s="101"/>
      <c r="C1131" s="101"/>
      <c r="D1131" s="101"/>
      <c r="E1131" s="102"/>
      <c r="F1131" s="102"/>
      <c r="G1131" s="102"/>
      <c r="H1131" s="102"/>
      <c r="I1131" s="102"/>
      <c r="J1131" s="102"/>
      <c r="K1131" s="21"/>
      <c r="L1131" s="21"/>
      <c r="M1131" s="21"/>
      <c r="N1131" s="21"/>
      <c r="O1131" s="21"/>
      <c r="P1131" s="21"/>
      <c r="Q1131" s="21"/>
      <c r="R1131" s="21"/>
      <c r="S1131" s="21"/>
      <c r="T1131" s="21"/>
    </row>
    <row r="1132" spans="1:20" ht="30" customHeight="1" x14ac:dyDescent="0.2">
      <c r="A1132" s="22"/>
      <c r="B1132" s="101"/>
      <c r="C1132" s="101"/>
      <c r="D1132" s="101"/>
      <c r="E1132" s="102"/>
      <c r="F1132" s="102"/>
      <c r="G1132" s="102"/>
      <c r="H1132" s="102"/>
      <c r="I1132" s="102"/>
      <c r="J1132" s="102"/>
      <c r="K1132" s="21"/>
      <c r="L1132" s="21"/>
      <c r="M1132" s="21"/>
      <c r="N1132" s="21"/>
      <c r="O1132" s="21"/>
      <c r="P1132" s="21"/>
      <c r="Q1132" s="21"/>
      <c r="R1132" s="21"/>
      <c r="S1132" s="21"/>
      <c r="T1132" s="21"/>
    </row>
    <row r="1133" spans="1:20" ht="30" customHeight="1" x14ac:dyDescent="0.2">
      <c r="A1133" s="22"/>
      <c r="B1133" s="101"/>
      <c r="C1133" s="101"/>
      <c r="D1133" s="101"/>
      <c r="E1133" s="102"/>
      <c r="F1133" s="102"/>
      <c r="G1133" s="102"/>
      <c r="H1133" s="102"/>
      <c r="I1133" s="102"/>
      <c r="J1133" s="102"/>
      <c r="K1133" s="21"/>
      <c r="L1133" s="21"/>
      <c r="M1133" s="21"/>
      <c r="N1133" s="21"/>
      <c r="O1133" s="21"/>
      <c r="P1133" s="21"/>
      <c r="Q1133" s="21"/>
      <c r="R1133" s="21"/>
      <c r="S1133" s="21"/>
      <c r="T1133" s="21"/>
    </row>
    <row r="1134" spans="1:20" ht="30" customHeight="1" x14ac:dyDescent="0.2">
      <c r="A1134" s="22"/>
      <c r="B1134" s="101"/>
      <c r="C1134" s="101"/>
      <c r="D1134" s="101"/>
      <c r="E1134" s="102"/>
      <c r="F1134" s="102"/>
      <c r="G1134" s="102"/>
      <c r="H1134" s="102"/>
      <c r="I1134" s="102"/>
      <c r="J1134" s="102"/>
      <c r="K1134" s="21"/>
      <c r="L1134" s="21"/>
      <c r="M1134" s="21"/>
      <c r="N1134" s="21"/>
      <c r="O1134" s="21"/>
      <c r="P1134" s="21"/>
      <c r="Q1134" s="21"/>
      <c r="R1134" s="21"/>
      <c r="S1134" s="21"/>
      <c r="T1134" s="21"/>
    </row>
    <row r="1135" spans="1:20" ht="30" customHeight="1" x14ac:dyDescent="0.2">
      <c r="A1135" s="22"/>
      <c r="B1135" s="101"/>
      <c r="C1135" s="101"/>
      <c r="D1135" s="101"/>
      <c r="E1135" s="102"/>
      <c r="F1135" s="102"/>
      <c r="G1135" s="102"/>
      <c r="H1135" s="102"/>
      <c r="I1135" s="102"/>
      <c r="J1135" s="102"/>
      <c r="K1135" s="21"/>
      <c r="L1135" s="21"/>
      <c r="M1135" s="21"/>
      <c r="N1135" s="21"/>
      <c r="O1135" s="21"/>
      <c r="P1135" s="21"/>
      <c r="Q1135" s="21"/>
      <c r="R1135" s="21"/>
      <c r="S1135" s="21"/>
      <c r="T1135" s="21"/>
    </row>
    <row r="1136" spans="1:20" ht="30" customHeight="1" x14ac:dyDescent="0.2">
      <c r="A1136" s="22"/>
      <c r="B1136" s="101"/>
      <c r="C1136" s="101"/>
      <c r="D1136" s="101"/>
      <c r="E1136" s="102"/>
      <c r="F1136" s="102"/>
      <c r="G1136" s="102"/>
      <c r="H1136" s="102"/>
      <c r="I1136" s="102"/>
      <c r="J1136" s="102"/>
      <c r="K1136" s="21"/>
      <c r="L1136" s="21"/>
      <c r="M1136" s="21"/>
      <c r="N1136" s="21"/>
      <c r="O1136" s="21"/>
      <c r="P1136" s="21"/>
      <c r="Q1136" s="21"/>
      <c r="R1136" s="21"/>
      <c r="S1136" s="21"/>
      <c r="T1136" s="21"/>
    </row>
    <row r="1137" spans="1:20" ht="30" customHeight="1" x14ac:dyDescent="0.2">
      <c r="A1137" s="22"/>
      <c r="B1137" s="101"/>
      <c r="C1137" s="101"/>
      <c r="D1137" s="101"/>
      <c r="E1137" s="102"/>
      <c r="F1137" s="102"/>
      <c r="G1137" s="102"/>
      <c r="H1137" s="102"/>
      <c r="I1137" s="102"/>
      <c r="J1137" s="102"/>
      <c r="K1137" s="21"/>
      <c r="L1137" s="21"/>
      <c r="M1137" s="21"/>
      <c r="N1137" s="21"/>
      <c r="O1137" s="21"/>
      <c r="P1137" s="21"/>
      <c r="Q1137" s="21"/>
      <c r="R1137" s="21"/>
      <c r="S1137" s="21"/>
      <c r="T1137" s="21"/>
    </row>
    <row r="1138" spans="1:20" ht="30" customHeight="1" x14ac:dyDescent="0.2">
      <c r="A1138" s="22"/>
      <c r="B1138" s="101"/>
      <c r="C1138" s="101"/>
      <c r="D1138" s="101"/>
      <c r="E1138" s="102"/>
      <c r="F1138" s="102"/>
      <c r="G1138" s="102"/>
      <c r="H1138" s="102"/>
      <c r="I1138" s="102"/>
      <c r="J1138" s="102"/>
      <c r="K1138" s="21"/>
      <c r="L1138" s="21"/>
      <c r="M1138" s="21"/>
      <c r="N1138" s="21"/>
      <c r="O1138" s="21"/>
      <c r="P1138" s="21"/>
      <c r="Q1138" s="21"/>
      <c r="R1138" s="21"/>
      <c r="S1138" s="21"/>
      <c r="T1138" s="21"/>
    </row>
    <row r="1139" spans="1:20" ht="30" customHeight="1" x14ac:dyDescent="0.2">
      <c r="A1139" s="22"/>
      <c r="B1139" s="101"/>
      <c r="C1139" s="101"/>
      <c r="D1139" s="101"/>
      <c r="E1139" s="102"/>
      <c r="F1139" s="102"/>
      <c r="G1139" s="102"/>
      <c r="H1139" s="102"/>
      <c r="I1139" s="102"/>
      <c r="J1139" s="102"/>
      <c r="K1139" s="21"/>
      <c r="L1139" s="21"/>
      <c r="M1139" s="21"/>
      <c r="N1139" s="21"/>
      <c r="O1139" s="21"/>
      <c r="P1139" s="21"/>
      <c r="Q1139" s="21"/>
      <c r="R1139" s="21"/>
      <c r="S1139" s="21"/>
      <c r="T1139" s="21"/>
    </row>
    <row r="1140" spans="1:20" ht="30" customHeight="1" x14ac:dyDescent="0.2">
      <c r="A1140" s="22"/>
      <c r="B1140" s="101"/>
      <c r="C1140" s="101"/>
      <c r="D1140" s="101"/>
      <c r="E1140" s="102"/>
      <c r="F1140" s="102"/>
      <c r="G1140" s="102"/>
      <c r="H1140" s="102"/>
      <c r="I1140" s="102"/>
      <c r="J1140" s="102"/>
      <c r="K1140" s="21"/>
      <c r="L1140" s="21"/>
      <c r="M1140" s="21"/>
      <c r="N1140" s="21"/>
      <c r="O1140" s="21"/>
      <c r="P1140" s="21"/>
      <c r="Q1140" s="21"/>
      <c r="R1140" s="21"/>
      <c r="S1140" s="21"/>
      <c r="T1140" s="21"/>
    </row>
    <row r="1141" spans="1:20" ht="30" customHeight="1" x14ac:dyDescent="0.2">
      <c r="A1141" s="22"/>
      <c r="B1141" s="101"/>
      <c r="C1141" s="101"/>
      <c r="D1141" s="101"/>
      <c r="E1141" s="102"/>
      <c r="F1141" s="102"/>
      <c r="G1141" s="102"/>
      <c r="H1141" s="102"/>
      <c r="I1141" s="102"/>
      <c r="J1141" s="102"/>
      <c r="K1141" s="21"/>
      <c r="L1141" s="21"/>
      <c r="M1141" s="21"/>
      <c r="N1141" s="21"/>
      <c r="O1141" s="21"/>
      <c r="P1141" s="21"/>
      <c r="Q1141" s="21"/>
      <c r="R1141" s="21"/>
      <c r="S1141" s="21"/>
      <c r="T1141" s="21"/>
    </row>
    <row r="1142" spans="1:20" ht="30" customHeight="1" x14ac:dyDescent="0.2">
      <c r="A1142" s="22"/>
      <c r="B1142" s="101"/>
      <c r="C1142" s="101"/>
      <c r="D1142" s="101"/>
      <c r="E1142" s="102"/>
      <c r="F1142" s="102"/>
      <c r="G1142" s="102"/>
      <c r="H1142" s="102"/>
      <c r="I1142" s="102"/>
      <c r="J1142" s="102"/>
      <c r="K1142" s="21"/>
      <c r="L1142" s="21"/>
      <c r="M1142" s="21"/>
      <c r="N1142" s="21"/>
      <c r="O1142" s="21"/>
      <c r="P1142" s="21"/>
      <c r="Q1142" s="21"/>
      <c r="R1142" s="21"/>
      <c r="S1142" s="21"/>
      <c r="T1142" s="21"/>
    </row>
    <row r="1143" spans="1:20" ht="30" customHeight="1" x14ac:dyDescent="0.2">
      <c r="A1143" s="22"/>
      <c r="B1143" s="101"/>
      <c r="C1143" s="101"/>
      <c r="D1143" s="101"/>
      <c r="E1143" s="102"/>
      <c r="F1143" s="102"/>
      <c r="G1143" s="102"/>
      <c r="H1143" s="102"/>
      <c r="I1143" s="102"/>
      <c r="J1143" s="102"/>
      <c r="K1143" s="21"/>
      <c r="L1143" s="21"/>
      <c r="M1143" s="21"/>
      <c r="N1143" s="21"/>
      <c r="O1143" s="21"/>
      <c r="P1143" s="21"/>
      <c r="Q1143" s="21"/>
      <c r="R1143" s="21"/>
      <c r="S1143" s="21"/>
      <c r="T1143" s="21"/>
    </row>
    <row r="1144" spans="1:20" ht="30" customHeight="1" x14ac:dyDescent="0.2">
      <c r="A1144" s="22"/>
      <c r="B1144" s="101"/>
      <c r="C1144" s="101"/>
      <c r="D1144" s="101"/>
      <c r="E1144" s="102"/>
      <c r="F1144" s="102"/>
      <c r="G1144" s="102"/>
      <c r="H1144" s="102"/>
      <c r="I1144" s="102"/>
      <c r="J1144" s="102"/>
      <c r="K1144" s="21"/>
      <c r="L1144" s="21"/>
      <c r="M1144" s="21"/>
      <c r="N1144" s="21"/>
      <c r="O1144" s="21"/>
      <c r="P1144" s="21"/>
      <c r="Q1144" s="21"/>
      <c r="R1144" s="21"/>
      <c r="S1144" s="21"/>
      <c r="T1144" s="21"/>
    </row>
    <row r="1145" spans="1:20" ht="30" customHeight="1" x14ac:dyDescent="0.2">
      <c r="A1145" s="22"/>
      <c r="B1145" s="101"/>
      <c r="C1145" s="101"/>
      <c r="D1145" s="101"/>
      <c r="E1145" s="102"/>
      <c r="F1145" s="102"/>
      <c r="G1145" s="102"/>
      <c r="H1145" s="102"/>
      <c r="I1145" s="102"/>
      <c r="J1145" s="102"/>
      <c r="K1145" s="21"/>
      <c r="L1145" s="21"/>
      <c r="M1145" s="21"/>
      <c r="N1145" s="21"/>
      <c r="O1145" s="21"/>
      <c r="P1145" s="21"/>
      <c r="Q1145" s="21"/>
      <c r="R1145" s="21"/>
      <c r="S1145" s="21"/>
      <c r="T1145" s="21"/>
    </row>
    <row r="1146" spans="1:20" ht="30" customHeight="1" x14ac:dyDescent="0.2">
      <c r="A1146" s="22"/>
      <c r="B1146" s="101"/>
      <c r="C1146" s="101"/>
      <c r="D1146" s="101"/>
      <c r="E1146" s="102"/>
      <c r="F1146" s="102"/>
      <c r="G1146" s="102"/>
      <c r="H1146" s="102"/>
      <c r="I1146" s="102"/>
      <c r="J1146" s="102"/>
      <c r="K1146" s="21"/>
      <c r="L1146" s="21"/>
      <c r="M1146" s="21"/>
      <c r="N1146" s="21"/>
      <c r="O1146" s="21"/>
      <c r="P1146" s="21"/>
      <c r="Q1146" s="21"/>
      <c r="R1146" s="21"/>
      <c r="S1146" s="21"/>
      <c r="T1146" s="21"/>
    </row>
    <row r="1147" spans="1:20" ht="30" customHeight="1" x14ac:dyDescent="0.2">
      <c r="A1147" s="22"/>
      <c r="B1147" s="101"/>
      <c r="C1147" s="101"/>
      <c r="D1147" s="101"/>
      <c r="E1147" s="102"/>
      <c r="F1147" s="102"/>
      <c r="G1147" s="102"/>
      <c r="H1147" s="102"/>
      <c r="I1147" s="102"/>
      <c r="J1147" s="102"/>
      <c r="K1147" s="21"/>
      <c r="L1147" s="21"/>
      <c r="M1147" s="21"/>
      <c r="N1147" s="21"/>
      <c r="O1147" s="21"/>
      <c r="P1147" s="21"/>
      <c r="Q1147" s="21"/>
      <c r="R1147" s="21"/>
      <c r="S1147" s="21"/>
      <c r="T1147" s="21"/>
    </row>
    <row r="1148" spans="1:20" ht="30" customHeight="1" x14ac:dyDescent="0.2">
      <c r="A1148" s="22"/>
      <c r="B1148" s="101"/>
      <c r="C1148" s="101"/>
      <c r="D1148" s="101"/>
      <c r="E1148" s="102"/>
      <c r="F1148" s="102"/>
      <c r="G1148" s="102"/>
      <c r="H1148" s="102"/>
      <c r="I1148" s="102"/>
      <c r="J1148" s="102"/>
      <c r="K1148" s="21"/>
      <c r="L1148" s="21"/>
      <c r="M1148" s="21"/>
      <c r="N1148" s="21"/>
      <c r="O1148" s="21"/>
      <c r="P1148" s="21"/>
      <c r="Q1148" s="21"/>
      <c r="R1148" s="21"/>
      <c r="S1148" s="21"/>
      <c r="T1148" s="21"/>
    </row>
    <row r="1149" spans="1:20" ht="30" customHeight="1" x14ac:dyDescent="0.2">
      <c r="A1149" s="22"/>
      <c r="B1149" s="101"/>
      <c r="C1149" s="101"/>
      <c r="D1149" s="101"/>
      <c r="E1149" s="102"/>
      <c r="F1149" s="102"/>
      <c r="G1149" s="102"/>
      <c r="H1149" s="102"/>
      <c r="I1149" s="102"/>
      <c r="J1149" s="102"/>
      <c r="K1149" s="21"/>
      <c r="L1149" s="21"/>
      <c r="M1149" s="21"/>
      <c r="N1149" s="21"/>
      <c r="O1149" s="21"/>
      <c r="P1149" s="21"/>
      <c r="Q1149" s="21"/>
      <c r="R1149" s="21"/>
      <c r="S1149" s="21"/>
      <c r="T1149" s="21"/>
    </row>
    <row r="1150" spans="1:20" ht="30" customHeight="1" x14ac:dyDescent="0.2">
      <c r="A1150" s="22"/>
      <c r="B1150" s="101"/>
      <c r="C1150" s="101"/>
      <c r="D1150" s="101"/>
      <c r="E1150" s="102"/>
      <c r="F1150" s="102"/>
      <c r="G1150" s="102"/>
      <c r="H1150" s="102"/>
      <c r="I1150" s="102"/>
      <c r="J1150" s="102"/>
      <c r="K1150" s="21"/>
      <c r="L1150" s="21"/>
      <c r="M1150" s="21"/>
      <c r="N1150" s="21"/>
      <c r="O1150" s="21"/>
      <c r="P1150" s="21"/>
      <c r="Q1150" s="21"/>
      <c r="R1150" s="21"/>
      <c r="S1150" s="21"/>
      <c r="T1150" s="21"/>
    </row>
    <row r="1151" spans="1:20" ht="30" customHeight="1" x14ac:dyDescent="0.2">
      <c r="A1151" s="22"/>
      <c r="B1151" s="101"/>
      <c r="C1151" s="101"/>
      <c r="D1151" s="101"/>
      <c r="E1151" s="102"/>
      <c r="F1151" s="102"/>
      <c r="G1151" s="102"/>
      <c r="H1151" s="102"/>
      <c r="I1151" s="102"/>
      <c r="J1151" s="102"/>
      <c r="K1151" s="21"/>
      <c r="L1151" s="21"/>
      <c r="M1151" s="21"/>
      <c r="N1151" s="21"/>
      <c r="O1151" s="21"/>
      <c r="P1151" s="21"/>
      <c r="Q1151" s="21"/>
      <c r="R1151" s="21"/>
      <c r="S1151" s="21"/>
      <c r="T1151" s="21"/>
    </row>
    <row r="1152" spans="1:20" ht="30" customHeight="1" x14ac:dyDescent="0.2">
      <c r="A1152" s="22"/>
      <c r="B1152" s="101"/>
      <c r="C1152" s="101"/>
      <c r="D1152" s="101"/>
      <c r="E1152" s="102"/>
      <c r="F1152" s="102"/>
      <c r="G1152" s="102"/>
      <c r="H1152" s="102"/>
      <c r="I1152" s="102"/>
      <c r="J1152" s="102"/>
      <c r="K1152" s="21"/>
      <c r="L1152" s="21"/>
      <c r="M1152" s="21"/>
      <c r="N1152" s="21"/>
      <c r="O1152" s="21"/>
      <c r="P1152" s="21"/>
      <c r="Q1152" s="21"/>
      <c r="R1152" s="21"/>
      <c r="S1152" s="21"/>
      <c r="T1152" s="21"/>
    </row>
    <row r="1153" spans="1:20" ht="30" customHeight="1" x14ac:dyDescent="0.2">
      <c r="A1153" s="22"/>
      <c r="B1153" s="101"/>
      <c r="C1153" s="101"/>
      <c r="D1153" s="101"/>
      <c r="E1153" s="102"/>
      <c r="F1153" s="102"/>
      <c r="G1153" s="102"/>
      <c r="H1153" s="102"/>
      <c r="I1153" s="102"/>
      <c r="J1153" s="102"/>
      <c r="K1153" s="21"/>
      <c r="L1153" s="21"/>
      <c r="M1153" s="21"/>
      <c r="N1153" s="21"/>
      <c r="O1153" s="21"/>
      <c r="P1153" s="21"/>
      <c r="Q1153" s="21"/>
      <c r="R1153" s="21"/>
      <c r="S1153" s="21"/>
      <c r="T1153" s="21"/>
    </row>
    <row r="1154" spans="1:20" ht="30" customHeight="1" x14ac:dyDescent="0.2">
      <c r="A1154" s="22"/>
      <c r="B1154" s="101"/>
      <c r="C1154" s="101"/>
      <c r="D1154" s="101"/>
      <c r="E1154" s="102"/>
      <c r="F1154" s="102"/>
      <c r="G1154" s="102"/>
      <c r="H1154" s="102"/>
      <c r="I1154" s="102"/>
      <c r="J1154" s="102"/>
      <c r="K1154" s="21"/>
      <c r="L1154" s="21"/>
      <c r="M1154" s="21"/>
      <c r="N1154" s="21"/>
      <c r="O1154" s="21"/>
      <c r="P1154" s="21"/>
      <c r="Q1154" s="21"/>
      <c r="R1154" s="21"/>
      <c r="S1154" s="21"/>
      <c r="T1154" s="21"/>
    </row>
    <row r="1155" spans="1:20" ht="30" customHeight="1" x14ac:dyDescent="0.2">
      <c r="A1155" s="22"/>
      <c r="B1155" s="101"/>
      <c r="C1155" s="101"/>
      <c r="D1155" s="101"/>
      <c r="E1155" s="102"/>
      <c r="F1155" s="102"/>
      <c r="G1155" s="102"/>
      <c r="H1155" s="102"/>
      <c r="I1155" s="102"/>
      <c r="J1155" s="102"/>
      <c r="K1155" s="21"/>
      <c r="L1155" s="21"/>
      <c r="M1155" s="21"/>
      <c r="N1155" s="21"/>
      <c r="O1155" s="21"/>
      <c r="P1155" s="21"/>
      <c r="Q1155" s="21"/>
      <c r="R1155" s="21"/>
      <c r="S1155" s="21"/>
      <c r="T1155" s="21"/>
    </row>
    <row r="1156" spans="1:20" ht="30" customHeight="1" x14ac:dyDescent="0.2">
      <c r="A1156" s="22"/>
      <c r="B1156" s="101"/>
      <c r="C1156" s="101"/>
      <c r="D1156" s="101"/>
      <c r="E1156" s="102"/>
      <c r="F1156" s="102"/>
      <c r="G1156" s="102"/>
      <c r="H1156" s="102"/>
      <c r="I1156" s="102"/>
      <c r="J1156" s="102"/>
      <c r="K1156" s="21"/>
      <c r="L1156" s="21"/>
      <c r="M1156" s="21"/>
      <c r="N1156" s="21"/>
      <c r="O1156" s="21"/>
      <c r="P1156" s="21"/>
      <c r="Q1156" s="21"/>
      <c r="R1156" s="21"/>
      <c r="S1156" s="21"/>
      <c r="T1156" s="21"/>
    </row>
    <row r="1157" spans="1:20" ht="30" customHeight="1" x14ac:dyDescent="0.2">
      <c r="A1157" s="22"/>
      <c r="B1157" s="101"/>
      <c r="C1157" s="101"/>
      <c r="D1157" s="101"/>
      <c r="E1157" s="102"/>
      <c r="F1157" s="102"/>
      <c r="G1157" s="102"/>
      <c r="H1157" s="102"/>
      <c r="I1157" s="102"/>
      <c r="J1157" s="102"/>
      <c r="K1157" s="21"/>
      <c r="L1157" s="21"/>
      <c r="M1157" s="21"/>
      <c r="N1157" s="21"/>
      <c r="O1157" s="21"/>
      <c r="P1157" s="21"/>
      <c r="Q1157" s="21"/>
      <c r="R1157" s="21"/>
      <c r="S1157" s="21"/>
      <c r="T1157" s="21"/>
    </row>
    <row r="1158" spans="1:20" ht="30" customHeight="1" x14ac:dyDescent="0.2">
      <c r="A1158" s="22"/>
      <c r="B1158" s="101"/>
      <c r="C1158" s="101"/>
      <c r="D1158" s="101"/>
      <c r="E1158" s="102"/>
      <c r="F1158" s="102"/>
      <c r="G1158" s="102"/>
      <c r="H1158" s="102"/>
      <c r="I1158" s="102"/>
      <c r="J1158" s="102"/>
      <c r="K1158" s="21"/>
      <c r="L1158" s="21"/>
      <c r="M1158" s="21"/>
      <c r="N1158" s="21"/>
      <c r="O1158" s="21"/>
      <c r="P1158" s="21"/>
      <c r="Q1158" s="21"/>
      <c r="R1158" s="21"/>
      <c r="S1158" s="21"/>
      <c r="T1158" s="21"/>
    </row>
    <row r="1159" spans="1:20" ht="30" customHeight="1" x14ac:dyDescent="0.2">
      <c r="A1159" s="22"/>
      <c r="B1159" s="101"/>
      <c r="C1159" s="101"/>
      <c r="D1159" s="101"/>
      <c r="E1159" s="102"/>
      <c r="F1159" s="102"/>
      <c r="G1159" s="102"/>
      <c r="H1159" s="102"/>
      <c r="I1159" s="102"/>
      <c r="J1159" s="102"/>
      <c r="K1159" s="21"/>
      <c r="L1159" s="21"/>
      <c r="M1159" s="21"/>
      <c r="N1159" s="21"/>
      <c r="O1159" s="21"/>
      <c r="P1159" s="21"/>
      <c r="Q1159" s="21"/>
      <c r="R1159" s="21"/>
      <c r="S1159" s="21"/>
      <c r="T1159" s="21"/>
    </row>
    <row r="1160" spans="1:20" ht="30" customHeight="1" x14ac:dyDescent="0.2">
      <c r="A1160" s="22"/>
      <c r="B1160" s="101"/>
      <c r="C1160" s="101"/>
      <c r="D1160" s="101"/>
      <c r="E1160" s="102"/>
      <c r="F1160" s="102"/>
      <c r="G1160" s="102"/>
      <c r="H1160" s="102"/>
      <c r="I1160" s="102"/>
      <c r="J1160" s="102"/>
      <c r="K1160" s="21"/>
      <c r="L1160" s="21"/>
      <c r="M1160" s="21"/>
      <c r="N1160" s="21"/>
      <c r="O1160" s="21"/>
      <c r="P1160" s="21"/>
      <c r="Q1160" s="21"/>
      <c r="R1160" s="21"/>
      <c r="S1160" s="21"/>
      <c r="T1160" s="21"/>
    </row>
    <row r="1161" spans="1:20" ht="30" customHeight="1" x14ac:dyDescent="0.2">
      <c r="A1161" s="22"/>
      <c r="B1161" s="101"/>
      <c r="C1161" s="101"/>
      <c r="D1161" s="101"/>
      <c r="E1161" s="102"/>
      <c r="F1161" s="102"/>
      <c r="G1161" s="102"/>
      <c r="H1161" s="102"/>
      <c r="I1161" s="102"/>
      <c r="J1161" s="102"/>
      <c r="K1161" s="21"/>
      <c r="L1161" s="21"/>
      <c r="M1161" s="21"/>
      <c r="N1161" s="21"/>
      <c r="O1161" s="21"/>
      <c r="P1161" s="21"/>
      <c r="Q1161" s="21"/>
      <c r="R1161" s="21"/>
      <c r="S1161" s="21"/>
      <c r="T1161" s="21"/>
    </row>
    <row r="1162" spans="1:20" ht="30" customHeight="1" x14ac:dyDescent="0.2">
      <c r="A1162" s="22"/>
      <c r="B1162" s="101"/>
      <c r="C1162" s="101"/>
      <c r="D1162" s="101"/>
      <c r="E1162" s="102"/>
      <c r="F1162" s="102"/>
      <c r="G1162" s="102"/>
      <c r="H1162" s="102"/>
      <c r="I1162" s="102"/>
      <c r="J1162" s="102"/>
      <c r="K1162" s="21"/>
      <c r="L1162" s="21"/>
      <c r="M1162" s="21"/>
      <c r="N1162" s="21"/>
      <c r="O1162" s="21"/>
      <c r="P1162" s="21"/>
      <c r="Q1162" s="21"/>
      <c r="R1162" s="21"/>
      <c r="S1162" s="21"/>
      <c r="T1162" s="21"/>
    </row>
    <row r="1163" spans="1:20" ht="30" customHeight="1" x14ac:dyDescent="0.2">
      <c r="A1163" s="22"/>
      <c r="B1163" s="101"/>
      <c r="C1163" s="101"/>
      <c r="D1163" s="101"/>
      <c r="E1163" s="102"/>
      <c r="F1163" s="102"/>
      <c r="G1163" s="102"/>
      <c r="H1163" s="102"/>
      <c r="I1163" s="102"/>
      <c r="J1163" s="102"/>
      <c r="K1163" s="21"/>
      <c r="L1163" s="21"/>
      <c r="M1163" s="21"/>
      <c r="N1163" s="21"/>
      <c r="O1163" s="21"/>
      <c r="P1163" s="21"/>
      <c r="Q1163" s="21"/>
      <c r="R1163" s="21"/>
      <c r="S1163" s="21"/>
      <c r="T1163" s="21"/>
    </row>
    <row r="1164" spans="1:20" ht="30" customHeight="1" x14ac:dyDescent="0.2">
      <c r="A1164" s="22"/>
      <c r="B1164" s="101"/>
      <c r="C1164" s="101"/>
      <c r="D1164" s="101"/>
      <c r="E1164" s="102"/>
      <c r="F1164" s="102"/>
      <c r="G1164" s="102"/>
      <c r="H1164" s="102"/>
      <c r="I1164" s="102"/>
      <c r="J1164" s="102"/>
      <c r="K1164" s="21"/>
      <c r="L1164" s="21"/>
      <c r="M1164" s="21"/>
      <c r="N1164" s="21"/>
      <c r="O1164" s="21"/>
      <c r="P1164" s="21"/>
      <c r="Q1164" s="21"/>
      <c r="R1164" s="21"/>
      <c r="S1164" s="21"/>
      <c r="T1164" s="21"/>
    </row>
    <row r="1165" spans="1:20" ht="30" customHeight="1" x14ac:dyDescent="0.2">
      <c r="A1165" s="22"/>
      <c r="B1165" s="101"/>
      <c r="C1165" s="101"/>
      <c r="D1165" s="101"/>
      <c r="E1165" s="102"/>
      <c r="F1165" s="102"/>
      <c r="G1165" s="102"/>
      <c r="H1165" s="102"/>
      <c r="I1165" s="102"/>
      <c r="J1165" s="102"/>
      <c r="K1165" s="21"/>
      <c r="L1165" s="21"/>
      <c r="M1165" s="21"/>
      <c r="N1165" s="21"/>
      <c r="O1165" s="21"/>
      <c r="P1165" s="21"/>
      <c r="Q1165" s="21"/>
      <c r="R1165" s="21"/>
      <c r="S1165" s="21"/>
      <c r="T1165" s="21"/>
    </row>
    <row r="1166" spans="1:20" ht="30" customHeight="1" x14ac:dyDescent="0.2">
      <c r="A1166" s="22"/>
      <c r="B1166" s="101"/>
      <c r="C1166" s="101"/>
      <c r="D1166" s="101"/>
      <c r="E1166" s="102"/>
      <c r="F1166" s="102"/>
      <c r="G1166" s="102"/>
      <c r="H1166" s="102"/>
      <c r="I1166" s="102"/>
      <c r="J1166" s="102"/>
      <c r="K1166" s="21"/>
      <c r="L1166" s="21"/>
      <c r="M1166" s="21"/>
      <c r="N1166" s="21"/>
      <c r="O1166" s="21"/>
      <c r="P1166" s="21"/>
      <c r="Q1166" s="21"/>
      <c r="R1166" s="21"/>
      <c r="S1166" s="21"/>
      <c r="T1166" s="21"/>
    </row>
    <row r="1167" spans="1:20" ht="30" customHeight="1" x14ac:dyDescent="0.2">
      <c r="A1167" s="22"/>
      <c r="B1167" s="101"/>
      <c r="C1167" s="101"/>
      <c r="D1167" s="101"/>
      <c r="E1167" s="102"/>
      <c r="F1167" s="102"/>
      <c r="G1167" s="102"/>
      <c r="H1167" s="102"/>
      <c r="I1167" s="102"/>
      <c r="J1167" s="102"/>
      <c r="K1167" s="21"/>
      <c r="L1167" s="21"/>
      <c r="M1167" s="21"/>
      <c r="N1167" s="21"/>
      <c r="O1167" s="21"/>
      <c r="P1167" s="21"/>
      <c r="Q1167" s="21"/>
      <c r="R1167" s="21"/>
      <c r="S1167" s="21"/>
      <c r="T1167" s="21"/>
    </row>
    <row r="1168" spans="1:20" ht="30" customHeight="1" x14ac:dyDescent="0.2">
      <c r="A1168" s="22"/>
      <c r="B1168" s="101"/>
      <c r="C1168" s="101"/>
      <c r="D1168" s="101"/>
      <c r="E1168" s="102"/>
      <c r="F1168" s="102"/>
      <c r="G1168" s="102"/>
      <c r="H1168" s="102"/>
      <c r="I1168" s="102"/>
      <c r="J1168" s="102"/>
      <c r="K1168" s="21"/>
      <c r="L1168" s="21"/>
      <c r="M1168" s="21"/>
      <c r="N1168" s="21"/>
      <c r="O1168" s="21"/>
      <c r="P1168" s="21"/>
      <c r="Q1168" s="21"/>
      <c r="R1168" s="21"/>
      <c r="S1168" s="21"/>
      <c r="T1168" s="21"/>
    </row>
    <row r="1169" spans="1:20" ht="30" customHeight="1" x14ac:dyDescent="0.2">
      <c r="A1169" s="22"/>
      <c r="B1169" s="101"/>
      <c r="C1169" s="101"/>
      <c r="D1169" s="101"/>
      <c r="E1169" s="102"/>
      <c r="F1169" s="102"/>
      <c r="G1169" s="102"/>
      <c r="H1169" s="102"/>
      <c r="I1169" s="102"/>
      <c r="J1169" s="102"/>
      <c r="K1169" s="21"/>
      <c r="L1169" s="21"/>
      <c r="M1169" s="21"/>
      <c r="N1169" s="21"/>
      <c r="O1169" s="21"/>
      <c r="P1169" s="21"/>
      <c r="Q1169" s="21"/>
      <c r="R1169" s="21"/>
      <c r="S1169" s="21"/>
      <c r="T1169" s="21"/>
    </row>
    <row r="1170" spans="1:20" ht="30" customHeight="1" x14ac:dyDescent="0.2">
      <c r="A1170" s="22"/>
      <c r="B1170" s="101"/>
      <c r="C1170" s="101"/>
      <c r="D1170" s="101"/>
      <c r="E1170" s="102"/>
      <c r="F1170" s="102"/>
      <c r="G1170" s="102"/>
      <c r="H1170" s="102"/>
      <c r="I1170" s="102"/>
      <c r="J1170" s="102"/>
      <c r="K1170" s="21"/>
      <c r="L1170" s="21"/>
      <c r="M1170" s="21"/>
      <c r="N1170" s="21"/>
      <c r="O1170" s="21"/>
      <c r="P1170" s="21"/>
      <c r="Q1170" s="21"/>
      <c r="R1170" s="21"/>
      <c r="S1170" s="21"/>
      <c r="T1170" s="21"/>
    </row>
    <row r="1171" spans="1:20" ht="30" customHeight="1" x14ac:dyDescent="0.2">
      <c r="A1171" s="22"/>
      <c r="B1171" s="101"/>
      <c r="C1171" s="101"/>
      <c r="D1171" s="101"/>
      <c r="E1171" s="102"/>
      <c r="F1171" s="102"/>
      <c r="G1171" s="102"/>
      <c r="H1171" s="102"/>
      <c r="I1171" s="102"/>
      <c r="J1171" s="102"/>
      <c r="K1171" s="21"/>
      <c r="L1171" s="21"/>
      <c r="M1171" s="21"/>
      <c r="N1171" s="21"/>
      <c r="O1171" s="21"/>
      <c r="P1171" s="21"/>
      <c r="Q1171" s="21"/>
      <c r="R1171" s="21"/>
      <c r="S1171" s="21"/>
      <c r="T1171" s="21"/>
    </row>
    <row r="1172" spans="1:20" ht="30" customHeight="1" x14ac:dyDescent="0.2">
      <c r="A1172" s="22"/>
      <c r="B1172" s="101"/>
      <c r="C1172" s="101"/>
      <c r="D1172" s="101"/>
      <c r="E1172" s="102"/>
      <c r="F1172" s="102"/>
      <c r="G1172" s="102"/>
      <c r="H1172" s="102"/>
      <c r="I1172" s="102"/>
      <c r="J1172" s="102"/>
      <c r="K1172" s="21"/>
      <c r="L1172" s="21"/>
      <c r="M1172" s="21"/>
      <c r="N1172" s="21"/>
      <c r="O1172" s="21"/>
      <c r="P1172" s="21"/>
      <c r="Q1172" s="21"/>
      <c r="R1172" s="21"/>
      <c r="S1172" s="21"/>
      <c r="T1172" s="21"/>
    </row>
    <row r="1173" spans="1:20" ht="30" customHeight="1" x14ac:dyDescent="0.2">
      <c r="A1173" s="22"/>
      <c r="B1173" s="101"/>
      <c r="C1173" s="101"/>
      <c r="D1173" s="101"/>
      <c r="E1173" s="102"/>
      <c r="F1173" s="102"/>
      <c r="G1173" s="102"/>
      <c r="H1173" s="102"/>
      <c r="I1173" s="102"/>
      <c r="J1173" s="102"/>
      <c r="K1173" s="21"/>
      <c r="L1173" s="21"/>
      <c r="M1173" s="21"/>
      <c r="N1173" s="21"/>
      <c r="O1173" s="21"/>
      <c r="P1173" s="21"/>
      <c r="Q1173" s="21"/>
      <c r="R1173" s="21"/>
      <c r="S1173" s="21"/>
      <c r="T1173" s="21"/>
    </row>
    <row r="1174" spans="1:20" ht="30" customHeight="1" x14ac:dyDescent="0.2">
      <c r="A1174" s="22"/>
      <c r="B1174" s="101"/>
      <c r="C1174" s="101"/>
      <c r="D1174" s="101"/>
      <c r="E1174" s="102"/>
      <c r="F1174" s="102"/>
      <c r="G1174" s="102"/>
      <c r="H1174" s="102"/>
      <c r="I1174" s="102"/>
      <c r="J1174" s="102"/>
      <c r="K1174" s="21"/>
      <c r="L1174" s="21"/>
      <c r="M1174" s="21"/>
      <c r="N1174" s="21"/>
      <c r="O1174" s="21"/>
      <c r="P1174" s="21"/>
      <c r="Q1174" s="21"/>
      <c r="R1174" s="21"/>
      <c r="S1174" s="21"/>
      <c r="T1174" s="21"/>
    </row>
    <row r="1175" spans="1:20" ht="30" customHeight="1" x14ac:dyDescent="0.2">
      <c r="A1175" s="22"/>
      <c r="B1175" s="101"/>
      <c r="C1175" s="101"/>
      <c r="D1175" s="101"/>
      <c r="E1175" s="102"/>
      <c r="F1175" s="102"/>
      <c r="G1175" s="102"/>
      <c r="H1175" s="102"/>
      <c r="I1175" s="102"/>
      <c r="J1175" s="102"/>
      <c r="K1175" s="21"/>
      <c r="L1175" s="21"/>
      <c r="M1175" s="21"/>
      <c r="N1175" s="21"/>
      <c r="O1175" s="21"/>
      <c r="P1175" s="21"/>
      <c r="Q1175" s="21"/>
      <c r="R1175" s="21"/>
      <c r="S1175" s="21"/>
      <c r="T1175" s="21"/>
    </row>
    <row r="1176" spans="1:20" ht="30" customHeight="1" x14ac:dyDescent="0.2">
      <c r="A1176" s="22"/>
      <c r="B1176" s="101"/>
      <c r="C1176" s="101"/>
      <c r="D1176" s="101"/>
      <c r="E1176" s="102"/>
      <c r="F1176" s="102"/>
      <c r="G1176" s="102"/>
      <c r="H1176" s="102"/>
      <c r="I1176" s="102"/>
      <c r="J1176" s="102"/>
      <c r="K1176" s="21"/>
      <c r="L1176" s="21"/>
      <c r="M1176" s="21"/>
      <c r="N1176" s="21"/>
      <c r="O1176" s="21"/>
      <c r="P1176" s="21"/>
      <c r="Q1176" s="21"/>
      <c r="R1176" s="21"/>
      <c r="S1176" s="21"/>
      <c r="T1176" s="21"/>
    </row>
    <row r="1177" spans="1:20" ht="30" customHeight="1" x14ac:dyDescent="0.2">
      <c r="A1177" s="22"/>
      <c r="B1177" s="101"/>
      <c r="C1177" s="101"/>
      <c r="D1177" s="101"/>
      <c r="E1177" s="102"/>
      <c r="F1177" s="102"/>
      <c r="G1177" s="102"/>
      <c r="H1177" s="102"/>
      <c r="I1177" s="102"/>
      <c r="J1177" s="102"/>
      <c r="K1177" s="21"/>
      <c r="L1177" s="21"/>
      <c r="M1177" s="21"/>
      <c r="N1177" s="21"/>
      <c r="O1177" s="21"/>
      <c r="P1177" s="21"/>
      <c r="Q1177" s="21"/>
      <c r="R1177" s="21"/>
      <c r="S1177" s="21"/>
      <c r="T1177" s="21"/>
    </row>
    <row r="1178" spans="1:20" ht="30" customHeight="1" x14ac:dyDescent="0.2">
      <c r="A1178" s="22"/>
      <c r="B1178" s="101"/>
      <c r="C1178" s="101"/>
      <c r="D1178" s="101"/>
      <c r="E1178" s="102"/>
      <c r="F1178" s="102"/>
      <c r="G1178" s="102"/>
      <c r="H1178" s="102"/>
      <c r="I1178" s="102"/>
      <c r="J1178" s="102"/>
      <c r="K1178" s="21"/>
      <c r="L1178" s="21"/>
      <c r="M1178" s="21"/>
      <c r="N1178" s="21"/>
      <c r="O1178" s="21"/>
      <c r="P1178" s="21"/>
      <c r="Q1178" s="21"/>
      <c r="R1178" s="21"/>
      <c r="S1178" s="21"/>
      <c r="T1178" s="21"/>
    </row>
    <row r="1179" spans="1:20" ht="30" customHeight="1" x14ac:dyDescent="0.2">
      <c r="A1179" s="22"/>
      <c r="B1179" s="101"/>
      <c r="C1179" s="101"/>
      <c r="D1179" s="101"/>
      <c r="E1179" s="102"/>
      <c r="F1179" s="102"/>
      <c r="G1179" s="102"/>
      <c r="H1179" s="102"/>
      <c r="I1179" s="102"/>
      <c r="J1179" s="102"/>
      <c r="K1179" s="21"/>
      <c r="L1179" s="21"/>
      <c r="M1179" s="21"/>
      <c r="N1179" s="21"/>
      <c r="O1179" s="21"/>
      <c r="P1179" s="21"/>
      <c r="Q1179" s="21"/>
      <c r="R1179" s="21"/>
      <c r="S1179" s="21"/>
      <c r="T1179" s="21"/>
    </row>
    <row r="1180" spans="1:20" ht="30" customHeight="1" x14ac:dyDescent="0.2">
      <c r="A1180" s="22"/>
      <c r="B1180" s="101"/>
      <c r="C1180" s="101"/>
      <c r="D1180" s="101"/>
      <c r="E1180" s="102"/>
      <c r="F1180" s="102"/>
      <c r="G1180" s="102"/>
      <c r="H1180" s="102"/>
      <c r="I1180" s="102"/>
      <c r="J1180" s="102"/>
      <c r="K1180" s="21"/>
      <c r="L1180" s="21"/>
      <c r="M1180" s="21"/>
      <c r="N1180" s="21"/>
      <c r="O1180" s="21"/>
      <c r="P1180" s="21"/>
      <c r="Q1180" s="21"/>
      <c r="R1180" s="21"/>
      <c r="S1180" s="21"/>
      <c r="T1180" s="21"/>
    </row>
    <row r="1181" spans="1:20" ht="30" customHeight="1" x14ac:dyDescent="0.2">
      <c r="A1181" s="22"/>
      <c r="B1181" s="101"/>
      <c r="C1181" s="101"/>
      <c r="D1181" s="101"/>
      <c r="E1181" s="102"/>
      <c r="F1181" s="102"/>
      <c r="G1181" s="102"/>
      <c r="H1181" s="102"/>
      <c r="I1181" s="102"/>
      <c r="J1181" s="102"/>
      <c r="K1181" s="21"/>
      <c r="L1181" s="21"/>
      <c r="M1181" s="21"/>
      <c r="N1181" s="21"/>
      <c r="O1181" s="21"/>
      <c r="P1181" s="21"/>
      <c r="Q1181" s="21"/>
      <c r="R1181" s="21"/>
      <c r="S1181" s="21"/>
      <c r="T1181" s="21"/>
    </row>
    <row r="1182" spans="1:20" ht="30" customHeight="1" x14ac:dyDescent="0.2">
      <c r="A1182" s="22"/>
      <c r="B1182" s="101"/>
      <c r="C1182" s="101"/>
      <c r="D1182" s="101"/>
      <c r="E1182" s="102"/>
      <c r="F1182" s="102"/>
      <c r="G1182" s="102"/>
      <c r="H1182" s="102"/>
      <c r="I1182" s="102"/>
      <c r="J1182" s="102"/>
      <c r="K1182" s="21"/>
      <c r="L1182" s="21"/>
      <c r="M1182" s="21"/>
      <c r="N1182" s="21"/>
      <c r="O1182" s="21"/>
      <c r="P1182" s="21"/>
      <c r="Q1182" s="21"/>
      <c r="R1182" s="21"/>
      <c r="S1182" s="21"/>
      <c r="T1182" s="21"/>
    </row>
    <row r="1183" spans="1:20" ht="30" customHeight="1" x14ac:dyDescent="0.2">
      <c r="A1183" s="22"/>
      <c r="B1183" s="101"/>
      <c r="C1183" s="101"/>
      <c r="D1183" s="101"/>
      <c r="E1183" s="102"/>
      <c r="F1183" s="102"/>
      <c r="G1183" s="102"/>
      <c r="H1183" s="102"/>
      <c r="I1183" s="102"/>
      <c r="J1183" s="102"/>
      <c r="K1183" s="21"/>
      <c r="L1183" s="21"/>
      <c r="M1183" s="21"/>
      <c r="N1183" s="21"/>
      <c r="O1183" s="21"/>
      <c r="P1183" s="21"/>
      <c r="Q1183" s="21"/>
      <c r="R1183" s="21"/>
      <c r="S1183" s="21"/>
      <c r="T1183" s="21"/>
    </row>
    <row r="1184" spans="1:20" ht="30" customHeight="1" x14ac:dyDescent="0.2">
      <c r="A1184" s="22"/>
      <c r="B1184" s="101"/>
      <c r="C1184" s="101"/>
      <c r="D1184" s="101"/>
      <c r="E1184" s="102"/>
      <c r="F1184" s="102"/>
      <c r="G1184" s="102"/>
      <c r="H1184" s="102"/>
      <c r="I1184" s="102"/>
      <c r="J1184" s="102"/>
      <c r="K1184" s="21"/>
      <c r="L1184" s="21"/>
      <c r="M1184" s="21"/>
      <c r="N1184" s="21"/>
      <c r="O1184" s="21"/>
      <c r="P1184" s="21"/>
      <c r="Q1184" s="21"/>
      <c r="R1184" s="21"/>
      <c r="S1184" s="21"/>
      <c r="T1184" s="21"/>
    </row>
    <row r="1185" spans="1:20" ht="30" customHeight="1" x14ac:dyDescent="0.2">
      <c r="A1185" s="22"/>
      <c r="B1185" s="101"/>
      <c r="C1185" s="101"/>
      <c r="D1185" s="101"/>
      <c r="E1185" s="102"/>
      <c r="F1185" s="102"/>
      <c r="G1185" s="102"/>
      <c r="H1185" s="102"/>
      <c r="I1185" s="102"/>
      <c r="J1185" s="102"/>
      <c r="K1185" s="21"/>
      <c r="L1185" s="21"/>
      <c r="M1185" s="21"/>
      <c r="N1185" s="21"/>
      <c r="O1185" s="21"/>
      <c r="P1185" s="21"/>
      <c r="Q1185" s="21"/>
      <c r="R1185" s="21"/>
      <c r="S1185" s="21"/>
      <c r="T1185" s="21"/>
    </row>
    <row r="1186" spans="1:20" ht="30" customHeight="1" x14ac:dyDescent="0.2">
      <c r="A1186" s="22"/>
      <c r="B1186" s="101"/>
      <c r="C1186" s="101"/>
      <c r="D1186" s="101"/>
      <c r="E1186" s="102"/>
      <c r="F1186" s="102"/>
      <c r="G1186" s="102"/>
      <c r="H1186" s="102"/>
      <c r="I1186" s="102"/>
      <c r="J1186" s="102"/>
      <c r="K1186" s="21"/>
      <c r="L1186" s="21"/>
      <c r="M1186" s="21"/>
      <c r="N1186" s="21"/>
      <c r="O1186" s="21"/>
      <c r="P1186" s="21"/>
      <c r="Q1186" s="21"/>
      <c r="R1186" s="21"/>
      <c r="S1186" s="21"/>
      <c r="T1186" s="21"/>
    </row>
    <row r="1187" spans="1:20" ht="30" customHeight="1" x14ac:dyDescent="0.2">
      <c r="A1187" s="22"/>
      <c r="B1187" s="101"/>
      <c r="C1187" s="101"/>
      <c r="D1187" s="101"/>
      <c r="E1187" s="102"/>
      <c r="F1187" s="102"/>
      <c r="G1187" s="102"/>
      <c r="H1187" s="102"/>
      <c r="I1187" s="102"/>
      <c r="J1187" s="102"/>
      <c r="K1187" s="21"/>
      <c r="L1187" s="21"/>
      <c r="M1187" s="21"/>
      <c r="N1187" s="21"/>
      <c r="O1187" s="21"/>
      <c r="P1187" s="21"/>
      <c r="Q1187" s="21"/>
      <c r="R1187" s="21"/>
      <c r="S1187" s="21"/>
      <c r="T1187" s="21"/>
    </row>
    <row r="1188" spans="1:20" ht="30" customHeight="1" x14ac:dyDescent="0.2">
      <c r="A1188" s="22"/>
      <c r="B1188" s="101"/>
      <c r="C1188" s="101"/>
      <c r="D1188" s="101"/>
      <c r="E1188" s="102"/>
      <c r="F1188" s="102"/>
      <c r="G1188" s="102"/>
      <c r="H1188" s="102"/>
      <c r="I1188" s="102"/>
      <c r="J1188" s="102"/>
      <c r="K1188" s="21"/>
      <c r="L1188" s="21"/>
      <c r="M1188" s="21"/>
      <c r="N1188" s="21"/>
      <c r="O1188" s="21"/>
      <c r="P1188" s="21"/>
      <c r="Q1188" s="21"/>
      <c r="R1188" s="21"/>
      <c r="S1188" s="21"/>
      <c r="T1188" s="21"/>
    </row>
    <row r="1189" spans="1:20" ht="30" customHeight="1" x14ac:dyDescent="0.2">
      <c r="A1189" s="22"/>
      <c r="B1189" s="101"/>
      <c r="C1189" s="101"/>
      <c r="D1189" s="101"/>
      <c r="E1189" s="102"/>
      <c r="F1189" s="102"/>
      <c r="G1189" s="102"/>
      <c r="H1189" s="102"/>
      <c r="I1189" s="102"/>
      <c r="J1189" s="102"/>
      <c r="K1189" s="21"/>
      <c r="L1189" s="21"/>
      <c r="M1189" s="21"/>
      <c r="N1189" s="21"/>
      <c r="O1189" s="21"/>
      <c r="P1189" s="21"/>
      <c r="Q1189" s="21"/>
      <c r="R1189" s="21"/>
      <c r="S1189" s="21"/>
      <c r="T1189" s="21"/>
    </row>
    <row r="1190" spans="1:20" ht="30" customHeight="1" x14ac:dyDescent="0.2">
      <c r="A1190" s="22"/>
      <c r="B1190" s="101"/>
      <c r="C1190" s="101"/>
      <c r="D1190" s="101"/>
      <c r="E1190" s="102"/>
      <c r="F1190" s="102"/>
      <c r="G1190" s="102"/>
      <c r="H1190" s="102"/>
      <c r="I1190" s="102"/>
      <c r="J1190" s="102"/>
      <c r="K1190" s="21"/>
      <c r="L1190" s="21"/>
      <c r="M1190" s="21"/>
      <c r="N1190" s="21"/>
      <c r="O1190" s="21"/>
      <c r="P1190" s="21"/>
      <c r="Q1190" s="21"/>
      <c r="R1190" s="21"/>
      <c r="S1190" s="21"/>
      <c r="T1190" s="21"/>
    </row>
    <row r="1191" spans="1:20" ht="30" customHeight="1" x14ac:dyDescent="0.2">
      <c r="A1191" s="22"/>
      <c r="B1191" s="101"/>
      <c r="C1191" s="101"/>
      <c r="D1191" s="101"/>
      <c r="E1191" s="102"/>
      <c r="F1191" s="102"/>
      <c r="G1191" s="102"/>
      <c r="H1191" s="102"/>
      <c r="I1191" s="102"/>
      <c r="J1191" s="102"/>
      <c r="K1191" s="21"/>
      <c r="L1191" s="21"/>
      <c r="M1191" s="21"/>
      <c r="N1191" s="21"/>
      <c r="O1191" s="21"/>
      <c r="P1191" s="21"/>
      <c r="Q1191" s="21"/>
      <c r="R1191" s="21"/>
      <c r="S1191" s="21"/>
      <c r="T1191" s="21"/>
    </row>
    <row r="1192" spans="1:20" ht="30" customHeight="1" x14ac:dyDescent="0.2">
      <c r="A1192" s="22"/>
      <c r="B1192" s="101"/>
      <c r="C1192" s="101"/>
      <c r="D1192" s="101"/>
      <c r="E1192" s="102"/>
      <c r="F1192" s="102"/>
      <c r="G1192" s="102"/>
      <c r="H1192" s="102"/>
      <c r="I1192" s="102"/>
      <c r="J1192" s="102"/>
      <c r="K1192" s="21"/>
      <c r="L1192" s="21"/>
      <c r="M1192" s="21"/>
      <c r="N1192" s="21"/>
      <c r="O1192" s="21"/>
      <c r="P1192" s="21"/>
      <c r="Q1192" s="21"/>
      <c r="R1192" s="21"/>
      <c r="S1192" s="21"/>
      <c r="T1192" s="21"/>
    </row>
    <row r="1193" spans="1:20" ht="30" customHeight="1" x14ac:dyDescent="0.2">
      <c r="A1193" s="22"/>
      <c r="B1193" s="101"/>
      <c r="C1193" s="101"/>
      <c r="D1193" s="101"/>
      <c r="E1193" s="102"/>
      <c r="F1193" s="102"/>
      <c r="G1193" s="102"/>
      <c r="H1193" s="102"/>
      <c r="I1193" s="102"/>
      <c r="J1193" s="102"/>
      <c r="K1193" s="21"/>
      <c r="L1193" s="21"/>
      <c r="M1193" s="21"/>
      <c r="N1193" s="21"/>
      <c r="O1193" s="21"/>
      <c r="P1193" s="21"/>
      <c r="Q1193" s="21"/>
      <c r="R1193" s="21"/>
      <c r="S1193" s="21"/>
      <c r="T1193" s="21"/>
    </row>
    <row r="1194" spans="1:20" ht="30" customHeight="1" x14ac:dyDescent="0.2">
      <c r="A1194" s="22"/>
      <c r="B1194" s="101"/>
      <c r="C1194" s="101"/>
      <c r="D1194" s="101"/>
      <c r="E1194" s="102"/>
      <c r="F1194" s="102"/>
      <c r="G1194" s="102"/>
      <c r="H1194" s="102"/>
      <c r="I1194" s="102"/>
      <c r="J1194" s="102"/>
      <c r="K1194" s="21"/>
      <c r="L1194" s="21"/>
      <c r="M1194" s="21"/>
      <c r="N1194" s="21"/>
      <c r="O1194" s="21"/>
      <c r="P1194" s="21"/>
      <c r="Q1194" s="21"/>
      <c r="R1194" s="21"/>
      <c r="S1194" s="21"/>
      <c r="T1194" s="21"/>
    </row>
    <row r="1195" spans="1:20" ht="30" customHeight="1" x14ac:dyDescent="0.2">
      <c r="A1195" s="22"/>
      <c r="B1195" s="101"/>
      <c r="C1195" s="101"/>
      <c r="D1195" s="101"/>
      <c r="E1195" s="102"/>
      <c r="F1195" s="102"/>
      <c r="G1195" s="102"/>
      <c r="H1195" s="102"/>
      <c r="I1195" s="102"/>
      <c r="J1195" s="102"/>
      <c r="K1195" s="21"/>
      <c r="L1195" s="21"/>
      <c r="M1195" s="21"/>
      <c r="N1195" s="21"/>
      <c r="O1195" s="21"/>
      <c r="P1195" s="21"/>
      <c r="Q1195" s="21"/>
      <c r="R1195" s="21"/>
      <c r="S1195" s="21"/>
      <c r="T1195" s="21"/>
    </row>
    <row r="1196" spans="1:20" ht="30" customHeight="1" x14ac:dyDescent="0.2">
      <c r="A1196" s="22"/>
      <c r="B1196" s="101"/>
      <c r="C1196" s="101"/>
      <c r="D1196" s="101"/>
      <c r="E1196" s="102"/>
      <c r="F1196" s="102"/>
      <c r="G1196" s="102"/>
      <c r="H1196" s="102"/>
      <c r="I1196" s="102"/>
      <c r="J1196" s="102"/>
      <c r="K1196" s="21"/>
      <c r="L1196" s="21"/>
      <c r="M1196" s="21"/>
      <c r="N1196" s="21"/>
      <c r="O1196" s="21"/>
      <c r="P1196" s="21"/>
      <c r="Q1196" s="21"/>
      <c r="R1196" s="21"/>
      <c r="S1196" s="21"/>
      <c r="T1196" s="21"/>
    </row>
    <row r="1197" spans="1:20" ht="30" customHeight="1" x14ac:dyDescent="0.2">
      <c r="A1197" s="22"/>
      <c r="B1197" s="101"/>
      <c r="C1197" s="101"/>
      <c r="D1197" s="101"/>
      <c r="E1197" s="102"/>
      <c r="F1197" s="102"/>
      <c r="G1197" s="102"/>
      <c r="H1197" s="102"/>
      <c r="I1197" s="102"/>
      <c r="J1197" s="102"/>
      <c r="K1197" s="21"/>
      <c r="L1197" s="21"/>
      <c r="M1197" s="21"/>
      <c r="N1197" s="21"/>
      <c r="O1197" s="21"/>
      <c r="P1197" s="21"/>
      <c r="Q1197" s="21"/>
      <c r="R1197" s="21"/>
      <c r="S1197" s="21"/>
      <c r="T1197" s="21"/>
    </row>
    <row r="1198" spans="1:20" ht="30" customHeight="1" x14ac:dyDescent="0.2">
      <c r="A1198" s="22"/>
      <c r="B1198" s="101"/>
      <c r="C1198" s="101"/>
      <c r="D1198" s="101"/>
      <c r="E1198" s="102"/>
      <c r="F1198" s="102"/>
      <c r="G1198" s="102"/>
      <c r="H1198" s="102"/>
      <c r="I1198" s="102"/>
      <c r="J1198" s="102"/>
      <c r="K1198" s="21"/>
      <c r="L1198" s="21"/>
      <c r="M1198" s="21"/>
      <c r="N1198" s="21"/>
      <c r="O1198" s="21"/>
      <c r="P1198" s="21"/>
      <c r="Q1198" s="21"/>
      <c r="R1198" s="21"/>
      <c r="S1198" s="21"/>
      <c r="T1198" s="21"/>
    </row>
    <row r="1199" spans="1:20" ht="30" customHeight="1" x14ac:dyDescent="0.2">
      <c r="A1199" s="22"/>
      <c r="B1199" s="101"/>
      <c r="C1199" s="101"/>
      <c r="D1199" s="101"/>
      <c r="E1199" s="102"/>
      <c r="F1199" s="102"/>
      <c r="G1199" s="102"/>
      <c r="H1199" s="102"/>
      <c r="I1199" s="102"/>
      <c r="J1199" s="102"/>
      <c r="K1199" s="21"/>
      <c r="L1199" s="21"/>
      <c r="M1199" s="21"/>
      <c r="N1199" s="21"/>
      <c r="O1199" s="21"/>
      <c r="P1199" s="21"/>
      <c r="Q1199" s="21"/>
      <c r="R1199" s="21"/>
      <c r="S1199" s="21"/>
      <c r="T1199" s="21"/>
    </row>
    <row r="1200" spans="1:20" ht="30" customHeight="1" x14ac:dyDescent="0.2">
      <c r="A1200" s="22"/>
      <c r="B1200" s="101"/>
      <c r="C1200" s="101"/>
      <c r="D1200" s="101"/>
      <c r="E1200" s="102"/>
      <c r="F1200" s="102"/>
      <c r="G1200" s="102"/>
      <c r="H1200" s="102"/>
      <c r="I1200" s="102"/>
      <c r="J1200" s="102"/>
      <c r="K1200" s="21"/>
      <c r="L1200" s="21"/>
      <c r="M1200" s="21"/>
      <c r="N1200" s="21"/>
      <c r="O1200" s="21"/>
      <c r="P1200" s="21"/>
      <c r="Q1200" s="21"/>
      <c r="R1200" s="21"/>
      <c r="S1200" s="21"/>
      <c r="T1200" s="21"/>
    </row>
    <row r="1201" spans="1:20" ht="30" customHeight="1" x14ac:dyDescent="0.2">
      <c r="A1201" s="22"/>
      <c r="B1201" s="101"/>
      <c r="C1201" s="101"/>
      <c r="D1201" s="101"/>
      <c r="E1201" s="102"/>
      <c r="F1201" s="102"/>
      <c r="G1201" s="102"/>
      <c r="H1201" s="102"/>
      <c r="I1201" s="102"/>
      <c r="J1201" s="102"/>
      <c r="K1201" s="21"/>
      <c r="L1201" s="21"/>
      <c r="M1201" s="21"/>
      <c r="N1201" s="21"/>
      <c r="O1201" s="21"/>
      <c r="P1201" s="21"/>
      <c r="Q1201" s="21"/>
      <c r="R1201" s="21"/>
      <c r="S1201" s="21"/>
      <c r="T1201" s="21"/>
    </row>
    <row r="1202" spans="1:20" ht="30" customHeight="1" x14ac:dyDescent="0.2">
      <c r="A1202" s="22"/>
      <c r="B1202" s="101"/>
      <c r="C1202" s="101"/>
      <c r="D1202" s="101"/>
      <c r="E1202" s="102"/>
      <c r="F1202" s="102"/>
      <c r="G1202" s="102"/>
      <c r="H1202" s="102"/>
      <c r="I1202" s="102"/>
      <c r="J1202" s="102"/>
      <c r="K1202" s="21"/>
      <c r="L1202" s="21"/>
      <c r="M1202" s="21"/>
      <c r="N1202" s="21"/>
      <c r="O1202" s="21"/>
      <c r="P1202" s="21"/>
      <c r="Q1202" s="21"/>
      <c r="R1202" s="21"/>
      <c r="S1202" s="21"/>
      <c r="T1202" s="21"/>
    </row>
    <row r="1203" spans="1:20" ht="30" customHeight="1" x14ac:dyDescent="0.2">
      <c r="A1203" s="22"/>
      <c r="B1203" s="101"/>
      <c r="C1203" s="101"/>
      <c r="D1203" s="101"/>
      <c r="E1203" s="102"/>
      <c r="F1203" s="102"/>
      <c r="G1203" s="102"/>
      <c r="H1203" s="102"/>
      <c r="I1203" s="102"/>
      <c r="J1203" s="102"/>
      <c r="K1203" s="21"/>
      <c r="L1203" s="21"/>
      <c r="M1203" s="21"/>
      <c r="N1203" s="21"/>
      <c r="O1203" s="21"/>
      <c r="P1203" s="21"/>
      <c r="Q1203" s="21"/>
      <c r="R1203" s="21"/>
      <c r="S1203" s="21"/>
      <c r="T1203" s="21"/>
    </row>
    <row r="1204" spans="1:20" ht="30" customHeight="1" x14ac:dyDescent="0.2">
      <c r="A1204" s="22"/>
      <c r="B1204" s="101"/>
      <c r="C1204" s="101"/>
      <c r="D1204" s="101"/>
      <c r="E1204" s="102"/>
      <c r="F1204" s="102"/>
      <c r="G1204" s="102"/>
      <c r="H1204" s="102"/>
      <c r="I1204" s="102"/>
      <c r="J1204" s="102"/>
      <c r="K1204" s="21"/>
      <c r="L1204" s="21"/>
      <c r="M1204" s="21"/>
      <c r="N1204" s="21"/>
      <c r="O1204" s="21"/>
      <c r="P1204" s="21"/>
      <c r="Q1204" s="21"/>
      <c r="R1204" s="21"/>
      <c r="S1204" s="21"/>
      <c r="T1204" s="21"/>
    </row>
    <row r="1205" spans="1:20" ht="30" customHeight="1" x14ac:dyDescent="0.2">
      <c r="A1205" s="22"/>
      <c r="B1205" s="101"/>
      <c r="C1205" s="101"/>
      <c r="D1205" s="101"/>
      <c r="E1205" s="102"/>
      <c r="F1205" s="102"/>
      <c r="G1205" s="102"/>
      <c r="H1205" s="102"/>
      <c r="I1205" s="102"/>
      <c r="J1205" s="102"/>
      <c r="K1205" s="21"/>
      <c r="L1205" s="21"/>
      <c r="M1205" s="21"/>
      <c r="N1205" s="21"/>
      <c r="O1205" s="21"/>
      <c r="P1205" s="21"/>
      <c r="Q1205" s="21"/>
      <c r="R1205" s="21"/>
      <c r="S1205" s="21"/>
      <c r="T1205" s="21"/>
    </row>
    <row r="1206" spans="1:20" ht="30" customHeight="1" x14ac:dyDescent="0.2">
      <c r="A1206" s="22"/>
      <c r="B1206" s="101"/>
      <c r="C1206" s="101"/>
      <c r="D1206" s="101"/>
      <c r="E1206" s="102"/>
      <c r="F1206" s="102"/>
      <c r="G1206" s="102"/>
      <c r="H1206" s="102"/>
      <c r="I1206" s="102"/>
      <c r="J1206" s="102"/>
      <c r="K1206" s="21"/>
      <c r="L1206" s="21"/>
      <c r="M1206" s="21"/>
      <c r="N1206" s="21"/>
      <c r="O1206" s="21"/>
      <c r="P1206" s="21"/>
      <c r="Q1206" s="21"/>
      <c r="R1206" s="21"/>
      <c r="S1206" s="21"/>
      <c r="T1206" s="21"/>
    </row>
    <row r="1207" spans="1:20" ht="30" customHeight="1" x14ac:dyDescent="0.2">
      <c r="A1207" s="22"/>
      <c r="B1207" s="101"/>
      <c r="C1207" s="101"/>
      <c r="D1207" s="101"/>
      <c r="E1207" s="102"/>
      <c r="F1207" s="102"/>
      <c r="G1207" s="102"/>
      <c r="H1207" s="102"/>
      <c r="I1207" s="102"/>
      <c r="J1207" s="102"/>
      <c r="K1207" s="21"/>
      <c r="L1207" s="21"/>
      <c r="M1207" s="21"/>
      <c r="N1207" s="21"/>
      <c r="O1207" s="21"/>
      <c r="P1207" s="21"/>
      <c r="Q1207" s="21"/>
      <c r="R1207" s="21"/>
      <c r="S1207" s="21"/>
      <c r="T1207" s="21"/>
    </row>
    <row r="1208" spans="1:20" ht="30" customHeight="1" x14ac:dyDescent="0.2">
      <c r="A1208" s="22"/>
      <c r="B1208" s="101"/>
      <c r="C1208" s="101"/>
      <c r="D1208" s="101"/>
      <c r="E1208" s="102"/>
      <c r="F1208" s="102"/>
      <c r="G1208" s="102"/>
      <c r="H1208" s="102"/>
      <c r="I1208" s="102"/>
      <c r="J1208" s="102"/>
      <c r="K1208" s="21"/>
      <c r="L1208" s="21"/>
      <c r="M1208" s="21"/>
      <c r="N1208" s="21"/>
      <c r="O1208" s="21"/>
      <c r="P1208" s="21"/>
      <c r="Q1208" s="21"/>
      <c r="R1208" s="21"/>
      <c r="S1208" s="21"/>
      <c r="T1208" s="21"/>
    </row>
    <row r="1209" spans="1:20" ht="30" customHeight="1" x14ac:dyDescent="0.2">
      <c r="A1209" s="22"/>
      <c r="B1209" s="101"/>
      <c r="C1209" s="101"/>
      <c r="D1209" s="101"/>
      <c r="E1209" s="102"/>
      <c r="F1209" s="102"/>
      <c r="G1209" s="102"/>
      <c r="H1209" s="102"/>
      <c r="I1209" s="102"/>
      <c r="J1209" s="102"/>
      <c r="K1209" s="21"/>
      <c r="L1209" s="21"/>
      <c r="M1209" s="21"/>
      <c r="N1209" s="21"/>
      <c r="O1209" s="21"/>
      <c r="P1209" s="21"/>
      <c r="Q1209" s="21"/>
      <c r="R1209" s="21"/>
      <c r="S1209" s="21"/>
      <c r="T1209" s="21"/>
    </row>
    <row r="1210" spans="1:20" ht="30" customHeight="1" x14ac:dyDescent="0.2">
      <c r="A1210" s="22"/>
      <c r="B1210" s="101"/>
      <c r="C1210" s="101"/>
      <c r="D1210" s="101"/>
      <c r="E1210" s="102"/>
      <c r="F1210" s="102"/>
      <c r="G1210" s="102"/>
      <c r="H1210" s="102"/>
      <c r="I1210" s="102"/>
      <c r="J1210" s="102"/>
      <c r="K1210" s="21"/>
      <c r="L1210" s="21"/>
      <c r="M1210" s="21"/>
      <c r="N1210" s="21"/>
      <c r="O1210" s="21"/>
      <c r="P1210" s="21"/>
      <c r="Q1210" s="21"/>
      <c r="R1210" s="21"/>
      <c r="S1210" s="21"/>
      <c r="T1210" s="21"/>
    </row>
    <row r="1211" spans="1:20" ht="30" customHeight="1" x14ac:dyDescent="0.2">
      <c r="A1211" s="22"/>
      <c r="B1211" s="101"/>
      <c r="C1211" s="101"/>
      <c r="D1211" s="101"/>
      <c r="E1211" s="102"/>
      <c r="F1211" s="102"/>
      <c r="G1211" s="102"/>
      <c r="H1211" s="102"/>
      <c r="I1211" s="102"/>
      <c r="J1211" s="102"/>
      <c r="K1211" s="21"/>
      <c r="L1211" s="21"/>
      <c r="M1211" s="21"/>
      <c r="N1211" s="21"/>
      <c r="O1211" s="21"/>
      <c r="P1211" s="21"/>
      <c r="Q1211" s="21"/>
      <c r="R1211" s="21"/>
      <c r="S1211" s="21"/>
      <c r="T1211" s="21"/>
    </row>
    <row r="1212" spans="1:20" ht="30" customHeight="1" x14ac:dyDescent="0.2">
      <c r="A1212" s="22"/>
      <c r="B1212" s="101"/>
      <c r="C1212" s="101"/>
      <c r="D1212" s="101"/>
      <c r="E1212" s="102"/>
      <c r="F1212" s="102"/>
      <c r="G1212" s="102"/>
      <c r="H1212" s="102"/>
      <c r="I1212" s="102"/>
      <c r="J1212" s="102"/>
      <c r="K1212" s="21"/>
      <c r="L1212" s="21"/>
      <c r="M1212" s="21"/>
      <c r="N1212" s="21"/>
      <c r="O1212" s="21"/>
      <c r="P1212" s="21"/>
      <c r="Q1212" s="21"/>
      <c r="R1212" s="21"/>
      <c r="S1212" s="21"/>
      <c r="T1212" s="21"/>
    </row>
    <row r="1213" spans="1:20" ht="30" customHeight="1" x14ac:dyDescent="0.2">
      <c r="A1213" s="22"/>
      <c r="B1213" s="101"/>
      <c r="C1213" s="101"/>
      <c r="D1213" s="101"/>
      <c r="E1213" s="102"/>
      <c r="F1213" s="102"/>
      <c r="G1213" s="102"/>
      <c r="H1213" s="102"/>
      <c r="I1213" s="102"/>
      <c r="J1213" s="102"/>
      <c r="K1213" s="21"/>
      <c r="L1213" s="21"/>
      <c r="M1213" s="21"/>
      <c r="N1213" s="21"/>
      <c r="O1213" s="21"/>
      <c r="P1213" s="21"/>
      <c r="Q1213" s="21"/>
      <c r="R1213" s="21"/>
      <c r="S1213" s="21"/>
      <c r="T1213" s="21"/>
    </row>
    <row r="1214" spans="1:20" ht="30" customHeight="1" x14ac:dyDescent="0.2">
      <c r="A1214" s="22"/>
      <c r="B1214" s="101"/>
      <c r="C1214" s="101"/>
      <c r="D1214" s="101"/>
      <c r="E1214" s="102"/>
      <c r="F1214" s="102"/>
      <c r="G1214" s="102"/>
      <c r="H1214" s="102"/>
      <c r="I1214" s="102"/>
      <c r="J1214" s="102"/>
      <c r="K1214" s="21"/>
      <c r="L1214" s="21"/>
      <c r="M1214" s="21"/>
      <c r="N1214" s="21"/>
      <c r="O1214" s="21"/>
      <c r="P1214" s="21"/>
      <c r="Q1214" s="21"/>
      <c r="R1214" s="21"/>
      <c r="S1214" s="21"/>
      <c r="T1214" s="21"/>
    </row>
    <row r="1215" spans="1:20" ht="30" customHeight="1" x14ac:dyDescent="0.2">
      <c r="A1215" s="22"/>
      <c r="B1215" s="101"/>
      <c r="C1215" s="101"/>
      <c r="D1215" s="101"/>
      <c r="E1215" s="102"/>
      <c r="F1215" s="102"/>
      <c r="G1215" s="102"/>
      <c r="H1215" s="102"/>
      <c r="I1215" s="102"/>
      <c r="J1215" s="102"/>
      <c r="K1215" s="21"/>
      <c r="L1215" s="21"/>
      <c r="M1215" s="21"/>
      <c r="N1215" s="21"/>
      <c r="O1215" s="21"/>
      <c r="P1215" s="21"/>
      <c r="Q1215" s="21"/>
      <c r="R1215" s="21"/>
      <c r="S1215" s="21"/>
      <c r="T1215" s="21"/>
    </row>
    <row r="1216" spans="1:20" ht="30" customHeight="1" x14ac:dyDescent="0.2">
      <c r="A1216" s="22"/>
      <c r="B1216" s="101"/>
      <c r="C1216" s="101"/>
      <c r="D1216" s="101"/>
      <c r="E1216" s="102"/>
      <c r="F1216" s="102"/>
      <c r="G1216" s="102"/>
      <c r="H1216" s="102"/>
      <c r="I1216" s="102"/>
      <c r="J1216" s="102"/>
      <c r="K1216" s="21"/>
      <c r="L1216" s="21"/>
      <c r="M1216" s="21"/>
      <c r="N1216" s="21"/>
      <c r="O1216" s="21"/>
      <c r="P1216" s="21"/>
      <c r="Q1216" s="21"/>
      <c r="R1216" s="21"/>
      <c r="S1216" s="21"/>
      <c r="T1216" s="21"/>
    </row>
    <row r="1217" spans="1:20" ht="30" customHeight="1" x14ac:dyDescent="0.2">
      <c r="A1217" s="22"/>
      <c r="B1217" s="101"/>
      <c r="C1217" s="101"/>
      <c r="D1217" s="101"/>
      <c r="E1217" s="102"/>
      <c r="F1217" s="102"/>
      <c r="G1217" s="102"/>
      <c r="H1217" s="102"/>
      <c r="I1217" s="102"/>
      <c r="J1217" s="102"/>
      <c r="K1217" s="21"/>
      <c r="L1217" s="21"/>
      <c r="M1217" s="21"/>
      <c r="N1217" s="21"/>
      <c r="O1217" s="21"/>
      <c r="P1217" s="21"/>
      <c r="Q1217" s="21"/>
      <c r="R1217" s="21"/>
      <c r="S1217" s="21"/>
      <c r="T1217" s="21"/>
    </row>
    <row r="1218" spans="1:20" ht="30" customHeight="1" x14ac:dyDescent="0.2">
      <c r="A1218" s="22"/>
      <c r="B1218" s="101"/>
      <c r="C1218" s="101"/>
      <c r="D1218" s="101"/>
      <c r="E1218" s="102"/>
      <c r="F1218" s="102"/>
      <c r="G1218" s="102"/>
      <c r="H1218" s="102"/>
      <c r="I1218" s="102"/>
      <c r="J1218" s="102"/>
      <c r="K1218" s="21"/>
      <c r="L1218" s="21"/>
      <c r="M1218" s="21"/>
      <c r="N1218" s="21"/>
      <c r="O1218" s="21"/>
      <c r="P1218" s="21"/>
      <c r="Q1218" s="21"/>
      <c r="R1218" s="21"/>
      <c r="S1218" s="21"/>
      <c r="T1218" s="21"/>
    </row>
    <row r="1219" spans="1:20" ht="30" customHeight="1" x14ac:dyDescent="0.2">
      <c r="A1219" s="22"/>
      <c r="B1219" s="101"/>
      <c r="C1219" s="101"/>
      <c r="D1219" s="101"/>
      <c r="E1219" s="102"/>
      <c r="F1219" s="102"/>
      <c r="G1219" s="102"/>
      <c r="H1219" s="102"/>
      <c r="I1219" s="102"/>
      <c r="J1219" s="102"/>
      <c r="K1219" s="21"/>
      <c r="L1219" s="21"/>
      <c r="M1219" s="21"/>
      <c r="N1219" s="21"/>
      <c r="O1219" s="21"/>
      <c r="P1219" s="21"/>
      <c r="Q1219" s="21"/>
      <c r="R1219" s="21"/>
      <c r="S1219" s="21"/>
      <c r="T1219" s="21"/>
    </row>
    <row r="1220" spans="1:20" ht="30" customHeight="1" x14ac:dyDescent="0.2">
      <c r="A1220" s="22"/>
      <c r="B1220" s="101"/>
      <c r="C1220" s="101"/>
      <c r="D1220" s="101"/>
      <c r="E1220" s="102"/>
      <c r="F1220" s="102"/>
      <c r="G1220" s="102"/>
      <c r="H1220" s="102"/>
      <c r="I1220" s="102"/>
      <c r="J1220" s="102"/>
      <c r="K1220" s="21"/>
      <c r="L1220" s="21"/>
      <c r="M1220" s="21"/>
      <c r="N1220" s="21"/>
      <c r="O1220" s="21"/>
      <c r="P1220" s="21"/>
      <c r="Q1220" s="21"/>
      <c r="R1220" s="21"/>
      <c r="S1220" s="21"/>
      <c r="T1220" s="21"/>
    </row>
    <row r="1221" spans="1:20" ht="30" customHeight="1" x14ac:dyDescent="0.2">
      <c r="A1221" s="22"/>
      <c r="B1221" s="101"/>
      <c r="C1221" s="101"/>
      <c r="D1221" s="101"/>
      <c r="E1221" s="102"/>
      <c r="F1221" s="102"/>
      <c r="G1221" s="102"/>
      <c r="H1221" s="102"/>
      <c r="I1221" s="102"/>
      <c r="J1221" s="102"/>
      <c r="K1221" s="21"/>
      <c r="L1221" s="21"/>
      <c r="M1221" s="21"/>
      <c r="N1221" s="21"/>
      <c r="O1221" s="21"/>
      <c r="P1221" s="21"/>
      <c r="Q1221" s="21"/>
      <c r="R1221" s="21"/>
      <c r="S1221" s="21"/>
      <c r="T1221" s="21"/>
    </row>
    <row r="1222" spans="1:20" ht="30" customHeight="1" x14ac:dyDescent="0.2">
      <c r="A1222" s="22"/>
      <c r="B1222" s="101"/>
      <c r="C1222" s="101"/>
      <c r="D1222" s="101"/>
      <c r="E1222" s="102"/>
      <c r="F1222" s="102"/>
      <c r="G1222" s="102"/>
      <c r="H1222" s="102"/>
      <c r="I1222" s="102"/>
      <c r="J1222" s="102"/>
      <c r="K1222" s="21"/>
      <c r="L1222" s="21"/>
      <c r="M1222" s="21"/>
      <c r="N1222" s="21"/>
      <c r="O1222" s="21"/>
      <c r="P1222" s="21"/>
      <c r="Q1222" s="21"/>
      <c r="R1222" s="21"/>
      <c r="S1222" s="21"/>
      <c r="T1222" s="21"/>
    </row>
    <row r="1223" spans="1:20" ht="30" customHeight="1" x14ac:dyDescent="0.2">
      <c r="A1223" s="22"/>
      <c r="B1223" s="101"/>
      <c r="C1223" s="101"/>
      <c r="D1223" s="101"/>
      <c r="E1223" s="102"/>
      <c r="F1223" s="102"/>
      <c r="G1223" s="102"/>
      <c r="H1223" s="102"/>
      <c r="I1223" s="102"/>
      <c r="J1223" s="102"/>
      <c r="K1223" s="21"/>
      <c r="L1223" s="21"/>
      <c r="M1223" s="21"/>
      <c r="N1223" s="21"/>
      <c r="O1223" s="21"/>
      <c r="P1223" s="21"/>
      <c r="Q1223" s="21"/>
      <c r="R1223" s="21"/>
      <c r="S1223" s="21"/>
      <c r="T1223" s="21"/>
    </row>
    <row r="1224" spans="1:20" ht="30" customHeight="1" x14ac:dyDescent="0.2">
      <c r="A1224" s="22"/>
      <c r="B1224" s="101"/>
      <c r="C1224" s="101"/>
      <c r="D1224" s="101"/>
      <c r="E1224" s="102"/>
      <c r="F1224" s="102"/>
      <c r="G1224" s="102"/>
      <c r="H1224" s="102"/>
      <c r="I1224" s="102"/>
      <c r="J1224" s="102"/>
      <c r="K1224" s="21"/>
      <c r="L1224" s="21"/>
      <c r="M1224" s="21"/>
      <c r="N1224" s="21"/>
      <c r="O1224" s="21"/>
      <c r="P1224" s="21"/>
      <c r="Q1224" s="21"/>
      <c r="R1224" s="21"/>
      <c r="S1224" s="21"/>
      <c r="T1224" s="21"/>
    </row>
    <row r="1225" spans="1:20" ht="30" customHeight="1" x14ac:dyDescent="0.2">
      <c r="A1225" s="22"/>
      <c r="B1225" s="101"/>
      <c r="C1225" s="101"/>
      <c r="D1225" s="101"/>
      <c r="E1225" s="102"/>
      <c r="F1225" s="102"/>
      <c r="G1225" s="102"/>
      <c r="H1225" s="102"/>
      <c r="I1225" s="102"/>
      <c r="J1225" s="102"/>
      <c r="K1225" s="21"/>
      <c r="L1225" s="21"/>
      <c r="M1225" s="21"/>
      <c r="N1225" s="21"/>
      <c r="O1225" s="21"/>
      <c r="P1225" s="21"/>
      <c r="Q1225" s="21"/>
      <c r="R1225" s="21"/>
      <c r="S1225" s="21"/>
      <c r="T1225" s="21"/>
    </row>
    <row r="1226" spans="1:20" ht="30" customHeight="1" x14ac:dyDescent="0.2">
      <c r="A1226" s="22"/>
      <c r="B1226" s="101"/>
      <c r="C1226" s="101"/>
      <c r="D1226" s="101"/>
      <c r="E1226" s="102"/>
      <c r="F1226" s="102"/>
      <c r="G1226" s="102"/>
      <c r="H1226" s="102"/>
      <c r="I1226" s="102"/>
      <c r="J1226" s="102"/>
      <c r="K1226" s="21"/>
      <c r="L1226" s="21"/>
      <c r="M1226" s="21"/>
      <c r="N1226" s="21"/>
      <c r="O1226" s="21"/>
      <c r="P1226" s="21"/>
      <c r="Q1226" s="21"/>
      <c r="R1226" s="21"/>
      <c r="S1226" s="21"/>
      <c r="T1226" s="21"/>
    </row>
    <row r="1227" spans="1:20" ht="30" customHeight="1" x14ac:dyDescent="0.2">
      <c r="A1227" s="22"/>
      <c r="B1227" s="101"/>
      <c r="C1227" s="101"/>
      <c r="D1227" s="101"/>
      <c r="E1227" s="102"/>
      <c r="F1227" s="102"/>
      <c r="G1227" s="102"/>
      <c r="H1227" s="102"/>
      <c r="I1227" s="102"/>
      <c r="J1227" s="102"/>
      <c r="K1227" s="21"/>
      <c r="L1227" s="21"/>
      <c r="M1227" s="21"/>
      <c r="N1227" s="21"/>
      <c r="O1227" s="21"/>
      <c r="P1227" s="21"/>
      <c r="Q1227" s="21"/>
      <c r="R1227" s="21"/>
      <c r="S1227" s="21"/>
      <c r="T1227" s="21"/>
    </row>
    <row r="1228" spans="1:20" ht="30" customHeight="1" x14ac:dyDescent="0.2">
      <c r="A1228" s="22"/>
      <c r="B1228" s="101"/>
      <c r="C1228" s="101"/>
      <c r="D1228" s="101"/>
      <c r="E1228" s="102"/>
      <c r="F1228" s="102"/>
      <c r="G1228" s="102"/>
      <c r="H1228" s="102"/>
      <c r="I1228" s="102"/>
      <c r="J1228" s="102"/>
      <c r="K1228" s="21"/>
      <c r="L1228" s="21"/>
      <c r="M1228" s="21"/>
      <c r="N1228" s="21"/>
      <c r="O1228" s="21"/>
      <c r="P1228" s="21"/>
      <c r="Q1228" s="21"/>
      <c r="R1228" s="21"/>
      <c r="S1228" s="21"/>
      <c r="T1228" s="21"/>
    </row>
    <row r="1229" spans="1:20" ht="30" customHeight="1" x14ac:dyDescent="0.2">
      <c r="A1229" s="22"/>
      <c r="B1229" s="101"/>
      <c r="C1229" s="101"/>
      <c r="D1229" s="101"/>
      <c r="E1229" s="102"/>
      <c r="F1229" s="102"/>
      <c r="G1229" s="102"/>
      <c r="H1229" s="102"/>
      <c r="I1229" s="102"/>
      <c r="J1229" s="102"/>
      <c r="K1229" s="21"/>
      <c r="L1229" s="21"/>
      <c r="M1229" s="21"/>
      <c r="N1229" s="21"/>
      <c r="O1229" s="21"/>
      <c r="P1229" s="21"/>
      <c r="Q1229" s="21"/>
      <c r="R1229" s="21"/>
      <c r="S1229" s="21"/>
      <c r="T1229" s="21"/>
    </row>
    <row r="1230" spans="1:20" ht="30" customHeight="1" x14ac:dyDescent="0.2">
      <c r="A1230" s="22"/>
      <c r="B1230" s="101"/>
      <c r="C1230" s="101"/>
      <c r="D1230" s="101"/>
      <c r="E1230" s="102"/>
      <c r="F1230" s="102"/>
      <c r="G1230" s="102"/>
      <c r="H1230" s="102"/>
      <c r="I1230" s="102"/>
      <c r="J1230" s="102"/>
      <c r="K1230" s="21"/>
      <c r="L1230" s="21"/>
      <c r="M1230" s="21"/>
      <c r="N1230" s="21"/>
      <c r="O1230" s="21"/>
      <c r="P1230" s="21"/>
      <c r="Q1230" s="21"/>
      <c r="R1230" s="21"/>
      <c r="S1230" s="21"/>
      <c r="T1230" s="21"/>
    </row>
    <row r="1231" spans="1:20" ht="30" customHeight="1" x14ac:dyDescent="0.2">
      <c r="A1231" s="22"/>
      <c r="B1231" s="101"/>
      <c r="C1231" s="101"/>
      <c r="D1231" s="101"/>
      <c r="E1231" s="102"/>
      <c r="F1231" s="102"/>
      <c r="G1231" s="102"/>
      <c r="H1231" s="102"/>
      <c r="I1231" s="102"/>
      <c r="J1231" s="102"/>
      <c r="K1231" s="21"/>
      <c r="L1231" s="21"/>
      <c r="M1231" s="21"/>
      <c r="N1231" s="21"/>
      <c r="O1231" s="21"/>
      <c r="P1231" s="21"/>
      <c r="Q1231" s="21"/>
      <c r="R1231" s="21"/>
      <c r="S1231" s="21"/>
      <c r="T1231" s="21"/>
    </row>
    <row r="1232" spans="1:20" ht="30" customHeight="1" x14ac:dyDescent="0.2">
      <c r="A1232" s="22"/>
      <c r="B1232" s="101"/>
      <c r="C1232" s="101"/>
      <c r="D1232" s="101"/>
      <c r="E1232" s="102"/>
      <c r="F1232" s="102"/>
      <c r="G1232" s="102"/>
      <c r="H1232" s="102"/>
      <c r="I1232" s="102"/>
      <c r="J1232" s="102"/>
      <c r="K1232" s="21"/>
      <c r="L1232" s="21"/>
      <c r="M1232" s="21"/>
      <c r="N1232" s="21"/>
      <c r="O1232" s="21"/>
      <c r="P1232" s="21"/>
      <c r="Q1232" s="21"/>
      <c r="R1232" s="21"/>
      <c r="S1232" s="21"/>
      <c r="T1232" s="21"/>
    </row>
    <row r="1233" spans="1:20" ht="30" customHeight="1" x14ac:dyDescent="0.2">
      <c r="A1233" s="22"/>
      <c r="B1233" s="101"/>
      <c r="C1233" s="101"/>
      <c r="D1233" s="101"/>
      <c r="E1233" s="102"/>
      <c r="F1233" s="102"/>
      <c r="G1233" s="102"/>
      <c r="H1233" s="102"/>
      <c r="I1233" s="102"/>
      <c r="J1233" s="102"/>
      <c r="K1233" s="21"/>
      <c r="L1233" s="21"/>
      <c r="M1233" s="21"/>
      <c r="N1233" s="21"/>
      <c r="O1233" s="21"/>
      <c r="P1233" s="21"/>
      <c r="Q1233" s="21"/>
      <c r="R1233" s="21"/>
      <c r="S1233" s="21"/>
      <c r="T1233" s="21"/>
    </row>
    <row r="1234" spans="1:20" ht="30" customHeight="1" x14ac:dyDescent="0.2">
      <c r="A1234" s="22"/>
      <c r="B1234" s="101"/>
      <c r="C1234" s="101"/>
      <c r="D1234" s="101"/>
      <c r="E1234" s="102"/>
      <c r="F1234" s="102"/>
      <c r="G1234" s="102"/>
      <c r="H1234" s="102"/>
      <c r="I1234" s="102"/>
      <c r="J1234" s="102"/>
      <c r="K1234" s="21"/>
      <c r="L1234" s="21"/>
      <c r="M1234" s="21"/>
      <c r="N1234" s="21"/>
      <c r="O1234" s="21"/>
      <c r="P1234" s="21"/>
      <c r="Q1234" s="21"/>
      <c r="R1234" s="21"/>
      <c r="S1234" s="21"/>
      <c r="T1234" s="21"/>
    </row>
    <row r="1235" spans="1:20" ht="30" customHeight="1" x14ac:dyDescent="0.2">
      <c r="A1235" s="22"/>
      <c r="B1235" s="101"/>
      <c r="C1235" s="101"/>
      <c r="D1235" s="101"/>
      <c r="E1235" s="102"/>
      <c r="F1235" s="102"/>
      <c r="G1235" s="102"/>
      <c r="H1235" s="102"/>
      <c r="I1235" s="102"/>
      <c r="J1235" s="102"/>
      <c r="K1235" s="21"/>
      <c r="L1235" s="21"/>
      <c r="M1235" s="21"/>
      <c r="N1235" s="21"/>
      <c r="O1235" s="21"/>
      <c r="P1235" s="21"/>
      <c r="Q1235" s="21"/>
      <c r="R1235" s="21"/>
      <c r="S1235" s="21"/>
      <c r="T1235" s="21"/>
    </row>
    <row r="1236" spans="1:20" ht="30" customHeight="1" x14ac:dyDescent="0.2">
      <c r="A1236" s="22"/>
      <c r="B1236" s="101"/>
      <c r="C1236" s="101"/>
      <c r="D1236" s="101"/>
      <c r="E1236" s="102"/>
      <c r="F1236" s="102"/>
      <c r="G1236" s="102"/>
      <c r="H1236" s="102"/>
      <c r="I1236" s="102"/>
      <c r="J1236" s="102"/>
      <c r="K1236" s="21"/>
      <c r="L1236" s="21"/>
      <c r="M1236" s="21"/>
      <c r="N1236" s="21"/>
      <c r="O1236" s="21"/>
      <c r="P1236" s="21"/>
      <c r="Q1236" s="21"/>
      <c r="R1236" s="21"/>
      <c r="S1236" s="21"/>
      <c r="T1236" s="21"/>
    </row>
    <row r="1237" spans="1:20" ht="30" customHeight="1" x14ac:dyDescent="0.2">
      <c r="A1237" s="22"/>
      <c r="B1237" s="101"/>
      <c r="C1237" s="101"/>
      <c r="D1237" s="101"/>
      <c r="E1237" s="102"/>
      <c r="F1237" s="102"/>
      <c r="G1237" s="102"/>
      <c r="H1237" s="102"/>
      <c r="I1237" s="102"/>
      <c r="J1237" s="102"/>
      <c r="K1237" s="21"/>
      <c r="L1237" s="21"/>
      <c r="M1237" s="21"/>
      <c r="N1237" s="21"/>
      <c r="O1237" s="21"/>
      <c r="P1237" s="21"/>
      <c r="Q1237" s="21"/>
      <c r="R1237" s="21"/>
      <c r="S1237" s="21"/>
      <c r="T1237" s="21"/>
    </row>
    <row r="1238" spans="1:20" ht="30" customHeight="1" x14ac:dyDescent="0.2">
      <c r="A1238" s="22"/>
      <c r="B1238" s="101"/>
      <c r="C1238" s="101"/>
      <c r="D1238" s="101"/>
      <c r="E1238" s="102"/>
      <c r="F1238" s="102"/>
      <c r="G1238" s="102"/>
      <c r="H1238" s="102"/>
      <c r="I1238" s="102"/>
      <c r="J1238" s="102"/>
      <c r="K1238" s="21"/>
      <c r="L1238" s="21"/>
      <c r="M1238" s="21"/>
      <c r="N1238" s="21"/>
      <c r="O1238" s="21"/>
      <c r="P1238" s="21"/>
      <c r="Q1238" s="21"/>
      <c r="R1238" s="21"/>
      <c r="S1238" s="21"/>
      <c r="T1238" s="21"/>
    </row>
    <row r="1239" spans="1:20" ht="30" customHeight="1" x14ac:dyDescent="0.2">
      <c r="A1239" s="22"/>
      <c r="B1239" s="101"/>
      <c r="C1239" s="101"/>
      <c r="D1239" s="101"/>
      <c r="E1239" s="102"/>
      <c r="F1239" s="102"/>
      <c r="G1239" s="102"/>
      <c r="H1239" s="102"/>
      <c r="I1239" s="102"/>
      <c r="J1239" s="102"/>
      <c r="K1239" s="21"/>
      <c r="L1239" s="21"/>
      <c r="M1239" s="21"/>
      <c r="N1239" s="21"/>
      <c r="O1239" s="21"/>
      <c r="P1239" s="21"/>
      <c r="Q1239" s="21"/>
      <c r="R1239" s="21"/>
      <c r="S1239" s="21"/>
      <c r="T1239" s="21"/>
    </row>
    <row r="1240" spans="1:20" ht="30" customHeight="1" x14ac:dyDescent="0.2">
      <c r="A1240" s="22"/>
      <c r="B1240" s="101"/>
      <c r="C1240" s="101"/>
      <c r="D1240" s="101"/>
      <c r="E1240" s="102"/>
      <c r="F1240" s="102"/>
      <c r="G1240" s="102"/>
      <c r="H1240" s="102"/>
      <c r="I1240" s="102"/>
      <c r="J1240" s="102"/>
      <c r="K1240" s="21"/>
      <c r="L1240" s="21"/>
      <c r="M1240" s="21"/>
      <c r="N1240" s="21"/>
      <c r="O1240" s="21"/>
      <c r="P1240" s="21"/>
      <c r="Q1240" s="21"/>
      <c r="R1240" s="21"/>
      <c r="S1240" s="21"/>
      <c r="T1240" s="21"/>
    </row>
    <row r="1241" spans="1:20" ht="30" customHeight="1" x14ac:dyDescent="0.2">
      <c r="A1241" s="22"/>
      <c r="B1241" s="101"/>
      <c r="C1241" s="101"/>
      <c r="D1241" s="101"/>
      <c r="E1241" s="102"/>
      <c r="F1241" s="102"/>
      <c r="G1241" s="102"/>
      <c r="H1241" s="102"/>
      <c r="I1241" s="102"/>
      <c r="J1241" s="102"/>
      <c r="K1241" s="21"/>
      <c r="L1241" s="21"/>
      <c r="M1241" s="21"/>
      <c r="N1241" s="21"/>
      <c r="O1241" s="21"/>
      <c r="P1241" s="21"/>
      <c r="Q1241" s="21"/>
      <c r="R1241" s="21"/>
      <c r="S1241" s="21"/>
      <c r="T1241" s="21"/>
    </row>
    <row r="1242" spans="1:20" ht="30" customHeight="1" x14ac:dyDescent="0.2">
      <c r="A1242" s="22"/>
      <c r="B1242" s="101"/>
      <c r="C1242" s="101"/>
      <c r="D1242" s="101"/>
      <c r="E1242" s="102"/>
      <c r="F1242" s="102"/>
      <c r="G1242" s="102"/>
      <c r="H1242" s="102"/>
      <c r="I1242" s="102"/>
      <c r="J1242" s="102"/>
      <c r="K1242" s="21"/>
      <c r="L1242" s="21"/>
      <c r="M1242" s="21"/>
      <c r="N1242" s="21"/>
      <c r="O1242" s="21"/>
      <c r="P1242" s="21"/>
      <c r="Q1242" s="21"/>
      <c r="R1242" s="21"/>
      <c r="S1242" s="21"/>
      <c r="T1242" s="21"/>
    </row>
    <row r="1243" spans="1:20" ht="30" customHeight="1" x14ac:dyDescent="0.2">
      <c r="A1243" s="22"/>
      <c r="B1243" s="101"/>
      <c r="C1243" s="101"/>
      <c r="D1243" s="101"/>
      <c r="E1243" s="102"/>
      <c r="F1243" s="102"/>
      <c r="G1243" s="102"/>
      <c r="H1243" s="102"/>
      <c r="I1243" s="102"/>
      <c r="J1243" s="102"/>
      <c r="K1243" s="21"/>
      <c r="L1243" s="21"/>
      <c r="M1243" s="21"/>
      <c r="N1243" s="21"/>
      <c r="O1243" s="21"/>
      <c r="P1243" s="21"/>
      <c r="Q1243" s="21"/>
      <c r="R1243" s="21"/>
      <c r="S1243" s="21"/>
      <c r="T1243" s="21"/>
    </row>
    <row r="1244" spans="1:20" ht="30" customHeight="1" x14ac:dyDescent="0.2">
      <c r="A1244" s="22"/>
      <c r="B1244" s="101"/>
      <c r="C1244" s="101"/>
      <c r="D1244" s="101"/>
      <c r="E1244" s="102"/>
      <c r="F1244" s="102"/>
      <c r="G1244" s="102"/>
      <c r="H1244" s="102"/>
      <c r="I1244" s="102"/>
      <c r="J1244" s="102"/>
      <c r="K1244" s="21"/>
      <c r="L1244" s="21"/>
      <c r="M1244" s="21"/>
      <c r="N1244" s="21"/>
      <c r="O1244" s="21"/>
      <c r="P1244" s="21"/>
      <c r="Q1244" s="21"/>
      <c r="R1244" s="21"/>
      <c r="S1244" s="21"/>
      <c r="T1244" s="21"/>
    </row>
    <row r="1245" spans="1:20" ht="30" customHeight="1" x14ac:dyDescent="0.2">
      <c r="A1245" s="22"/>
      <c r="B1245" s="101"/>
      <c r="C1245" s="101"/>
      <c r="D1245" s="101"/>
      <c r="E1245" s="102"/>
      <c r="F1245" s="102"/>
      <c r="G1245" s="102"/>
      <c r="H1245" s="102"/>
      <c r="I1245" s="102"/>
      <c r="J1245" s="102"/>
      <c r="K1245" s="21"/>
      <c r="L1245" s="21"/>
      <c r="M1245" s="21"/>
      <c r="N1245" s="21"/>
      <c r="O1245" s="21"/>
      <c r="P1245" s="21"/>
      <c r="Q1245" s="21"/>
      <c r="R1245" s="21"/>
      <c r="S1245" s="21"/>
      <c r="T1245" s="21"/>
    </row>
    <row r="1246" spans="1:20" ht="30" customHeight="1" x14ac:dyDescent="0.2">
      <c r="A1246" s="22"/>
      <c r="B1246" s="101"/>
      <c r="C1246" s="101"/>
      <c r="D1246" s="101"/>
      <c r="E1246" s="102"/>
      <c r="F1246" s="102"/>
      <c r="G1246" s="102"/>
      <c r="H1246" s="102"/>
      <c r="I1246" s="102"/>
      <c r="J1246" s="102"/>
      <c r="K1246" s="21"/>
      <c r="L1246" s="21"/>
      <c r="M1246" s="21"/>
      <c r="N1246" s="21"/>
      <c r="O1246" s="21"/>
      <c r="P1246" s="21"/>
      <c r="Q1246" s="21"/>
      <c r="R1246" s="21"/>
      <c r="S1246" s="21"/>
      <c r="T1246" s="21"/>
    </row>
    <row r="1247" spans="1:20" ht="30" customHeight="1" x14ac:dyDescent="0.2">
      <c r="A1247" s="22"/>
      <c r="B1247" s="101"/>
      <c r="C1247" s="101"/>
      <c r="D1247" s="101"/>
      <c r="E1247" s="102"/>
      <c r="F1247" s="102"/>
      <c r="G1247" s="102"/>
      <c r="H1247" s="102"/>
      <c r="I1247" s="102"/>
      <c r="J1247" s="102"/>
      <c r="K1247" s="21"/>
      <c r="L1247" s="21"/>
      <c r="M1247" s="21"/>
      <c r="N1247" s="21"/>
      <c r="O1247" s="21"/>
      <c r="P1247" s="21"/>
      <c r="Q1247" s="21"/>
      <c r="R1247" s="21"/>
      <c r="S1247" s="21"/>
      <c r="T1247" s="21"/>
    </row>
    <row r="1248" spans="1:20" ht="30" customHeight="1" x14ac:dyDescent="0.2">
      <c r="A1248" s="22"/>
      <c r="B1248" s="101"/>
      <c r="C1248" s="101"/>
      <c r="D1248" s="101"/>
      <c r="E1248" s="102"/>
      <c r="F1248" s="102"/>
      <c r="G1248" s="102"/>
      <c r="H1248" s="102"/>
      <c r="I1248" s="102"/>
      <c r="J1248" s="102"/>
      <c r="K1248" s="21"/>
      <c r="L1248" s="21"/>
      <c r="M1248" s="21"/>
      <c r="N1248" s="21"/>
      <c r="O1248" s="21"/>
      <c r="P1248" s="21"/>
      <c r="Q1248" s="21"/>
      <c r="R1248" s="21"/>
      <c r="S1248" s="21"/>
      <c r="T1248" s="21"/>
    </row>
    <row r="1249" spans="1:20" ht="30" customHeight="1" x14ac:dyDescent="0.2">
      <c r="A1249" s="22"/>
      <c r="B1249" s="101"/>
      <c r="C1249" s="101"/>
      <c r="D1249" s="101"/>
      <c r="E1249" s="102"/>
      <c r="F1249" s="102"/>
      <c r="G1249" s="102"/>
      <c r="H1249" s="102"/>
      <c r="I1249" s="102"/>
      <c r="J1249" s="102"/>
      <c r="K1249" s="21"/>
      <c r="L1249" s="21"/>
      <c r="M1249" s="21"/>
      <c r="N1249" s="21"/>
      <c r="O1249" s="21"/>
      <c r="P1249" s="21"/>
      <c r="Q1249" s="21"/>
      <c r="R1249" s="21"/>
      <c r="S1249" s="21"/>
      <c r="T1249" s="21"/>
    </row>
    <row r="1250" spans="1:20" ht="30" customHeight="1" x14ac:dyDescent="0.2">
      <c r="A1250" s="22"/>
      <c r="B1250" s="101"/>
      <c r="C1250" s="101"/>
      <c r="D1250" s="101"/>
      <c r="E1250" s="102"/>
      <c r="F1250" s="102"/>
      <c r="G1250" s="102"/>
      <c r="H1250" s="102"/>
      <c r="I1250" s="102"/>
      <c r="J1250" s="102"/>
      <c r="K1250" s="21"/>
      <c r="L1250" s="21"/>
      <c r="M1250" s="21"/>
      <c r="N1250" s="21"/>
      <c r="O1250" s="21"/>
      <c r="P1250" s="21"/>
      <c r="Q1250" s="21"/>
      <c r="R1250" s="21"/>
      <c r="S1250" s="21"/>
      <c r="T1250" s="21"/>
    </row>
    <row r="1251" spans="1:20" ht="30" customHeight="1" x14ac:dyDescent="0.2">
      <c r="A1251" s="22"/>
      <c r="B1251" s="101"/>
      <c r="C1251" s="101"/>
      <c r="D1251" s="101"/>
      <c r="E1251" s="102"/>
      <c r="F1251" s="102"/>
      <c r="G1251" s="102"/>
      <c r="H1251" s="102"/>
      <c r="I1251" s="102"/>
      <c r="J1251" s="102"/>
      <c r="K1251" s="21"/>
      <c r="L1251" s="21"/>
      <c r="M1251" s="21"/>
      <c r="N1251" s="21"/>
      <c r="O1251" s="21"/>
      <c r="P1251" s="21"/>
      <c r="Q1251" s="21"/>
      <c r="R1251" s="21"/>
      <c r="S1251" s="21"/>
      <c r="T1251" s="21"/>
    </row>
    <row r="1252" spans="1:20" ht="30" customHeight="1" x14ac:dyDescent="0.2">
      <c r="A1252" s="22"/>
      <c r="B1252" s="101"/>
      <c r="C1252" s="101"/>
      <c r="D1252" s="101"/>
      <c r="E1252" s="102"/>
      <c r="F1252" s="102"/>
      <c r="G1252" s="102"/>
      <c r="H1252" s="102"/>
      <c r="I1252" s="102"/>
      <c r="J1252" s="102"/>
      <c r="K1252" s="21"/>
      <c r="L1252" s="21"/>
      <c r="M1252" s="21"/>
      <c r="N1252" s="21"/>
      <c r="O1252" s="21"/>
      <c r="P1252" s="21"/>
      <c r="Q1252" s="21"/>
      <c r="R1252" s="21"/>
      <c r="S1252" s="21"/>
      <c r="T1252" s="21"/>
    </row>
    <row r="1253" spans="1:20" ht="30" customHeight="1" x14ac:dyDescent="0.2">
      <c r="A1253" s="22"/>
      <c r="B1253" s="101"/>
      <c r="C1253" s="101"/>
      <c r="D1253" s="101"/>
      <c r="E1253" s="102"/>
      <c r="F1253" s="102"/>
      <c r="G1253" s="102"/>
      <c r="H1253" s="102"/>
      <c r="I1253" s="102"/>
      <c r="J1253" s="102"/>
      <c r="K1253" s="21"/>
      <c r="L1253" s="21"/>
      <c r="M1253" s="21"/>
      <c r="N1253" s="21"/>
      <c r="O1253" s="21"/>
      <c r="P1253" s="21"/>
      <c r="Q1253" s="21"/>
      <c r="R1253" s="21"/>
      <c r="S1253" s="21"/>
      <c r="T1253" s="21"/>
    </row>
    <row r="1254" spans="1:20" ht="30" customHeight="1" x14ac:dyDescent="0.2">
      <c r="A1254" s="22"/>
      <c r="B1254" s="101"/>
      <c r="C1254" s="101"/>
      <c r="D1254" s="101"/>
      <c r="E1254" s="102"/>
      <c r="F1254" s="102"/>
      <c r="G1254" s="102"/>
      <c r="H1254" s="102"/>
      <c r="I1254" s="102"/>
      <c r="J1254" s="102"/>
      <c r="K1254" s="21"/>
      <c r="L1254" s="21"/>
      <c r="M1254" s="21"/>
      <c r="N1254" s="21"/>
      <c r="O1254" s="21"/>
      <c r="P1254" s="21"/>
      <c r="Q1254" s="21"/>
      <c r="R1254" s="21"/>
      <c r="S1254" s="21"/>
      <c r="T1254" s="21"/>
    </row>
    <row r="1255" spans="1:20" ht="30" customHeight="1" x14ac:dyDescent="0.2">
      <c r="A1255" s="22"/>
      <c r="B1255" s="101"/>
      <c r="C1255" s="101"/>
      <c r="D1255" s="101"/>
      <c r="E1255" s="102"/>
      <c r="F1255" s="102"/>
      <c r="G1255" s="102"/>
      <c r="H1255" s="102"/>
      <c r="I1255" s="102"/>
      <c r="J1255" s="102"/>
      <c r="K1255" s="21"/>
      <c r="L1255" s="21"/>
      <c r="M1255" s="21"/>
      <c r="N1255" s="21"/>
      <c r="O1255" s="21"/>
      <c r="P1255" s="21"/>
      <c r="Q1255" s="21"/>
      <c r="R1255" s="21"/>
      <c r="S1255" s="21"/>
      <c r="T1255" s="21"/>
    </row>
    <row r="1256" spans="1:20" ht="30" customHeight="1" x14ac:dyDescent="0.2">
      <c r="A1256" s="22"/>
      <c r="B1256" s="101"/>
      <c r="C1256" s="101"/>
      <c r="D1256" s="101"/>
      <c r="E1256" s="102"/>
      <c r="F1256" s="102"/>
      <c r="G1256" s="102"/>
      <c r="H1256" s="102"/>
      <c r="I1256" s="102"/>
      <c r="J1256" s="102"/>
      <c r="K1256" s="21"/>
      <c r="L1256" s="21"/>
      <c r="M1256" s="21"/>
      <c r="N1256" s="21"/>
      <c r="O1256" s="21"/>
      <c r="P1256" s="21"/>
      <c r="Q1256" s="21"/>
      <c r="R1256" s="21"/>
      <c r="S1256" s="21"/>
      <c r="T1256" s="21"/>
    </row>
    <row r="1257" spans="1:20" ht="30" customHeight="1" x14ac:dyDescent="0.2">
      <c r="A1257" s="22"/>
      <c r="B1257" s="101"/>
      <c r="C1257" s="101"/>
      <c r="D1257" s="101"/>
      <c r="E1257" s="102"/>
      <c r="F1257" s="102"/>
      <c r="G1257" s="102"/>
      <c r="H1257" s="102"/>
      <c r="I1257" s="102"/>
      <c r="J1257" s="102"/>
      <c r="K1257" s="21"/>
      <c r="L1257" s="21"/>
      <c r="M1257" s="21"/>
      <c r="N1257" s="21"/>
      <c r="O1257" s="21"/>
      <c r="P1257" s="21"/>
      <c r="Q1257" s="21"/>
      <c r="R1257" s="21"/>
      <c r="S1257" s="21"/>
      <c r="T1257" s="21"/>
    </row>
    <row r="1258" spans="1:20" ht="30" customHeight="1" x14ac:dyDescent="0.2">
      <c r="A1258" s="22"/>
      <c r="B1258" s="101"/>
      <c r="C1258" s="101"/>
      <c r="D1258" s="101"/>
      <c r="E1258" s="102"/>
      <c r="F1258" s="102"/>
      <c r="G1258" s="102"/>
      <c r="H1258" s="102"/>
      <c r="I1258" s="102"/>
      <c r="J1258" s="102"/>
      <c r="K1258" s="21"/>
      <c r="L1258" s="21"/>
      <c r="M1258" s="21"/>
      <c r="N1258" s="21"/>
      <c r="O1258" s="21"/>
      <c r="P1258" s="21"/>
      <c r="Q1258" s="21"/>
      <c r="R1258" s="21"/>
      <c r="S1258" s="21"/>
      <c r="T1258" s="21"/>
    </row>
    <row r="1259" spans="1:20" ht="30" customHeight="1" x14ac:dyDescent="0.2">
      <c r="A1259" s="22"/>
      <c r="B1259" s="101"/>
      <c r="C1259" s="101"/>
      <c r="D1259" s="101"/>
      <c r="E1259" s="102"/>
      <c r="F1259" s="102"/>
      <c r="G1259" s="102"/>
      <c r="H1259" s="102"/>
      <c r="I1259" s="102"/>
      <c r="J1259" s="102"/>
      <c r="K1259" s="21"/>
      <c r="L1259" s="21"/>
      <c r="M1259" s="21"/>
      <c r="N1259" s="21"/>
      <c r="O1259" s="21"/>
      <c r="P1259" s="21"/>
      <c r="Q1259" s="21"/>
      <c r="R1259" s="21"/>
      <c r="S1259" s="21"/>
      <c r="T1259" s="21"/>
    </row>
    <row r="1260" spans="1:20" ht="30" customHeight="1" x14ac:dyDescent="0.2">
      <c r="A1260" s="22"/>
      <c r="B1260" s="101"/>
      <c r="C1260" s="101"/>
      <c r="D1260" s="101"/>
      <c r="E1260" s="102"/>
      <c r="F1260" s="102"/>
      <c r="G1260" s="102"/>
      <c r="H1260" s="102"/>
      <c r="I1260" s="102"/>
      <c r="J1260" s="102"/>
      <c r="K1260" s="21"/>
      <c r="L1260" s="21"/>
      <c r="M1260" s="21"/>
      <c r="N1260" s="21"/>
      <c r="O1260" s="21"/>
      <c r="P1260" s="21"/>
      <c r="Q1260" s="21"/>
      <c r="R1260" s="21"/>
      <c r="S1260" s="21"/>
      <c r="T1260" s="21"/>
    </row>
    <row r="1261" spans="1:20" ht="30" customHeight="1" x14ac:dyDescent="0.2">
      <c r="A1261" s="22"/>
      <c r="B1261" s="101"/>
      <c r="C1261" s="101"/>
      <c r="D1261" s="101"/>
      <c r="E1261" s="102"/>
      <c r="F1261" s="102"/>
      <c r="G1261" s="102"/>
      <c r="H1261" s="102"/>
      <c r="I1261" s="102"/>
      <c r="J1261" s="102"/>
      <c r="K1261" s="21"/>
      <c r="L1261" s="21"/>
      <c r="M1261" s="21"/>
      <c r="N1261" s="21"/>
      <c r="O1261" s="21"/>
      <c r="P1261" s="21"/>
      <c r="Q1261" s="21"/>
      <c r="R1261" s="21"/>
      <c r="S1261" s="21"/>
      <c r="T1261" s="21"/>
    </row>
    <row r="1262" spans="1:20" ht="30" customHeight="1" x14ac:dyDescent="0.2">
      <c r="A1262" s="22"/>
      <c r="B1262" s="101"/>
      <c r="C1262" s="101"/>
      <c r="D1262" s="101"/>
      <c r="E1262" s="102"/>
      <c r="F1262" s="102"/>
      <c r="G1262" s="102"/>
      <c r="H1262" s="102"/>
      <c r="I1262" s="102"/>
      <c r="J1262" s="102"/>
      <c r="K1262" s="21"/>
      <c r="L1262" s="21"/>
      <c r="M1262" s="21"/>
      <c r="N1262" s="21"/>
      <c r="O1262" s="21"/>
      <c r="P1262" s="21"/>
      <c r="Q1262" s="21"/>
      <c r="R1262" s="21"/>
      <c r="S1262" s="21"/>
      <c r="T1262" s="21"/>
    </row>
    <row r="1263" spans="1:20" ht="30" customHeight="1" x14ac:dyDescent="0.2">
      <c r="A1263" s="22"/>
      <c r="B1263" s="101"/>
      <c r="C1263" s="101"/>
      <c r="D1263" s="101"/>
      <c r="E1263" s="102"/>
      <c r="F1263" s="102"/>
      <c r="G1263" s="102"/>
      <c r="H1263" s="102"/>
      <c r="I1263" s="102"/>
      <c r="J1263" s="102"/>
      <c r="K1263" s="21"/>
      <c r="L1263" s="21"/>
      <c r="M1263" s="21"/>
      <c r="N1263" s="21"/>
      <c r="O1263" s="21"/>
      <c r="P1263" s="21"/>
      <c r="Q1263" s="21"/>
      <c r="R1263" s="21"/>
      <c r="S1263" s="21"/>
      <c r="T1263" s="21"/>
    </row>
    <row r="1264" spans="1:20" ht="30" customHeight="1" x14ac:dyDescent="0.2">
      <c r="A1264" s="22"/>
      <c r="B1264" s="101"/>
      <c r="C1264" s="101"/>
      <c r="D1264" s="101"/>
      <c r="E1264" s="102"/>
      <c r="F1264" s="102"/>
      <c r="G1264" s="102"/>
      <c r="H1264" s="102"/>
      <c r="I1264" s="102"/>
      <c r="J1264" s="102"/>
      <c r="K1264" s="21"/>
      <c r="L1264" s="21"/>
      <c r="M1264" s="21"/>
      <c r="N1264" s="21"/>
      <c r="O1264" s="21"/>
      <c r="P1264" s="21"/>
      <c r="Q1264" s="21"/>
      <c r="R1264" s="21"/>
      <c r="S1264" s="21"/>
      <c r="T1264" s="21"/>
    </row>
    <row r="1265" spans="1:20" ht="30" customHeight="1" x14ac:dyDescent="0.2">
      <c r="A1265" s="22"/>
      <c r="B1265" s="101"/>
      <c r="C1265" s="101"/>
      <c r="D1265" s="101"/>
      <c r="E1265" s="102"/>
      <c r="F1265" s="102"/>
      <c r="G1265" s="102"/>
      <c r="H1265" s="102"/>
      <c r="I1265" s="102"/>
      <c r="J1265" s="102"/>
      <c r="K1265" s="21"/>
      <c r="L1265" s="21"/>
      <c r="M1265" s="21"/>
      <c r="N1265" s="21"/>
      <c r="O1265" s="21"/>
      <c r="P1265" s="21"/>
      <c r="Q1265" s="21"/>
      <c r="R1265" s="21"/>
      <c r="S1265" s="21"/>
      <c r="T1265" s="21"/>
    </row>
    <row r="1266" spans="1:20" ht="30" customHeight="1" x14ac:dyDescent="0.2">
      <c r="A1266" s="22"/>
      <c r="B1266" s="101"/>
      <c r="C1266" s="101"/>
      <c r="D1266" s="101"/>
      <c r="E1266" s="102"/>
      <c r="F1266" s="102"/>
      <c r="G1266" s="102"/>
      <c r="H1266" s="102"/>
      <c r="I1266" s="102"/>
      <c r="J1266" s="102"/>
      <c r="K1266" s="21"/>
      <c r="L1266" s="21"/>
      <c r="M1266" s="21"/>
      <c r="N1266" s="21"/>
      <c r="O1266" s="21"/>
      <c r="P1266" s="21"/>
      <c r="Q1266" s="21"/>
      <c r="R1266" s="21"/>
      <c r="S1266" s="21"/>
      <c r="T1266" s="21"/>
    </row>
    <row r="1267" spans="1:20" ht="30" customHeight="1" x14ac:dyDescent="0.2">
      <c r="A1267" s="22"/>
      <c r="B1267" s="101"/>
      <c r="C1267" s="101"/>
      <c r="D1267" s="101"/>
      <c r="E1267" s="102"/>
      <c r="F1267" s="102"/>
      <c r="G1267" s="102"/>
      <c r="H1267" s="102"/>
      <c r="I1267" s="102"/>
      <c r="J1267" s="102"/>
      <c r="K1267" s="21"/>
      <c r="L1267" s="21"/>
      <c r="M1267" s="21"/>
      <c r="N1267" s="21"/>
      <c r="O1267" s="21"/>
      <c r="P1267" s="21"/>
      <c r="Q1267" s="21"/>
      <c r="R1267" s="21"/>
      <c r="S1267" s="21"/>
      <c r="T1267" s="21"/>
    </row>
    <row r="1268" spans="1:20" ht="30" customHeight="1" x14ac:dyDescent="0.2">
      <c r="A1268" s="22"/>
      <c r="B1268" s="101"/>
      <c r="C1268" s="101"/>
      <c r="D1268" s="101"/>
      <c r="E1268" s="102"/>
      <c r="F1268" s="102"/>
      <c r="G1268" s="102"/>
      <c r="H1268" s="102"/>
      <c r="I1268" s="102"/>
      <c r="J1268" s="102"/>
      <c r="K1268" s="21"/>
      <c r="L1268" s="21"/>
      <c r="M1268" s="21"/>
      <c r="N1268" s="21"/>
      <c r="O1268" s="21"/>
      <c r="P1268" s="21"/>
      <c r="Q1268" s="21"/>
      <c r="R1268" s="21"/>
      <c r="S1268" s="21"/>
      <c r="T1268" s="21"/>
    </row>
    <row r="1269" spans="1:20" ht="30" customHeight="1" x14ac:dyDescent="0.2">
      <c r="A1269" s="22"/>
      <c r="B1269" s="101"/>
      <c r="C1269" s="101"/>
      <c r="D1269" s="101"/>
      <c r="E1269" s="102"/>
      <c r="F1269" s="102"/>
      <c r="G1269" s="102"/>
      <c r="H1269" s="102"/>
      <c r="I1269" s="102"/>
      <c r="J1269" s="102"/>
      <c r="K1269" s="21"/>
      <c r="L1269" s="21"/>
      <c r="M1269" s="21"/>
      <c r="N1269" s="21"/>
      <c r="O1269" s="21"/>
      <c r="P1269" s="21"/>
      <c r="Q1269" s="21"/>
      <c r="R1269" s="21"/>
      <c r="S1269" s="21"/>
      <c r="T1269" s="21"/>
    </row>
    <row r="1270" spans="1:20" ht="30" customHeight="1" x14ac:dyDescent="0.2">
      <c r="A1270" s="22"/>
      <c r="B1270" s="101"/>
      <c r="C1270" s="101"/>
      <c r="D1270" s="101"/>
      <c r="E1270" s="102"/>
      <c r="F1270" s="102"/>
      <c r="G1270" s="102"/>
      <c r="H1270" s="102"/>
      <c r="I1270" s="102"/>
      <c r="J1270" s="102"/>
      <c r="K1270" s="21"/>
      <c r="L1270" s="21"/>
      <c r="M1270" s="21"/>
      <c r="N1270" s="21"/>
      <c r="O1270" s="21"/>
      <c r="P1270" s="21"/>
      <c r="Q1270" s="21"/>
      <c r="R1270" s="21"/>
      <c r="S1270" s="21"/>
      <c r="T1270" s="21"/>
    </row>
    <row r="1271" spans="1:20" ht="30" customHeight="1" x14ac:dyDescent="0.2">
      <c r="A1271" s="22"/>
      <c r="B1271" s="101"/>
      <c r="C1271" s="101"/>
      <c r="D1271" s="101"/>
      <c r="E1271" s="102"/>
      <c r="F1271" s="102"/>
      <c r="G1271" s="102"/>
      <c r="H1271" s="102"/>
      <c r="I1271" s="102"/>
      <c r="J1271" s="102"/>
      <c r="K1271" s="21"/>
      <c r="L1271" s="21"/>
      <c r="M1271" s="21"/>
      <c r="N1271" s="21"/>
      <c r="O1271" s="21"/>
      <c r="P1271" s="21"/>
      <c r="Q1271" s="21"/>
      <c r="R1271" s="21"/>
      <c r="S1271" s="21"/>
      <c r="T1271" s="21"/>
    </row>
    <row r="1272" spans="1:20" ht="30" customHeight="1" x14ac:dyDescent="0.2">
      <c r="A1272" s="22"/>
      <c r="B1272" s="101"/>
      <c r="C1272" s="101"/>
      <c r="D1272" s="101"/>
      <c r="E1272" s="102"/>
      <c r="F1272" s="102"/>
      <c r="G1272" s="102"/>
      <c r="H1272" s="102"/>
      <c r="I1272" s="102"/>
      <c r="J1272" s="102"/>
      <c r="K1272" s="21"/>
      <c r="L1272" s="21"/>
      <c r="M1272" s="21"/>
      <c r="N1272" s="21"/>
      <c r="O1272" s="21"/>
      <c r="P1272" s="21"/>
      <c r="Q1272" s="21"/>
      <c r="R1272" s="21"/>
      <c r="S1272" s="21"/>
      <c r="T1272" s="21"/>
    </row>
    <row r="1273" spans="1:20" ht="30" customHeight="1" x14ac:dyDescent="0.2">
      <c r="A1273" s="22"/>
      <c r="B1273" s="101"/>
      <c r="C1273" s="101"/>
      <c r="D1273" s="101"/>
      <c r="E1273" s="102"/>
      <c r="F1273" s="102"/>
      <c r="G1273" s="102"/>
      <c r="H1273" s="102"/>
      <c r="I1273" s="102"/>
      <c r="J1273" s="102"/>
      <c r="K1273" s="21"/>
      <c r="L1273" s="21"/>
      <c r="M1273" s="21"/>
      <c r="N1273" s="21"/>
      <c r="O1273" s="21"/>
      <c r="P1273" s="21"/>
      <c r="Q1273" s="21"/>
      <c r="R1273" s="21"/>
      <c r="S1273" s="21"/>
      <c r="T1273" s="21"/>
    </row>
    <row r="1274" spans="1:20" ht="30" customHeight="1" x14ac:dyDescent="0.2">
      <c r="A1274" s="22"/>
      <c r="B1274" s="101"/>
      <c r="C1274" s="101"/>
      <c r="D1274" s="101"/>
      <c r="E1274" s="102"/>
      <c r="F1274" s="102"/>
      <c r="G1274" s="102"/>
      <c r="H1274" s="102"/>
      <c r="I1274" s="102"/>
      <c r="J1274" s="102"/>
      <c r="K1274" s="21"/>
      <c r="L1274" s="21"/>
      <c r="M1274" s="21"/>
      <c r="N1274" s="21"/>
      <c r="O1274" s="21"/>
      <c r="P1274" s="21"/>
      <c r="Q1274" s="21"/>
      <c r="R1274" s="21"/>
      <c r="S1274" s="21"/>
      <c r="T1274" s="21"/>
    </row>
    <row r="1275" spans="1:20" ht="30" customHeight="1" x14ac:dyDescent="0.2">
      <c r="A1275" s="22"/>
      <c r="B1275" s="101"/>
      <c r="C1275" s="101"/>
      <c r="D1275" s="101"/>
      <c r="E1275" s="102"/>
      <c r="F1275" s="102"/>
      <c r="G1275" s="102"/>
      <c r="H1275" s="102"/>
      <c r="I1275" s="102"/>
      <c r="J1275" s="102"/>
      <c r="K1275" s="21"/>
      <c r="L1275" s="21"/>
      <c r="M1275" s="21"/>
      <c r="N1275" s="21"/>
      <c r="O1275" s="21"/>
      <c r="P1275" s="21"/>
      <c r="Q1275" s="21"/>
      <c r="R1275" s="21"/>
      <c r="S1275" s="21"/>
      <c r="T1275" s="21"/>
    </row>
    <row r="1276" spans="1:20" ht="30" customHeight="1" x14ac:dyDescent="0.2">
      <c r="A1276" s="22"/>
      <c r="B1276" s="101"/>
      <c r="C1276" s="101"/>
      <c r="D1276" s="101"/>
      <c r="E1276" s="102"/>
      <c r="F1276" s="102"/>
      <c r="G1276" s="102"/>
      <c r="H1276" s="102"/>
      <c r="I1276" s="102"/>
      <c r="J1276" s="102"/>
      <c r="K1276" s="21"/>
      <c r="L1276" s="21"/>
      <c r="M1276" s="21"/>
      <c r="N1276" s="21"/>
      <c r="O1276" s="21"/>
      <c r="P1276" s="21"/>
      <c r="Q1276" s="21"/>
      <c r="R1276" s="21"/>
      <c r="S1276" s="21"/>
      <c r="T1276" s="21"/>
    </row>
    <row r="1277" spans="1:20" ht="30" customHeight="1" x14ac:dyDescent="0.2">
      <c r="A1277" s="22"/>
      <c r="B1277" s="101"/>
      <c r="C1277" s="101"/>
      <c r="D1277" s="101"/>
      <c r="E1277" s="102"/>
      <c r="F1277" s="102"/>
      <c r="G1277" s="102"/>
      <c r="H1277" s="102"/>
      <c r="I1277" s="102"/>
      <c r="J1277" s="102"/>
      <c r="K1277" s="21"/>
      <c r="L1277" s="21"/>
      <c r="M1277" s="21"/>
      <c r="N1277" s="21"/>
      <c r="O1277" s="21"/>
      <c r="P1277" s="21"/>
      <c r="Q1277" s="21"/>
      <c r="R1277" s="21"/>
      <c r="S1277" s="21"/>
      <c r="T1277" s="21"/>
    </row>
    <row r="1278" spans="1:20" ht="30" customHeight="1" x14ac:dyDescent="0.2">
      <c r="A1278" s="22"/>
      <c r="B1278" s="101"/>
      <c r="C1278" s="101"/>
      <c r="D1278" s="101"/>
      <c r="E1278" s="102"/>
      <c r="F1278" s="102"/>
      <c r="G1278" s="102"/>
      <c r="H1278" s="102"/>
      <c r="I1278" s="102"/>
      <c r="J1278" s="102"/>
      <c r="K1278" s="21"/>
      <c r="L1278" s="21"/>
      <c r="M1278" s="21"/>
      <c r="N1278" s="21"/>
      <c r="O1278" s="21"/>
      <c r="P1278" s="21"/>
      <c r="Q1278" s="21"/>
      <c r="R1278" s="21"/>
      <c r="S1278" s="21"/>
      <c r="T1278" s="21"/>
    </row>
    <row r="1279" spans="1:20" ht="30" customHeight="1" x14ac:dyDescent="0.2">
      <c r="A1279" s="22"/>
      <c r="B1279" s="101"/>
      <c r="C1279" s="101"/>
      <c r="D1279" s="101"/>
      <c r="E1279" s="102"/>
      <c r="F1279" s="102"/>
      <c r="G1279" s="102"/>
      <c r="H1279" s="102"/>
      <c r="I1279" s="102"/>
      <c r="J1279" s="102"/>
      <c r="K1279" s="21"/>
      <c r="L1279" s="21"/>
      <c r="M1279" s="21"/>
      <c r="N1279" s="21"/>
      <c r="O1279" s="21"/>
      <c r="P1279" s="21"/>
      <c r="Q1279" s="21"/>
      <c r="R1279" s="21"/>
      <c r="S1279" s="21"/>
      <c r="T1279" s="21"/>
    </row>
    <row r="1280" spans="1:20" ht="30" customHeight="1" x14ac:dyDescent="0.2">
      <c r="A1280" s="22"/>
      <c r="B1280" s="101"/>
      <c r="C1280" s="101"/>
      <c r="D1280" s="101"/>
      <c r="E1280" s="102"/>
      <c r="F1280" s="102"/>
      <c r="G1280" s="102"/>
      <c r="H1280" s="102"/>
      <c r="I1280" s="102"/>
      <c r="J1280" s="102"/>
      <c r="K1280" s="21"/>
      <c r="L1280" s="21"/>
      <c r="M1280" s="21"/>
      <c r="N1280" s="21"/>
      <c r="O1280" s="21"/>
      <c r="P1280" s="21"/>
      <c r="Q1280" s="21"/>
      <c r="R1280" s="21"/>
      <c r="S1280" s="21"/>
      <c r="T1280" s="21"/>
    </row>
    <row r="1281" spans="1:20" ht="30" customHeight="1" x14ac:dyDescent="0.2">
      <c r="A1281" s="22"/>
      <c r="B1281" s="101"/>
      <c r="C1281" s="101"/>
      <c r="D1281" s="101"/>
      <c r="E1281" s="102"/>
      <c r="F1281" s="102"/>
      <c r="G1281" s="102"/>
      <c r="H1281" s="102"/>
      <c r="I1281" s="102"/>
      <c r="J1281" s="102"/>
      <c r="K1281" s="21"/>
      <c r="L1281" s="21"/>
      <c r="M1281" s="21"/>
      <c r="N1281" s="21"/>
      <c r="O1281" s="21"/>
      <c r="P1281" s="21"/>
      <c r="Q1281" s="21"/>
      <c r="R1281" s="21"/>
      <c r="S1281" s="21"/>
      <c r="T1281" s="21"/>
    </row>
    <row r="1282" spans="1:20" ht="30" customHeight="1" x14ac:dyDescent="0.2">
      <c r="A1282" s="22"/>
      <c r="B1282" s="101"/>
      <c r="C1282" s="101"/>
      <c r="D1282" s="101"/>
      <c r="E1282" s="102"/>
      <c r="F1282" s="102"/>
      <c r="G1282" s="102"/>
      <c r="H1282" s="102"/>
      <c r="I1282" s="102"/>
      <c r="J1282" s="102"/>
      <c r="K1282" s="21"/>
      <c r="L1282" s="21"/>
      <c r="M1282" s="21"/>
      <c r="N1282" s="21"/>
      <c r="O1282" s="21"/>
      <c r="P1282" s="21"/>
      <c r="Q1282" s="21"/>
      <c r="R1282" s="21"/>
      <c r="S1282" s="21"/>
      <c r="T1282" s="21"/>
    </row>
    <row r="1283" spans="1:20" ht="30" customHeight="1" x14ac:dyDescent="0.2">
      <c r="A1283" s="22"/>
      <c r="B1283" s="101"/>
      <c r="C1283" s="101"/>
      <c r="D1283" s="101"/>
      <c r="E1283" s="102"/>
      <c r="F1283" s="102"/>
      <c r="G1283" s="102"/>
      <c r="H1283" s="102"/>
      <c r="I1283" s="102"/>
      <c r="J1283" s="102"/>
      <c r="K1283" s="21"/>
      <c r="L1283" s="21"/>
      <c r="M1283" s="21"/>
      <c r="N1283" s="21"/>
      <c r="O1283" s="21"/>
      <c r="P1283" s="21"/>
      <c r="Q1283" s="21"/>
      <c r="R1283" s="21"/>
      <c r="S1283" s="21"/>
      <c r="T1283" s="21"/>
    </row>
    <row r="1284" spans="1:20" ht="30" customHeight="1" x14ac:dyDescent="0.2">
      <c r="A1284" s="22"/>
      <c r="B1284" s="101"/>
      <c r="C1284" s="101"/>
      <c r="D1284" s="101"/>
      <c r="E1284" s="102"/>
      <c r="F1284" s="102"/>
      <c r="G1284" s="102"/>
      <c r="H1284" s="102"/>
      <c r="I1284" s="102"/>
      <c r="J1284" s="102"/>
      <c r="K1284" s="21"/>
      <c r="L1284" s="21"/>
      <c r="M1284" s="21"/>
      <c r="N1284" s="21"/>
      <c r="O1284" s="21"/>
      <c r="P1284" s="21"/>
      <c r="Q1284" s="21"/>
      <c r="R1284" s="21"/>
      <c r="S1284" s="21"/>
      <c r="T1284" s="21"/>
    </row>
    <row r="1285" spans="1:20" ht="30" customHeight="1" x14ac:dyDescent="0.2">
      <c r="A1285" s="22"/>
      <c r="B1285" s="101"/>
      <c r="C1285" s="101"/>
      <c r="D1285" s="101"/>
      <c r="E1285" s="102"/>
      <c r="F1285" s="102"/>
      <c r="G1285" s="102"/>
      <c r="H1285" s="102"/>
      <c r="I1285" s="102"/>
      <c r="J1285" s="102"/>
      <c r="K1285" s="21"/>
      <c r="L1285" s="21"/>
      <c r="M1285" s="21"/>
      <c r="N1285" s="21"/>
      <c r="O1285" s="21"/>
      <c r="P1285" s="21"/>
      <c r="Q1285" s="21"/>
      <c r="R1285" s="21"/>
      <c r="S1285" s="21"/>
      <c r="T1285" s="21"/>
    </row>
    <row r="1286" spans="1:20" ht="30" customHeight="1" x14ac:dyDescent="0.2">
      <c r="A1286" s="22"/>
      <c r="B1286" s="101"/>
      <c r="C1286" s="101"/>
      <c r="D1286" s="101"/>
      <c r="E1286" s="102"/>
      <c r="F1286" s="102"/>
      <c r="G1286" s="102"/>
      <c r="H1286" s="102"/>
      <c r="I1286" s="102"/>
      <c r="J1286" s="102"/>
      <c r="K1286" s="21"/>
      <c r="L1286" s="21"/>
      <c r="M1286" s="21"/>
      <c r="N1286" s="21"/>
      <c r="O1286" s="21"/>
      <c r="P1286" s="21"/>
      <c r="Q1286" s="21"/>
      <c r="R1286" s="21"/>
      <c r="S1286" s="21"/>
      <c r="T1286" s="21"/>
    </row>
    <row r="1287" spans="1:20" ht="30" customHeight="1" x14ac:dyDescent="0.2">
      <c r="A1287" s="22"/>
      <c r="B1287" s="101"/>
      <c r="C1287" s="101"/>
      <c r="D1287" s="101"/>
      <c r="E1287" s="102"/>
      <c r="F1287" s="102"/>
      <c r="G1287" s="102"/>
      <c r="H1287" s="102"/>
      <c r="I1287" s="102"/>
      <c r="J1287" s="102"/>
      <c r="K1287" s="21"/>
      <c r="L1287" s="21"/>
      <c r="M1287" s="21"/>
      <c r="N1287" s="21"/>
      <c r="O1287" s="21"/>
      <c r="P1287" s="21"/>
      <c r="Q1287" s="21"/>
      <c r="R1287" s="21"/>
      <c r="S1287" s="21"/>
      <c r="T1287" s="21"/>
    </row>
    <row r="1288" spans="1:20" ht="30" customHeight="1" x14ac:dyDescent="0.2">
      <c r="A1288" s="22"/>
      <c r="B1288" s="101"/>
      <c r="C1288" s="101"/>
      <c r="D1288" s="101"/>
      <c r="E1288" s="102"/>
      <c r="F1288" s="102"/>
      <c r="G1288" s="102"/>
      <c r="H1288" s="102"/>
      <c r="I1288" s="102"/>
      <c r="J1288" s="102"/>
      <c r="K1288" s="21"/>
      <c r="L1288" s="21"/>
      <c r="M1288" s="21"/>
      <c r="N1288" s="21"/>
      <c r="O1288" s="21"/>
      <c r="P1288" s="21"/>
      <c r="Q1288" s="21"/>
      <c r="R1288" s="21"/>
      <c r="S1288" s="21"/>
      <c r="T1288" s="21"/>
    </row>
    <row r="1289" spans="1:20" ht="30" customHeight="1" x14ac:dyDescent="0.2">
      <c r="A1289" s="22"/>
      <c r="B1289" s="101"/>
      <c r="C1289" s="101"/>
      <c r="D1289" s="101"/>
      <c r="E1289" s="102"/>
      <c r="F1289" s="102"/>
      <c r="G1289" s="102"/>
      <c r="H1289" s="102"/>
      <c r="I1289" s="102"/>
      <c r="J1289" s="102"/>
      <c r="K1289" s="21"/>
      <c r="L1289" s="21"/>
      <c r="M1289" s="21"/>
      <c r="N1289" s="21"/>
      <c r="O1289" s="21"/>
      <c r="P1289" s="21"/>
      <c r="Q1289" s="21"/>
      <c r="R1289" s="21"/>
      <c r="S1289" s="21"/>
      <c r="T1289" s="21"/>
    </row>
    <row r="1290" spans="1:20" ht="30" customHeight="1" x14ac:dyDescent="0.2">
      <c r="A1290" s="22"/>
      <c r="B1290" s="101"/>
      <c r="C1290" s="101"/>
      <c r="D1290" s="101"/>
      <c r="E1290" s="102"/>
      <c r="F1290" s="102"/>
      <c r="G1290" s="102"/>
      <c r="H1290" s="102"/>
      <c r="I1290" s="102"/>
      <c r="J1290" s="102"/>
      <c r="K1290" s="21"/>
      <c r="L1290" s="21"/>
      <c r="M1290" s="21"/>
      <c r="N1290" s="21"/>
      <c r="O1290" s="21"/>
      <c r="P1290" s="21"/>
      <c r="Q1290" s="21"/>
      <c r="R1290" s="21"/>
      <c r="S1290" s="21"/>
      <c r="T1290" s="21"/>
    </row>
    <row r="1291" spans="1:20" ht="30" customHeight="1" x14ac:dyDescent="0.2">
      <c r="A1291" s="22"/>
      <c r="B1291" s="101"/>
      <c r="C1291" s="101"/>
      <c r="D1291" s="101"/>
      <c r="E1291" s="102"/>
      <c r="F1291" s="102"/>
      <c r="G1291" s="102"/>
      <c r="H1291" s="102"/>
      <c r="I1291" s="102"/>
      <c r="J1291" s="102"/>
      <c r="K1291" s="21"/>
      <c r="L1291" s="21"/>
      <c r="M1291" s="21"/>
      <c r="N1291" s="21"/>
      <c r="O1291" s="21"/>
      <c r="P1291" s="21"/>
      <c r="Q1291" s="21"/>
      <c r="R1291" s="21"/>
      <c r="S1291" s="21"/>
      <c r="T1291" s="21"/>
    </row>
    <row r="1292" spans="1:20" ht="30" customHeight="1" x14ac:dyDescent="0.2">
      <c r="A1292" s="22"/>
      <c r="B1292" s="101"/>
      <c r="C1292" s="101"/>
      <c r="D1292" s="101"/>
      <c r="E1292" s="102"/>
      <c r="F1292" s="102"/>
      <c r="G1292" s="102"/>
      <c r="H1292" s="102"/>
      <c r="I1292" s="102"/>
      <c r="J1292" s="102"/>
      <c r="K1292" s="21"/>
      <c r="L1292" s="21"/>
      <c r="M1292" s="21"/>
      <c r="N1292" s="21"/>
      <c r="O1292" s="21"/>
      <c r="P1292" s="21"/>
      <c r="Q1292" s="21"/>
      <c r="R1292" s="21"/>
      <c r="S1292" s="21"/>
      <c r="T1292" s="21"/>
    </row>
    <row r="1293" spans="1:20" ht="30" customHeight="1" x14ac:dyDescent="0.2">
      <c r="A1293" s="22"/>
      <c r="B1293" s="101"/>
      <c r="C1293" s="101"/>
      <c r="D1293" s="101"/>
      <c r="E1293" s="102"/>
      <c r="F1293" s="102"/>
      <c r="G1293" s="102"/>
      <c r="H1293" s="102"/>
      <c r="I1293" s="102"/>
      <c r="J1293" s="102"/>
      <c r="K1293" s="21"/>
      <c r="L1293" s="21"/>
      <c r="M1293" s="21"/>
      <c r="N1293" s="21"/>
      <c r="O1293" s="21"/>
      <c r="P1293" s="21"/>
      <c r="Q1293" s="21"/>
      <c r="R1293" s="21"/>
      <c r="S1293" s="21"/>
      <c r="T1293" s="21"/>
    </row>
    <row r="1294" spans="1:20" ht="30" customHeight="1" x14ac:dyDescent="0.2">
      <c r="A1294" s="22"/>
      <c r="B1294" s="101"/>
      <c r="C1294" s="101"/>
      <c r="D1294" s="101"/>
      <c r="E1294" s="102"/>
      <c r="F1294" s="102"/>
      <c r="G1294" s="102"/>
      <c r="H1294" s="102"/>
      <c r="I1294" s="102"/>
      <c r="J1294" s="102"/>
      <c r="K1294" s="21"/>
      <c r="L1294" s="21"/>
      <c r="M1294" s="21"/>
      <c r="N1294" s="21"/>
      <c r="O1294" s="21"/>
      <c r="P1294" s="21"/>
      <c r="Q1294" s="21"/>
      <c r="R1294" s="21"/>
      <c r="S1294" s="21"/>
      <c r="T1294" s="21"/>
    </row>
    <row r="1295" spans="1:20" ht="30" customHeight="1" x14ac:dyDescent="0.2">
      <c r="A1295" s="22"/>
      <c r="B1295" s="101"/>
      <c r="C1295" s="101"/>
      <c r="D1295" s="101"/>
      <c r="E1295" s="102"/>
      <c r="F1295" s="102"/>
      <c r="G1295" s="102"/>
      <c r="H1295" s="102"/>
      <c r="I1295" s="102"/>
      <c r="J1295" s="102"/>
      <c r="K1295" s="21"/>
      <c r="L1295" s="21"/>
      <c r="M1295" s="21"/>
      <c r="N1295" s="21"/>
      <c r="O1295" s="21"/>
      <c r="P1295" s="21"/>
      <c r="Q1295" s="21"/>
      <c r="R1295" s="21"/>
      <c r="S1295" s="21"/>
      <c r="T1295" s="21"/>
    </row>
    <row r="1296" spans="1:20" ht="30" customHeight="1" x14ac:dyDescent="0.2">
      <c r="A1296" s="22"/>
      <c r="B1296" s="101"/>
      <c r="C1296" s="101"/>
      <c r="D1296" s="101"/>
      <c r="E1296" s="102"/>
      <c r="F1296" s="102"/>
      <c r="G1296" s="102"/>
      <c r="H1296" s="102"/>
      <c r="I1296" s="102"/>
      <c r="J1296" s="102"/>
      <c r="K1296" s="21"/>
      <c r="L1296" s="21"/>
      <c r="M1296" s="21"/>
      <c r="N1296" s="21"/>
      <c r="O1296" s="21"/>
      <c r="P1296" s="21"/>
      <c r="Q1296" s="21"/>
      <c r="R1296" s="21"/>
      <c r="S1296" s="21"/>
      <c r="T1296" s="21"/>
    </row>
    <row r="1297" spans="1:20" ht="30" customHeight="1" x14ac:dyDescent="0.2">
      <c r="A1297" s="22"/>
      <c r="B1297" s="101"/>
      <c r="C1297" s="101"/>
      <c r="D1297" s="101"/>
      <c r="E1297" s="102"/>
      <c r="F1297" s="102"/>
      <c r="G1297" s="102"/>
      <c r="H1297" s="102"/>
      <c r="I1297" s="102"/>
      <c r="J1297" s="102"/>
      <c r="K1297" s="21"/>
      <c r="L1297" s="21"/>
      <c r="M1297" s="21"/>
      <c r="N1297" s="21"/>
      <c r="O1297" s="21"/>
      <c r="P1297" s="21"/>
      <c r="Q1297" s="21"/>
      <c r="R1297" s="21"/>
      <c r="S1297" s="21"/>
      <c r="T1297" s="21"/>
    </row>
    <row r="1298" spans="1:20" ht="30" customHeight="1" x14ac:dyDescent="0.2">
      <c r="A1298" s="22"/>
      <c r="B1298" s="101"/>
      <c r="C1298" s="101"/>
      <c r="D1298" s="101"/>
      <c r="E1298" s="102"/>
      <c r="F1298" s="102"/>
      <c r="G1298" s="102"/>
      <c r="H1298" s="102"/>
      <c r="I1298" s="102"/>
      <c r="J1298" s="102"/>
      <c r="K1298" s="21"/>
      <c r="L1298" s="21"/>
      <c r="M1298" s="21"/>
      <c r="N1298" s="21"/>
      <c r="O1298" s="21"/>
      <c r="P1298" s="21"/>
      <c r="Q1298" s="21"/>
      <c r="R1298" s="21"/>
      <c r="S1298" s="21"/>
      <c r="T1298" s="21"/>
    </row>
    <row r="1299" spans="1:20" ht="30" customHeight="1" x14ac:dyDescent="0.2">
      <c r="A1299" s="22"/>
      <c r="B1299" s="101"/>
      <c r="C1299" s="101"/>
      <c r="D1299" s="101"/>
      <c r="E1299" s="102"/>
      <c r="F1299" s="102"/>
      <c r="G1299" s="102"/>
      <c r="H1299" s="102"/>
      <c r="I1299" s="102"/>
      <c r="J1299" s="102"/>
      <c r="K1299" s="21"/>
      <c r="L1299" s="21"/>
      <c r="M1299" s="21"/>
      <c r="N1299" s="21"/>
      <c r="O1299" s="21"/>
      <c r="P1299" s="21"/>
      <c r="Q1299" s="21"/>
      <c r="R1299" s="21"/>
      <c r="S1299" s="21"/>
      <c r="T1299" s="21"/>
    </row>
    <row r="1300" spans="1:20" ht="30" customHeight="1" x14ac:dyDescent="0.2">
      <c r="A1300" s="22"/>
      <c r="B1300" s="101"/>
      <c r="C1300" s="101"/>
      <c r="D1300" s="101"/>
      <c r="E1300" s="102"/>
      <c r="F1300" s="102"/>
      <c r="G1300" s="102"/>
      <c r="H1300" s="102"/>
      <c r="I1300" s="102"/>
      <c r="J1300" s="102"/>
      <c r="K1300" s="21"/>
      <c r="L1300" s="21"/>
      <c r="M1300" s="21"/>
      <c r="N1300" s="21"/>
      <c r="O1300" s="21"/>
      <c r="P1300" s="21"/>
      <c r="Q1300" s="21"/>
      <c r="R1300" s="21"/>
      <c r="S1300" s="21"/>
      <c r="T1300" s="21"/>
    </row>
    <row r="1301" spans="1:20" ht="30" customHeight="1" x14ac:dyDescent="0.2">
      <c r="A1301" s="22"/>
      <c r="B1301" s="101"/>
      <c r="C1301" s="101"/>
      <c r="D1301" s="101"/>
      <c r="E1301" s="102"/>
      <c r="F1301" s="102"/>
      <c r="G1301" s="102"/>
      <c r="H1301" s="102"/>
      <c r="I1301" s="102"/>
      <c r="J1301" s="102"/>
      <c r="K1301" s="21"/>
      <c r="L1301" s="21"/>
      <c r="M1301" s="21"/>
      <c r="N1301" s="21"/>
      <c r="O1301" s="21"/>
      <c r="P1301" s="21"/>
      <c r="Q1301" s="21"/>
      <c r="R1301" s="21"/>
      <c r="S1301" s="21"/>
      <c r="T1301" s="21"/>
    </row>
    <row r="1302" spans="1:20" ht="30" customHeight="1" x14ac:dyDescent="0.2">
      <c r="A1302" s="22"/>
      <c r="B1302" s="101"/>
      <c r="C1302" s="101"/>
      <c r="D1302" s="101"/>
      <c r="E1302" s="102"/>
      <c r="F1302" s="102"/>
      <c r="G1302" s="102"/>
      <c r="H1302" s="102"/>
      <c r="I1302" s="102"/>
      <c r="J1302" s="102"/>
      <c r="K1302" s="21"/>
      <c r="L1302" s="21"/>
      <c r="M1302" s="21"/>
      <c r="N1302" s="21"/>
      <c r="O1302" s="21"/>
      <c r="P1302" s="21"/>
      <c r="Q1302" s="21"/>
      <c r="R1302" s="21"/>
      <c r="S1302" s="21"/>
      <c r="T1302" s="21"/>
    </row>
    <row r="1303" spans="1:20" ht="30" customHeight="1" x14ac:dyDescent="0.2">
      <c r="A1303" s="22"/>
      <c r="B1303" s="101"/>
      <c r="C1303" s="101"/>
      <c r="D1303" s="101"/>
      <c r="E1303" s="102"/>
      <c r="F1303" s="102"/>
      <c r="G1303" s="102"/>
      <c r="H1303" s="102"/>
      <c r="I1303" s="102"/>
      <c r="J1303" s="102"/>
      <c r="K1303" s="21"/>
      <c r="L1303" s="21"/>
      <c r="M1303" s="21"/>
      <c r="N1303" s="21"/>
      <c r="O1303" s="21"/>
      <c r="P1303" s="21"/>
      <c r="Q1303" s="21"/>
      <c r="R1303" s="21"/>
      <c r="S1303" s="21"/>
      <c r="T1303" s="21"/>
    </row>
    <row r="1304" spans="1:20" ht="30" customHeight="1" x14ac:dyDescent="0.2">
      <c r="A1304" s="22"/>
      <c r="B1304" s="101"/>
      <c r="C1304" s="101"/>
      <c r="D1304" s="101"/>
      <c r="E1304" s="102"/>
      <c r="F1304" s="102"/>
      <c r="G1304" s="102"/>
      <c r="H1304" s="102"/>
      <c r="I1304" s="102"/>
      <c r="J1304" s="102"/>
      <c r="K1304" s="21"/>
      <c r="L1304" s="21"/>
      <c r="M1304" s="21"/>
      <c r="N1304" s="21"/>
      <c r="O1304" s="21"/>
      <c r="P1304" s="21"/>
      <c r="Q1304" s="21"/>
      <c r="R1304" s="21"/>
      <c r="S1304" s="21"/>
      <c r="T1304" s="21"/>
    </row>
    <row r="1305" spans="1:20" ht="30" customHeight="1" x14ac:dyDescent="0.2">
      <c r="A1305" s="22"/>
      <c r="B1305" s="101"/>
      <c r="C1305" s="101"/>
      <c r="D1305" s="101"/>
      <c r="E1305" s="102"/>
      <c r="F1305" s="102"/>
      <c r="G1305" s="102"/>
      <c r="H1305" s="102"/>
      <c r="I1305" s="102"/>
      <c r="J1305" s="102"/>
      <c r="K1305" s="21"/>
      <c r="L1305" s="21"/>
      <c r="M1305" s="21"/>
      <c r="N1305" s="21"/>
      <c r="O1305" s="21"/>
      <c r="P1305" s="21"/>
      <c r="Q1305" s="21"/>
      <c r="R1305" s="21"/>
      <c r="S1305" s="21"/>
      <c r="T1305" s="21"/>
    </row>
    <row r="1306" spans="1:20" ht="30" customHeight="1" x14ac:dyDescent="0.2">
      <c r="A1306" s="22"/>
      <c r="B1306" s="101"/>
      <c r="C1306" s="101"/>
      <c r="D1306" s="101"/>
      <c r="E1306" s="102"/>
      <c r="F1306" s="102"/>
      <c r="G1306" s="102"/>
      <c r="H1306" s="102"/>
      <c r="I1306" s="102"/>
      <c r="J1306" s="102"/>
      <c r="K1306" s="21"/>
      <c r="L1306" s="21"/>
      <c r="M1306" s="21"/>
      <c r="N1306" s="21"/>
      <c r="O1306" s="21"/>
      <c r="P1306" s="21"/>
      <c r="Q1306" s="21"/>
      <c r="R1306" s="21"/>
      <c r="S1306" s="21"/>
      <c r="T1306" s="21"/>
    </row>
    <row r="1307" spans="1:20" ht="30" customHeight="1" x14ac:dyDescent="0.2">
      <c r="A1307" s="22"/>
      <c r="B1307" s="101"/>
      <c r="C1307" s="101"/>
      <c r="D1307" s="101"/>
      <c r="E1307" s="102"/>
      <c r="F1307" s="102"/>
      <c r="G1307" s="102"/>
      <c r="H1307" s="102"/>
      <c r="I1307" s="102"/>
      <c r="J1307" s="102"/>
      <c r="K1307" s="21"/>
      <c r="L1307" s="21"/>
      <c r="M1307" s="21"/>
      <c r="N1307" s="21"/>
      <c r="O1307" s="21"/>
      <c r="P1307" s="21"/>
      <c r="Q1307" s="21"/>
      <c r="R1307" s="21"/>
      <c r="S1307" s="21"/>
      <c r="T1307" s="21"/>
    </row>
    <row r="1308" spans="1:20" ht="30" customHeight="1" x14ac:dyDescent="0.2">
      <c r="A1308" s="22"/>
      <c r="B1308" s="101"/>
      <c r="C1308" s="101"/>
      <c r="D1308" s="101"/>
      <c r="E1308" s="102"/>
      <c r="F1308" s="102"/>
      <c r="G1308" s="102"/>
      <c r="H1308" s="102"/>
      <c r="I1308" s="102"/>
      <c r="J1308" s="102"/>
      <c r="K1308" s="21"/>
      <c r="L1308" s="21"/>
      <c r="M1308" s="21"/>
      <c r="N1308" s="21"/>
      <c r="O1308" s="21"/>
      <c r="P1308" s="21"/>
      <c r="Q1308" s="21"/>
      <c r="R1308" s="21"/>
      <c r="S1308" s="21"/>
      <c r="T1308" s="21"/>
    </row>
    <row r="1309" spans="1:20" ht="30" customHeight="1" x14ac:dyDescent="0.2">
      <c r="A1309" s="22"/>
      <c r="B1309" s="101"/>
      <c r="C1309" s="101"/>
      <c r="D1309" s="101"/>
      <c r="E1309" s="102"/>
      <c r="F1309" s="102"/>
      <c r="G1309" s="102"/>
      <c r="H1309" s="102"/>
      <c r="I1309" s="102"/>
      <c r="J1309" s="102"/>
      <c r="K1309" s="21"/>
      <c r="L1309" s="21"/>
      <c r="M1309" s="21"/>
      <c r="N1309" s="21"/>
      <c r="O1309" s="21"/>
      <c r="P1309" s="21"/>
      <c r="Q1309" s="21"/>
      <c r="R1309" s="21"/>
      <c r="S1309" s="21"/>
      <c r="T1309" s="21"/>
    </row>
    <row r="1310" spans="1:20" ht="30" customHeight="1" x14ac:dyDescent="0.2">
      <c r="A1310" s="22"/>
      <c r="B1310" s="101"/>
      <c r="C1310" s="101"/>
      <c r="D1310" s="101"/>
      <c r="E1310" s="102"/>
      <c r="F1310" s="102"/>
      <c r="G1310" s="102"/>
      <c r="H1310" s="102"/>
      <c r="I1310" s="102"/>
      <c r="J1310" s="102"/>
      <c r="K1310" s="21"/>
      <c r="L1310" s="21"/>
      <c r="M1310" s="21"/>
      <c r="N1310" s="21"/>
      <c r="O1310" s="21"/>
      <c r="P1310" s="21"/>
      <c r="Q1310" s="21"/>
      <c r="R1310" s="21"/>
      <c r="S1310" s="21"/>
      <c r="T1310" s="21"/>
    </row>
    <row r="1311" spans="1:20" ht="30" customHeight="1" x14ac:dyDescent="0.2">
      <c r="A1311" s="22"/>
      <c r="B1311" s="101"/>
      <c r="C1311" s="101"/>
      <c r="D1311" s="101"/>
      <c r="E1311" s="102"/>
      <c r="F1311" s="102"/>
      <c r="G1311" s="102"/>
      <c r="H1311" s="102"/>
      <c r="I1311" s="102"/>
      <c r="J1311" s="102"/>
      <c r="K1311" s="21"/>
      <c r="L1311" s="21"/>
      <c r="M1311" s="21"/>
      <c r="N1311" s="21"/>
      <c r="O1311" s="21"/>
      <c r="P1311" s="21"/>
      <c r="Q1311" s="21"/>
      <c r="R1311" s="21"/>
      <c r="S1311" s="21"/>
      <c r="T1311" s="21"/>
    </row>
    <row r="1312" spans="1:20" ht="30" customHeight="1" x14ac:dyDescent="0.2">
      <c r="A1312" s="22"/>
      <c r="B1312" s="101"/>
      <c r="C1312" s="101"/>
      <c r="D1312" s="101"/>
      <c r="E1312" s="102"/>
      <c r="F1312" s="102"/>
      <c r="G1312" s="102"/>
      <c r="H1312" s="102"/>
      <c r="I1312" s="102"/>
      <c r="J1312" s="102"/>
      <c r="K1312" s="21"/>
      <c r="L1312" s="21"/>
      <c r="M1312" s="21"/>
      <c r="N1312" s="21"/>
      <c r="O1312" s="21"/>
      <c r="P1312" s="21"/>
      <c r="Q1312" s="21"/>
      <c r="R1312" s="21"/>
      <c r="S1312" s="21"/>
      <c r="T1312" s="21"/>
    </row>
    <row r="1313" spans="1:20" ht="30" customHeight="1" x14ac:dyDescent="0.2">
      <c r="A1313" s="22"/>
      <c r="B1313" s="101"/>
      <c r="C1313" s="101"/>
      <c r="D1313" s="101"/>
      <c r="E1313" s="102"/>
      <c r="F1313" s="102"/>
      <c r="G1313" s="102"/>
      <c r="H1313" s="102"/>
      <c r="I1313" s="102"/>
      <c r="J1313" s="102"/>
      <c r="K1313" s="21"/>
      <c r="L1313" s="21"/>
      <c r="M1313" s="21"/>
      <c r="N1313" s="21"/>
      <c r="O1313" s="21"/>
      <c r="P1313" s="21"/>
      <c r="Q1313" s="21"/>
      <c r="R1313" s="21"/>
      <c r="S1313" s="21"/>
      <c r="T1313" s="21"/>
    </row>
    <row r="1314" spans="1:20" ht="30" customHeight="1" x14ac:dyDescent="0.2">
      <c r="A1314" s="22"/>
      <c r="B1314" s="101"/>
      <c r="C1314" s="101"/>
      <c r="D1314" s="101"/>
      <c r="E1314" s="102"/>
      <c r="F1314" s="102"/>
      <c r="G1314" s="102"/>
      <c r="H1314" s="102"/>
      <c r="I1314" s="102"/>
      <c r="J1314" s="102"/>
      <c r="K1314" s="21"/>
      <c r="L1314" s="21"/>
      <c r="M1314" s="21"/>
      <c r="N1314" s="21"/>
      <c r="O1314" s="21"/>
      <c r="P1314" s="21"/>
      <c r="Q1314" s="21"/>
      <c r="R1314" s="21"/>
      <c r="S1314" s="21"/>
      <c r="T1314" s="21"/>
    </row>
    <row r="1315" spans="1:20" ht="30" customHeight="1" x14ac:dyDescent="0.2">
      <c r="A1315" s="22"/>
      <c r="B1315" s="101"/>
      <c r="C1315" s="101"/>
      <c r="D1315" s="101"/>
      <c r="E1315" s="102"/>
      <c r="F1315" s="102"/>
      <c r="G1315" s="102"/>
      <c r="H1315" s="102"/>
      <c r="I1315" s="102"/>
      <c r="J1315" s="102"/>
      <c r="K1315" s="21"/>
      <c r="L1315" s="21"/>
      <c r="M1315" s="21"/>
      <c r="N1315" s="21"/>
      <c r="O1315" s="21"/>
      <c r="P1315" s="21"/>
      <c r="Q1315" s="21"/>
      <c r="R1315" s="21"/>
      <c r="S1315" s="21"/>
      <c r="T1315" s="21"/>
    </row>
    <row r="1316" spans="1:20" ht="30" customHeight="1" x14ac:dyDescent="0.2">
      <c r="A1316" s="22"/>
      <c r="B1316" s="101"/>
      <c r="C1316" s="101"/>
      <c r="D1316" s="101"/>
      <c r="E1316" s="102"/>
      <c r="F1316" s="102"/>
      <c r="G1316" s="102"/>
      <c r="H1316" s="102"/>
      <c r="I1316" s="102"/>
      <c r="J1316" s="102"/>
      <c r="K1316" s="21"/>
      <c r="L1316" s="21"/>
      <c r="M1316" s="21"/>
      <c r="N1316" s="21"/>
      <c r="O1316" s="21"/>
      <c r="P1316" s="21"/>
      <c r="Q1316" s="21"/>
      <c r="R1316" s="21"/>
      <c r="S1316" s="21"/>
      <c r="T1316" s="21"/>
    </row>
    <row r="1317" spans="1:20" ht="30" customHeight="1" x14ac:dyDescent="0.2">
      <c r="A1317" s="22"/>
      <c r="B1317" s="101"/>
      <c r="C1317" s="101"/>
      <c r="D1317" s="101"/>
      <c r="E1317" s="102"/>
      <c r="F1317" s="102"/>
      <c r="G1317" s="102"/>
      <c r="H1317" s="102"/>
      <c r="I1317" s="102"/>
      <c r="J1317" s="102"/>
      <c r="K1317" s="21"/>
      <c r="L1317" s="21"/>
      <c r="M1317" s="21"/>
      <c r="N1317" s="21"/>
      <c r="O1317" s="21"/>
      <c r="P1317" s="21"/>
      <c r="Q1317" s="21"/>
      <c r="R1317" s="21"/>
      <c r="S1317" s="21"/>
      <c r="T1317" s="21"/>
    </row>
    <row r="1318" spans="1:20" ht="30" customHeight="1" x14ac:dyDescent="0.2">
      <c r="A1318" s="22"/>
      <c r="B1318" s="101"/>
      <c r="C1318" s="101"/>
      <c r="D1318" s="101"/>
      <c r="E1318" s="102"/>
      <c r="F1318" s="102"/>
      <c r="G1318" s="102"/>
      <c r="H1318" s="102"/>
      <c r="I1318" s="102"/>
      <c r="J1318" s="102"/>
      <c r="K1318" s="21"/>
      <c r="L1318" s="21"/>
      <c r="M1318" s="21"/>
      <c r="N1318" s="21"/>
      <c r="O1318" s="21"/>
      <c r="P1318" s="21"/>
      <c r="Q1318" s="21"/>
      <c r="R1318" s="21"/>
      <c r="S1318" s="21"/>
      <c r="T1318" s="21"/>
    </row>
    <row r="1319" spans="1:20" ht="30" customHeight="1" x14ac:dyDescent="0.2">
      <c r="A1319" s="22"/>
      <c r="B1319" s="101"/>
      <c r="C1319" s="101"/>
      <c r="D1319" s="101"/>
      <c r="E1319" s="102"/>
      <c r="F1319" s="102"/>
      <c r="G1319" s="102"/>
      <c r="H1319" s="102"/>
      <c r="I1319" s="102"/>
      <c r="J1319" s="102"/>
      <c r="K1319" s="21"/>
      <c r="L1319" s="21"/>
      <c r="M1319" s="21"/>
      <c r="N1319" s="21"/>
      <c r="O1319" s="21"/>
      <c r="P1319" s="21"/>
      <c r="Q1319" s="21"/>
      <c r="R1319" s="21"/>
      <c r="S1319" s="21"/>
      <c r="T1319" s="21"/>
    </row>
    <row r="1320" spans="1:20" ht="30" customHeight="1" x14ac:dyDescent="0.2">
      <c r="A1320" s="22"/>
      <c r="B1320" s="101"/>
      <c r="C1320" s="101"/>
      <c r="D1320" s="101"/>
      <c r="E1320" s="102"/>
      <c r="F1320" s="102"/>
      <c r="G1320" s="102"/>
      <c r="H1320" s="102"/>
      <c r="I1320" s="102"/>
      <c r="J1320" s="102"/>
      <c r="K1320" s="21"/>
      <c r="L1320" s="21"/>
      <c r="M1320" s="21"/>
      <c r="N1320" s="21"/>
      <c r="O1320" s="21"/>
      <c r="P1320" s="21"/>
      <c r="Q1320" s="21"/>
      <c r="R1320" s="21"/>
      <c r="S1320" s="21"/>
      <c r="T1320" s="21"/>
    </row>
    <row r="1321" spans="1:20" ht="30" customHeight="1" x14ac:dyDescent="0.2">
      <c r="A1321" s="22"/>
      <c r="B1321" s="101"/>
      <c r="C1321" s="101"/>
      <c r="D1321" s="101"/>
      <c r="E1321" s="102"/>
      <c r="F1321" s="102"/>
      <c r="G1321" s="102"/>
      <c r="H1321" s="102"/>
      <c r="I1321" s="102"/>
      <c r="J1321" s="102"/>
      <c r="K1321" s="21"/>
      <c r="L1321" s="21"/>
      <c r="M1321" s="21"/>
      <c r="N1321" s="21"/>
      <c r="O1321" s="21"/>
      <c r="P1321" s="21"/>
      <c r="Q1321" s="21"/>
      <c r="R1321" s="21"/>
      <c r="S1321" s="21"/>
      <c r="T1321" s="21"/>
    </row>
    <row r="1322" spans="1:20" ht="30" customHeight="1" x14ac:dyDescent="0.2">
      <c r="A1322" s="22"/>
      <c r="B1322" s="101"/>
      <c r="C1322" s="101"/>
      <c r="D1322" s="101"/>
      <c r="E1322" s="102"/>
      <c r="F1322" s="102"/>
      <c r="G1322" s="102"/>
      <c r="H1322" s="102"/>
      <c r="I1322" s="102"/>
      <c r="J1322" s="102"/>
      <c r="K1322" s="21"/>
      <c r="L1322" s="21"/>
      <c r="M1322" s="21"/>
      <c r="N1322" s="21"/>
      <c r="O1322" s="21"/>
      <c r="P1322" s="21"/>
      <c r="Q1322" s="21"/>
      <c r="R1322" s="21"/>
      <c r="S1322" s="21"/>
      <c r="T1322" s="21"/>
    </row>
    <row r="1323" spans="1:20" ht="30" customHeight="1" x14ac:dyDescent="0.2">
      <c r="A1323" s="22"/>
      <c r="B1323" s="101"/>
      <c r="C1323" s="101"/>
      <c r="D1323" s="101"/>
      <c r="E1323" s="102"/>
      <c r="F1323" s="102"/>
      <c r="G1323" s="102"/>
      <c r="H1323" s="102"/>
      <c r="I1323" s="102"/>
      <c r="J1323" s="102"/>
      <c r="K1323" s="21"/>
      <c r="L1323" s="21"/>
      <c r="M1323" s="21"/>
      <c r="N1323" s="21"/>
      <c r="O1323" s="21"/>
      <c r="P1323" s="21"/>
      <c r="Q1323" s="21"/>
      <c r="R1323" s="21"/>
      <c r="S1323" s="21"/>
      <c r="T1323" s="21"/>
    </row>
    <row r="1324" spans="1:20" ht="30" customHeight="1" x14ac:dyDescent="0.2">
      <c r="A1324" s="22"/>
      <c r="B1324" s="101"/>
      <c r="C1324" s="101"/>
      <c r="D1324" s="101"/>
      <c r="E1324" s="102"/>
      <c r="F1324" s="102"/>
      <c r="G1324" s="102"/>
      <c r="H1324" s="102"/>
      <c r="I1324" s="102"/>
      <c r="J1324" s="102"/>
      <c r="K1324" s="21"/>
      <c r="L1324" s="21"/>
      <c r="M1324" s="21"/>
      <c r="N1324" s="21"/>
      <c r="O1324" s="21"/>
      <c r="P1324" s="21"/>
      <c r="Q1324" s="21"/>
      <c r="R1324" s="21"/>
      <c r="S1324" s="21"/>
      <c r="T1324" s="21"/>
    </row>
    <row r="1325" spans="1:20" ht="30" customHeight="1" x14ac:dyDescent="0.2">
      <c r="A1325" s="22"/>
      <c r="B1325" s="101"/>
      <c r="C1325" s="101"/>
      <c r="D1325" s="101"/>
      <c r="E1325" s="102"/>
      <c r="F1325" s="102"/>
      <c r="G1325" s="102"/>
      <c r="H1325" s="102"/>
      <c r="I1325" s="102"/>
      <c r="J1325" s="102"/>
      <c r="K1325" s="21"/>
      <c r="L1325" s="21"/>
      <c r="M1325" s="21"/>
      <c r="N1325" s="21"/>
      <c r="O1325" s="21"/>
      <c r="P1325" s="21"/>
      <c r="Q1325" s="21"/>
      <c r="R1325" s="21"/>
      <c r="S1325" s="21"/>
      <c r="T1325" s="21"/>
    </row>
    <row r="1326" spans="1:20" ht="30" customHeight="1" x14ac:dyDescent="0.2">
      <c r="A1326" s="22"/>
      <c r="B1326" s="101"/>
      <c r="C1326" s="101"/>
      <c r="D1326" s="101"/>
      <c r="E1326" s="102"/>
      <c r="F1326" s="102"/>
      <c r="G1326" s="102"/>
      <c r="H1326" s="102"/>
      <c r="I1326" s="102"/>
      <c r="J1326" s="102"/>
      <c r="K1326" s="21"/>
      <c r="L1326" s="21"/>
      <c r="M1326" s="21"/>
      <c r="N1326" s="21"/>
      <c r="O1326" s="21"/>
      <c r="P1326" s="21"/>
      <c r="Q1326" s="21"/>
      <c r="R1326" s="21"/>
      <c r="S1326" s="21"/>
      <c r="T1326" s="21"/>
    </row>
    <row r="1327" spans="1:20" ht="30" customHeight="1" x14ac:dyDescent="0.2">
      <c r="A1327" s="22"/>
      <c r="B1327" s="101"/>
      <c r="C1327" s="101"/>
      <c r="D1327" s="101"/>
      <c r="E1327" s="102"/>
      <c r="F1327" s="102"/>
      <c r="G1327" s="102"/>
      <c r="H1327" s="102"/>
      <c r="I1327" s="102"/>
      <c r="J1327" s="102"/>
      <c r="K1327" s="21"/>
      <c r="L1327" s="21"/>
      <c r="M1327" s="21"/>
      <c r="N1327" s="21"/>
      <c r="O1327" s="21"/>
      <c r="P1327" s="21"/>
      <c r="Q1327" s="21"/>
      <c r="R1327" s="21"/>
      <c r="S1327" s="21"/>
      <c r="T1327" s="21"/>
    </row>
    <row r="1328" spans="1:20" ht="30" customHeight="1" x14ac:dyDescent="0.2">
      <c r="A1328" s="22"/>
      <c r="B1328" s="101"/>
      <c r="C1328" s="101"/>
      <c r="D1328" s="101"/>
      <c r="E1328" s="102"/>
      <c r="F1328" s="102"/>
      <c r="G1328" s="102"/>
      <c r="H1328" s="102"/>
      <c r="I1328" s="102"/>
      <c r="J1328" s="102"/>
      <c r="K1328" s="21"/>
      <c r="L1328" s="21"/>
      <c r="M1328" s="21"/>
      <c r="N1328" s="21"/>
      <c r="O1328" s="21"/>
      <c r="P1328" s="21"/>
      <c r="Q1328" s="21"/>
      <c r="R1328" s="21"/>
      <c r="S1328" s="21"/>
      <c r="T1328" s="21"/>
    </row>
    <row r="1329" spans="1:20" ht="30" customHeight="1" x14ac:dyDescent="0.2">
      <c r="A1329" s="22"/>
      <c r="B1329" s="101"/>
      <c r="C1329" s="101"/>
      <c r="D1329" s="101"/>
      <c r="E1329" s="102"/>
      <c r="F1329" s="102"/>
      <c r="G1329" s="102"/>
      <c r="H1329" s="102"/>
      <c r="I1329" s="102"/>
      <c r="J1329" s="102"/>
      <c r="K1329" s="21"/>
      <c r="L1329" s="21"/>
      <c r="M1329" s="21"/>
      <c r="N1329" s="21"/>
      <c r="O1329" s="21"/>
      <c r="P1329" s="21"/>
      <c r="Q1329" s="21"/>
      <c r="R1329" s="21"/>
      <c r="S1329" s="21"/>
      <c r="T1329" s="21"/>
    </row>
    <row r="1330" spans="1:20" ht="30" customHeight="1" x14ac:dyDescent="0.2">
      <c r="A1330" s="22"/>
      <c r="B1330" s="101"/>
      <c r="C1330" s="101"/>
      <c r="D1330" s="101"/>
      <c r="E1330" s="102"/>
      <c r="F1330" s="102"/>
      <c r="G1330" s="102"/>
      <c r="H1330" s="102"/>
      <c r="I1330" s="102"/>
      <c r="J1330" s="102"/>
      <c r="K1330" s="21"/>
      <c r="L1330" s="21"/>
      <c r="M1330" s="21"/>
      <c r="N1330" s="21"/>
      <c r="O1330" s="21"/>
      <c r="P1330" s="21"/>
      <c r="Q1330" s="21"/>
      <c r="R1330" s="21"/>
      <c r="S1330" s="21"/>
      <c r="T1330" s="21"/>
    </row>
    <row r="1331" spans="1:20" ht="30" customHeight="1" x14ac:dyDescent="0.2">
      <c r="A1331" s="22"/>
      <c r="B1331" s="101"/>
      <c r="C1331" s="101"/>
      <c r="D1331" s="101"/>
      <c r="E1331" s="102"/>
      <c r="F1331" s="102"/>
      <c r="G1331" s="102"/>
      <c r="H1331" s="102"/>
      <c r="I1331" s="102"/>
      <c r="J1331" s="102"/>
      <c r="K1331" s="21"/>
      <c r="L1331" s="21"/>
      <c r="M1331" s="21"/>
      <c r="N1331" s="21"/>
      <c r="O1331" s="21"/>
      <c r="P1331" s="21"/>
      <c r="Q1331" s="21"/>
      <c r="R1331" s="21"/>
      <c r="S1331" s="21"/>
      <c r="T1331" s="21"/>
    </row>
    <row r="1332" spans="1:20" ht="30" customHeight="1" x14ac:dyDescent="0.2">
      <c r="A1332" s="22"/>
      <c r="B1332" s="101"/>
      <c r="C1332" s="101"/>
      <c r="D1332" s="101"/>
      <c r="E1332" s="102"/>
      <c r="F1332" s="102"/>
      <c r="G1332" s="102"/>
      <c r="H1332" s="102"/>
      <c r="I1332" s="102"/>
      <c r="J1332" s="102"/>
      <c r="K1332" s="21"/>
      <c r="L1332" s="21"/>
      <c r="M1332" s="21"/>
      <c r="N1332" s="21"/>
      <c r="O1332" s="21"/>
      <c r="P1332" s="21"/>
      <c r="Q1332" s="21"/>
      <c r="R1332" s="21"/>
      <c r="S1332" s="21"/>
      <c r="T1332" s="21"/>
    </row>
    <row r="1333" spans="1:20" ht="30" customHeight="1" x14ac:dyDescent="0.2">
      <c r="A1333" s="22"/>
      <c r="B1333" s="101"/>
      <c r="C1333" s="101"/>
      <c r="D1333" s="101"/>
      <c r="E1333" s="102"/>
      <c r="F1333" s="102"/>
      <c r="G1333" s="102"/>
      <c r="H1333" s="102"/>
      <c r="I1333" s="102"/>
      <c r="J1333" s="102"/>
      <c r="K1333" s="21"/>
      <c r="L1333" s="21"/>
      <c r="M1333" s="21"/>
      <c r="N1333" s="21"/>
      <c r="O1333" s="21"/>
      <c r="P1333" s="21"/>
      <c r="Q1333" s="21"/>
      <c r="R1333" s="21"/>
      <c r="S1333" s="21"/>
      <c r="T1333" s="21"/>
    </row>
    <row r="1334" spans="1:20" ht="30" customHeight="1" x14ac:dyDescent="0.2">
      <c r="A1334" s="22"/>
      <c r="B1334" s="101"/>
      <c r="C1334" s="101"/>
      <c r="D1334" s="101"/>
      <c r="E1334" s="102"/>
      <c r="F1334" s="102"/>
      <c r="G1334" s="102"/>
      <c r="H1334" s="102"/>
      <c r="I1334" s="102"/>
      <c r="J1334" s="102"/>
      <c r="K1334" s="21"/>
      <c r="L1334" s="21"/>
      <c r="M1334" s="21"/>
      <c r="N1334" s="21"/>
      <c r="O1334" s="21"/>
      <c r="P1334" s="21"/>
      <c r="Q1334" s="21"/>
      <c r="R1334" s="21"/>
      <c r="S1334" s="21"/>
      <c r="T1334" s="21"/>
    </row>
    <row r="1335" spans="1:20" ht="30" customHeight="1" x14ac:dyDescent="0.2">
      <c r="A1335" s="22"/>
      <c r="B1335" s="101"/>
      <c r="C1335" s="101"/>
      <c r="D1335" s="101"/>
      <c r="E1335" s="102"/>
      <c r="F1335" s="102"/>
      <c r="G1335" s="102"/>
      <c r="H1335" s="102"/>
      <c r="I1335" s="102"/>
      <c r="J1335" s="102"/>
      <c r="K1335" s="21"/>
      <c r="L1335" s="21"/>
      <c r="M1335" s="21"/>
      <c r="N1335" s="21"/>
      <c r="O1335" s="21"/>
      <c r="P1335" s="21"/>
      <c r="Q1335" s="21"/>
      <c r="R1335" s="21"/>
      <c r="S1335" s="21"/>
      <c r="T1335" s="21"/>
    </row>
    <row r="1336" spans="1:20" ht="30" customHeight="1" x14ac:dyDescent="0.2">
      <c r="A1336" s="22"/>
      <c r="B1336" s="101"/>
      <c r="C1336" s="101"/>
      <c r="D1336" s="101"/>
      <c r="E1336" s="102"/>
      <c r="F1336" s="102"/>
      <c r="G1336" s="102"/>
      <c r="H1336" s="102"/>
      <c r="I1336" s="102"/>
      <c r="J1336" s="102"/>
      <c r="K1336" s="21"/>
      <c r="L1336" s="21"/>
      <c r="M1336" s="21"/>
      <c r="N1336" s="21"/>
      <c r="O1336" s="21"/>
      <c r="P1336" s="21"/>
      <c r="Q1336" s="21"/>
      <c r="R1336" s="21"/>
      <c r="S1336" s="21"/>
      <c r="T1336" s="21"/>
    </row>
    <row r="1337" spans="1:20" ht="30" customHeight="1" x14ac:dyDescent="0.2">
      <c r="A1337" s="22"/>
      <c r="B1337" s="101"/>
      <c r="C1337" s="101"/>
      <c r="D1337" s="101"/>
      <c r="E1337" s="102"/>
      <c r="F1337" s="102"/>
      <c r="G1337" s="102"/>
      <c r="H1337" s="102"/>
      <c r="I1337" s="102"/>
      <c r="J1337" s="102"/>
      <c r="K1337" s="21"/>
      <c r="L1337" s="21"/>
      <c r="M1337" s="21"/>
      <c r="N1337" s="21"/>
      <c r="O1337" s="21"/>
      <c r="P1337" s="21"/>
      <c r="Q1337" s="21"/>
      <c r="R1337" s="21"/>
      <c r="S1337" s="21"/>
      <c r="T1337" s="21"/>
    </row>
    <row r="1338" spans="1:20" ht="30" customHeight="1" x14ac:dyDescent="0.2">
      <c r="A1338" s="22"/>
      <c r="B1338" s="101"/>
      <c r="C1338" s="101"/>
      <c r="D1338" s="101"/>
      <c r="E1338" s="102"/>
      <c r="F1338" s="102"/>
      <c r="G1338" s="102"/>
      <c r="H1338" s="102"/>
      <c r="I1338" s="102"/>
      <c r="J1338" s="102"/>
      <c r="K1338" s="21"/>
      <c r="L1338" s="21"/>
      <c r="M1338" s="21"/>
      <c r="N1338" s="21"/>
      <c r="O1338" s="21"/>
      <c r="P1338" s="21"/>
      <c r="Q1338" s="21"/>
      <c r="R1338" s="21"/>
      <c r="S1338" s="21"/>
      <c r="T1338" s="21"/>
    </row>
    <row r="1339" spans="1:20" ht="30" customHeight="1" x14ac:dyDescent="0.2">
      <c r="A1339" s="22"/>
      <c r="B1339" s="101"/>
      <c r="C1339" s="101"/>
      <c r="D1339" s="101"/>
      <c r="E1339" s="102"/>
      <c r="F1339" s="102"/>
      <c r="G1339" s="102"/>
      <c r="H1339" s="102"/>
      <c r="I1339" s="102"/>
      <c r="J1339" s="102"/>
      <c r="K1339" s="21"/>
      <c r="L1339" s="21"/>
      <c r="M1339" s="21"/>
      <c r="N1339" s="21"/>
      <c r="O1339" s="21"/>
      <c r="P1339" s="21"/>
      <c r="Q1339" s="21"/>
      <c r="R1339" s="21"/>
      <c r="S1339" s="21"/>
      <c r="T1339" s="21"/>
    </row>
    <row r="1340" spans="1:20" ht="30" customHeight="1" x14ac:dyDescent="0.2">
      <c r="A1340" s="22"/>
      <c r="B1340" s="101"/>
      <c r="C1340" s="101"/>
      <c r="D1340" s="101"/>
      <c r="E1340" s="102"/>
      <c r="F1340" s="102"/>
      <c r="G1340" s="102"/>
      <c r="H1340" s="102"/>
      <c r="I1340" s="102"/>
      <c r="J1340" s="102"/>
      <c r="K1340" s="21"/>
      <c r="L1340" s="21"/>
      <c r="M1340" s="21"/>
      <c r="N1340" s="21"/>
      <c r="O1340" s="21"/>
      <c r="P1340" s="21"/>
      <c r="Q1340" s="21"/>
      <c r="R1340" s="21"/>
      <c r="S1340" s="21"/>
      <c r="T1340" s="21"/>
    </row>
    <row r="1341" spans="1:20" ht="30" customHeight="1" x14ac:dyDescent="0.2">
      <c r="A1341" s="22"/>
      <c r="B1341" s="101"/>
      <c r="C1341" s="101"/>
      <c r="D1341" s="101"/>
      <c r="E1341" s="102"/>
      <c r="F1341" s="102"/>
      <c r="G1341" s="102"/>
      <c r="H1341" s="102"/>
      <c r="I1341" s="102"/>
      <c r="J1341" s="102"/>
      <c r="K1341" s="21"/>
      <c r="L1341" s="21"/>
      <c r="M1341" s="21"/>
      <c r="N1341" s="21"/>
      <c r="O1341" s="21"/>
      <c r="P1341" s="21"/>
      <c r="Q1341" s="21"/>
      <c r="R1341" s="21"/>
      <c r="S1341" s="21"/>
      <c r="T1341" s="21"/>
    </row>
    <row r="1342" spans="1:20" ht="30" customHeight="1" x14ac:dyDescent="0.2">
      <c r="A1342" s="22"/>
      <c r="B1342" s="101"/>
      <c r="C1342" s="101"/>
      <c r="D1342" s="101"/>
      <c r="E1342" s="102"/>
      <c r="F1342" s="102"/>
      <c r="G1342" s="102"/>
      <c r="H1342" s="102"/>
      <c r="I1342" s="102"/>
      <c r="J1342" s="102"/>
      <c r="K1342" s="21"/>
      <c r="L1342" s="21"/>
      <c r="M1342" s="21"/>
      <c r="N1342" s="21"/>
      <c r="O1342" s="21"/>
      <c r="P1342" s="21"/>
      <c r="Q1342" s="21"/>
      <c r="R1342" s="21"/>
      <c r="S1342" s="21"/>
      <c r="T1342" s="21"/>
    </row>
    <row r="1343" spans="1:20" ht="30" customHeight="1" x14ac:dyDescent="0.2">
      <c r="A1343" s="22"/>
      <c r="B1343" s="101"/>
      <c r="C1343" s="101"/>
      <c r="D1343" s="101"/>
      <c r="E1343" s="102"/>
      <c r="F1343" s="102"/>
      <c r="G1343" s="102"/>
      <c r="H1343" s="102"/>
      <c r="I1343" s="102"/>
      <c r="J1343" s="102"/>
      <c r="K1343" s="21"/>
      <c r="L1343" s="21"/>
      <c r="M1343" s="21"/>
      <c r="N1343" s="21"/>
      <c r="O1343" s="21"/>
      <c r="P1343" s="21"/>
      <c r="Q1343" s="21"/>
      <c r="R1343" s="21"/>
      <c r="S1343" s="21"/>
      <c r="T1343" s="21"/>
    </row>
    <row r="1344" spans="1:20" ht="30" customHeight="1" x14ac:dyDescent="0.2">
      <c r="A1344" s="22"/>
      <c r="B1344" s="101"/>
      <c r="C1344" s="101"/>
      <c r="D1344" s="101"/>
      <c r="E1344" s="102"/>
      <c r="F1344" s="102"/>
      <c r="G1344" s="102"/>
      <c r="H1344" s="102"/>
      <c r="I1344" s="102"/>
      <c r="J1344" s="102"/>
      <c r="K1344" s="21"/>
      <c r="L1344" s="21"/>
      <c r="M1344" s="21"/>
      <c r="N1344" s="21"/>
      <c r="O1344" s="21"/>
      <c r="P1344" s="21"/>
      <c r="Q1344" s="21"/>
      <c r="R1344" s="21"/>
      <c r="S1344" s="21"/>
      <c r="T1344" s="21"/>
    </row>
    <row r="1345" spans="1:20" ht="30" customHeight="1" x14ac:dyDescent="0.2">
      <c r="A1345" s="22"/>
      <c r="B1345" s="101"/>
      <c r="C1345" s="101"/>
      <c r="D1345" s="101"/>
      <c r="E1345" s="102"/>
      <c r="F1345" s="102"/>
      <c r="G1345" s="102"/>
      <c r="H1345" s="102"/>
      <c r="I1345" s="102"/>
      <c r="J1345" s="102"/>
      <c r="K1345" s="21"/>
      <c r="L1345" s="21"/>
      <c r="M1345" s="21"/>
      <c r="N1345" s="21"/>
      <c r="O1345" s="21"/>
      <c r="P1345" s="21"/>
      <c r="Q1345" s="21"/>
      <c r="R1345" s="21"/>
      <c r="S1345" s="21"/>
      <c r="T1345" s="21"/>
    </row>
    <row r="1346" spans="1:20" ht="30" customHeight="1" x14ac:dyDescent="0.2">
      <c r="A1346" s="22"/>
      <c r="B1346" s="101"/>
      <c r="C1346" s="101"/>
      <c r="D1346" s="101"/>
      <c r="E1346" s="102"/>
      <c r="F1346" s="102"/>
      <c r="G1346" s="102"/>
      <c r="H1346" s="102"/>
      <c r="I1346" s="102"/>
      <c r="J1346" s="102"/>
      <c r="K1346" s="21"/>
      <c r="L1346" s="21"/>
      <c r="M1346" s="21"/>
      <c r="N1346" s="21"/>
      <c r="O1346" s="21"/>
      <c r="P1346" s="21"/>
      <c r="Q1346" s="21"/>
      <c r="R1346" s="21"/>
      <c r="S1346" s="21"/>
      <c r="T1346" s="21"/>
    </row>
    <row r="1347" spans="1:20" ht="30" customHeight="1" x14ac:dyDescent="0.2">
      <c r="A1347" s="22"/>
      <c r="B1347" s="101"/>
      <c r="C1347" s="101"/>
      <c r="D1347" s="101"/>
      <c r="E1347" s="102"/>
      <c r="F1347" s="102"/>
      <c r="G1347" s="102"/>
      <c r="H1347" s="102"/>
      <c r="I1347" s="102"/>
      <c r="J1347" s="102"/>
      <c r="K1347" s="21"/>
      <c r="L1347" s="21"/>
      <c r="M1347" s="21"/>
      <c r="N1347" s="21"/>
      <c r="O1347" s="21"/>
      <c r="P1347" s="21"/>
      <c r="Q1347" s="21"/>
      <c r="R1347" s="21"/>
      <c r="S1347" s="21"/>
      <c r="T1347" s="21"/>
    </row>
    <row r="1348" spans="1:20" ht="30" customHeight="1" x14ac:dyDescent="0.2">
      <c r="A1348" s="22"/>
      <c r="B1348" s="101"/>
      <c r="C1348" s="101"/>
      <c r="D1348" s="101"/>
      <c r="E1348" s="102"/>
      <c r="F1348" s="102"/>
      <c r="G1348" s="102"/>
      <c r="H1348" s="102"/>
      <c r="I1348" s="102"/>
      <c r="J1348" s="102"/>
      <c r="K1348" s="21"/>
      <c r="L1348" s="21"/>
      <c r="M1348" s="21"/>
      <c r="N1348" s="21"/>
      <c r="O1348" s="21"/>
      <c r="P1348" s="21"/>
      <c r="Q1348" s="21"/>
      <c r="R1348" s="21"/>
      <c r="S1348" s="21"/>
      <c r="T1348" s="21"/>
    </row>
    <row r="1349" spans="1:20" ht="30" customHeight="1" x14ac:dyDescent="0.2">
      <c r="A1349" s="22"/>
      <c r="B1349" s="101"/>
      <c r="C1349" s="101"/>
      <c r="D1349" s="101"/>
      <c r="E1349" s="102"/>
      <c r="F1349" s="102"/>
      <c r="G1349" s="102"/>
      <c r="H1349" s="102"/>
      <c r="I1349" s="102"/>
      <c r="J1349" s="102"/>
      <c r="K1349" s="21"/>
      <c r="L1349" s="21"/>
      <c r="M1349" s="21"/>
      <c r="N1349" s="21"/>
      <c r="O1349" s="21"/>
      <c r="P1349" s="21"/>
      <c r="Q1349" s="21"/>
      <c r="R1349" s="21"/>
      <c r="S1349" s="21"/>
      <c r="T1349" s="21"/>
    </row>
    <row r="1350" spans="1:20" ht="30" customHeight="1" x14ac:dyDescent="0.2">
      <c r="A1350" s="22"/>
      <c r="B1350" s="101"/>
      <c r="C1350" s="101"/>
      <c r="D1350" s="101"/>
      <c r="E1350" s="102"/>
      <c r="F1350" s="102"/>
      <c r="G1350" s="102"/>
      <c r="H1350" s="102"/>
      <c r="I1350" s="102"/>
      <c r="J1350" s="102"/>
      <c r="K1350" s="21"/>
      <c r="L1350" s="21"/>
      <c r="M1350" s="21"/>
      <c r="N1350" s="21"/>
      <c r="O1350" s="21"/>
      <c r="P1350" s="21"/>
      <c r="Q1350" s="21"/>
      <c r="R1350" s="21"/>
      <c r="S1350" s="21"/>
      <c r="T1350" s="21"/>
    </row>
    <row r="1351" spans="1:20" ht="30" customHeight="1" x14ac:dyDescent="0.2">
      <c r="A1351" s="22"/>
      <c r="B1351" s="101"/>
      <c r="C1351" s="101"/>
      <c r="D1351" s="101"/>
      <c r="E1351" s="102"/>
      <c r="F1351" s="102"/>
      <c r="G1351" s="102"/>
      <c r="H1351" s="102"/>
      <c r="I1351" s="102"/>
      <c r="J1351" s="102"/>
      <c r="K1351" s="21"/>
      <c r="L1351" s="21"/>
      <c r="M1351" s="21"/>
      <c r="N1351" s="21"/>
      <c r="O1351" s="21"/>
      <c r="P1351" s="21"/>
      <c r="Q1351" s="21"/>
      <c r="R1351" s="21"/>
      <c r="S1351" s="21"/>
      <c r="T1351" s="21"/>
    </row>
    <row r="1352" spans="1:20" ht="30" customHeight="1" x14ac:dyDescent="0.2">
      <c r="A1352" s="22"/>
      <c r="B1352" s="101"/>
      <c r="C1352" s="101"/>
      <c r="D1352" s="101"/>
      <c r="E1352" s="102"/>
      <c r="F1352" s="102"/>
      <c r="G1352" s="102"/>
      <c r="H1352" s="102"/>
      <c r="I1352" s="102"/>
      <c r="J1352" s="102"/>
      <c r="K1352" s="21"/>
      <c r="L1352" s="21"/>
      <c r="M1352" s="21"/>
      <c r="N1352" s="21"/>
      <c r="O1352" s="21"/>
      <c r="P1352" s="21"/>
      <c r="Q1352" s="21"/>
      <c r="R1352" s="21"/>
      <c r="S1352" s="21"/>
      <c r="T1352" s="21"/>
    </row>
    <row r="1353" spans="1:20" ht="30" customHeight="1" x14ac:dyDescent="0.2">
      <c r="A1353" s="22"/>
      <c r="B1353" s="101"/>
      <c r="C1353" s="101"/>
      <c r="D1353" s="101"/>
      <c r="E1353" s="102"/>
      <c r="F1353" s="102"/>
      <c r="G1353" s="102"/>
      <c r="H1353" s="102"/>
      <c r="I1353" s="102"/>
      <c r="J1353" s="102"/>
      <c r="K1353" s="21"/>
      <c r="L1353" s="21"/>
      <c r="M1353" s="21"/>
      <c r="N1353" s="21"/>
      <c r="O1353" s="21"/>
      <c r="P1353" s="21"/>
      <c r="Q1353" s="21"/>
      <c r="R1353" s="21"/>
      <c r="S1353" s="21"/>
      <c r="T1353" s="21"/>
    </row>
    <row r="1354" spans="1:20" ht="30" customHeight="1" x14ac:dyDescent="0.2">
      <c r="A1354" s="22"/>
      <c r="B1354" s="101"/>
      <c r="C1354" s="101"/>
      <c r="D1354" s="101"/>
      <c r="E1354" s="102"/>
      <c r="F1354" s="102"/>
      <c r="G1354" s="102"/>
      <c r="H1354" s="102"/>
      <c r="I1354" s="102"/>
      <c r="J1354" s="102"/>
      <c r="K1354" s="21"/>
      <c r="L1354" s="21"/>
      <c r="M1354" s="21"/>
      <c r="N1354" s="21"/>
      <c r="O1354" s="21"/>
      <c r="P1354" s="21"/>
      <c r="Q1354" s="21"/>
      <c r="R1354" s="21"/>
      <c r="S1354" s="21"/>
      <c r="T1354" s="21"/>
    </row>
    <row r="1355" spans="1:20" ht="30" customHeight="1" x14ac:dyDescent="0.2">
      <c r="A1355" s="22"/>
      <c r="B1355" s="101"/>
      <c r="C1355" s="101"/>
      <c r="D1355" s="101"/>
      <c r="E1355" s="102"/>
      <c r="F1355" s="102"/>
      <c r="G1355" s="102"/>
      <c r="H1355" s="102"/>
      <c r="I1355" s="102"/>
      <c r="J1355" s="102"/>
      <c r="K1355" s="21"/>
      <c r="L1355" s="21"/>
      <c r="M1355" s="21"/>
      <c r="N1355" s="21"/>
      <c r="O1355" s="21"/>
      <c r="P1355" s="21"/>
      <c r="Q1355" s="21"/>
      <c r="R1355" s="21"/>
      <c r="S1355" s="21"/>
      <c r="T1355" s="21"/>
    </row>
    <row r="1356" spans="1:20" ht="30" customHeight="1" x14ac:dyDescent="0.2">
      <c r="A1356" s="22"/>
      <c r="B1356" s="101"/>
      <c r="C1356" s="101"/>
      <c r="D1356" s="101"/>
      <c r="E1356" s="102"/>
      <c r="F1356" s="102"/>
      <c r="G1356" s="102"/>
      <c r="H1356" s="102"/>
      <c r="I1356" s="102"/>
      <c r="J1356" s="102"/>
      <c r="K1356" s="21"/>
      <c r="L1356" s="21"/>
      <c r="M1356" s="21"/>
      <c r="N1356" s="21"/>
      <c r="O1356" s="21"/>
      <c r="P1356" s="21"/>
      <c r="Q1356" s="21"/>
      <c r="R1356" s="21"/>
      <c r="S1356" s="21"/>
      <c r="T1356" s="21"/>
    </row>
    <row r="1357" spans="1:20" ht="30" customHeight="1" x14ac:dyDescent="0.2">
      <c r="A1357" s="22"/>
      <c r="B1357" s="101"/>
      <c r="C1357" s="101"/>
      <c r="D1357" s="101"/>
      <c r="E1357" s="102"/>
      <c r="F1357" s="102"/>
      <c r="G1357" s="102"/>
      <c r="H1357" s="102"/>
      <c r="I1357" s="102"/>
      <c r="J1357" s="102"/>
      <c r="K1357" s="21"/>
      <c r="L1357" s="21"/>
      <c r="M1357" s="21"/>
      <c r="N1357" s="21"/>
      <c r="O1357" s="21"/>
      <c r="P1357" s="21"/>
      <c r="Q1357" s="21"/>
      <c r="R1357" s="21"/>
      <c r="S1357" s="21"/>
      <c r="T1357" s="21"/>
    </row>
    <row r="1358" spans="1:20" ht="30" customHeight="1" x14ac:dyDescent="0.2">
      <c r="A1358" s="22"/>
      <c r="B1358" s="101"/>
      <c r="C1358" s="101"/>
      <c r="D1358" s="101"/>
      <c r="E1358" s="102"/>
      <c r="F1358" s="102"/>
      <c r="G1358" s="102"/>
      <c r="H1358" s="102"/>
      <c r="I1358" s="102"/>
      <c r="J1358" s="102"/>
      <c r="K1358" s="21"/>
      <c r="L1358" s="21"/>
      <c r="M1358" s="21"/>
      <c r="N1358" s="21"/>
      <c r="O1358" s="21"/>
      <c r="P1358" s="21"/>
      <c r="Q1358" s="21"/>
      <c r="R1358" s="21"/>
      <c r="S1358" s="21"/>
      <c r="T1358" s="21"/>
    </row>
    <row r="1359" spans="1:20" ht="30" customHeight="1" x14ac:dyDescent="0.2">
      <c r="A1359" s="22"/>
      <c r="B1359" s="101"/>
      <c r="C1359" s="101"/>
      <c r="D1359" s="101"/>
      <c r="E1359" s="102"/>
      <c r="F1359" s="102"/>
      <c r="G1359" s="102"/>
      <c r="H1359" s="102"/>
      <c r="I1359" s="102"/>
      <c r="J1359" s="102"/>
      <c r="K1359" s="21"/>
      <c r="L1359" s="21"/>
      <c r="M1359" s="21"/>
      <c r="N1359" s="21"/>
      <c r="O1359" s="21"/>
      <c r="P1359" s="21"/>
      <c r="Q1359" s="21"/>
      <c r="R1359" s="21"/>
      <c r="S1359" s="21"/>
      <c r="T1359" s="21"/>
    </row>
    <row r="1360" spans="1:20" ht="30" customHeight="1" x14ac:dyDescent="0.2">
      <c r="A1360" s="22"/>
      <c r="B1360" s="101"/>
      <c r="C1360" s="101"/>
      <c r="D1360" s="101"/>
      <c r="E1360" s="102"/>
      <c r="F1360" s="102"/>
      <c r="G1360" s="102"/>
      <c r="H1360" s="102"/>
      <c r="I1360" s="102"/>
      <c r="J1360" s="102"/>
      <c r="K1360" s="21"/>
      <c r="L1360" s="21"/>
      <c r="M1360" s="21"/>
      <c r="N1360" s="21"/>
      <c r="O1360" s="21"/>
      <c r="P1360" s="21"/>
      <c r="Q1360" s="21"/>
      <c r="R1360" s="21"/>
      <c r="S1360" s="21"/>
      <c r="T1360" s="21"/>
    </row>
    <row r="1361" spans="1:20" ht="30" customHeight="1" x14ac:dyDescent="0.2">
      <c r="A1361" s="22"/>
      <c r="B1361" s="101"/>
      <c r="C1361" s="101"/>
      <c r="D1361" s="101"/>
      <c r="E1361" s="102"/>
      <c r="F1361" s="102"/>
      <c r="G1361" s="102"/>
      <c r="H1361" s="102"/>
      <c r="I1361" s="102"/>
      <c r="J1361" s="102"/>
      <c r="K1361" s="21"/>
      <c r="L1361" s="21"/>
      <c r="M1361" s="21"/>
      <c r="N1361" s="21"/>
      <c r="O1361" s="21"/>
      <c r="P1361" s="21"/>
      <c r="Q1361" s="21"/>
      <c r="R1361" s="21"/>
      <c r="S1361" s="21"/>
      <c r="T1361" s="21"/>
    </row>
    <row r="1362" spans="1:20" ht="30" customHeight="1" x14ac:dyDescent="0.2">
      <c r="A1362" s="22"/>
      <c r="B1362" s="101"/>
      <c r="C1362" s="101"/>
      <c r="D1362" s="101"/>
      <c r="E1362" s="102"/>
      <c r="F1362" s="102"/>
      <c r="G1362" s="102"/>
      <c r="H1362" s="102"/>
      <c r="I1362" s="102"/>
      <c r="J1362" s="102"/>
      <c r="K1362" s="21"/>
      <c r="L1362" s="21"/>
      <c r="M1362" s="21"/>
      <c r="N1362" s="21"/>
      <c r="O1362" s="21"/>
      <c r="P1362" s="21"/>
      <c r="Q1362" s="21"/>
      <c r="R1362" s="21"/>
      <c r="S1362" s="21"/>
      <c r="T1362" s="21"/>
    </row>
    <row r="1363" spans="1:20" ht="30" customHeight="1" x14ac:dyDescent="0.2">
      <c r="A1363" s="22"/>
      <c r="B1363" s="101"/>
      <c r="C1363" s="101"/>
      <c r="D1363" s="101"/>
      <c r="E1363" s="102"/>
      <c r="F1363" s="102"/>
      <c r="G1363" s="102"/>
      <c r="H1363" s="102"/>
      <c r="I1363" s="102"/>
      <c r="J1363" s="102"/>
      <c r="K1363" s="21"/>
      <c r="L1363" s="21"/>
      <c r="M1363" s="21"/>
      <c r="N1363" s="21"/>
      <c r="O1363" s="21"/>
      <c r="P1363" s="21"/>
      <c r="Q1363" s="21"/>
      <c r="R1363" s="21"/>
      <c r="S1363" s="21"/>
      <c r="T1363" s="21"/>
    </row>
    <row r="1364" spans="1:20" ht="30" customHeight="1" x14ac:dyDescent="0.2">
      <c r="A1364" s="22"/>
      <c r="B1364" s="101"/>
      <c r="C1364" s="101"/>
      <c r="D1364" s="101"/>
      <c r="E1364" s="102"/>
      <c r="F1364" s="102"/>
      <c r="G1364" s="102"/>
      <c r="H1364" s="102"/>
      <c r="I1364" s="102"/>
      <c r="J1364" s="102"/>
      <c r="K1364" s="21"/>
      <c r="L1364" s="21"/>
      <c r="M1364" s="21"/>
      <c r="N1364" s="21"/>
      <c r="O1364" s="21"/>
      <c r="P1364" s="21"/>
      <c r="Q1364" s="21"/>
      <c r="R1364" s="21"/>
      <c r="S1364" s="21"/>
      <c r="T1364" s="21"/>
    </row>
    <row r="1365" spans="1:20" ht="30" customHeight="1" x14ac:dyDescent="0.2">
      <c r="A1365" s="22"/>
      <c r="B1365" s="101"/>
      <c r="C1365" s="101"/>
      <c r="D1365" s="101"/>
      <c r="E1365" s="102"/>
      <c r="F1365" s="102"/>
      <c r="G1365" s="102"/>
      <c r="H1365" s="102"/>
      <c r="I1365" s="102"/>
      <c r="J1365" s="102"/>
      <c r="K1365" s="21"/>
      <c r="L1365" s="21"/>
      <c r="M1365" s="21"/>
      <c r="N1365" s="21"/>
      <c r="O1365" s="21"/>
      <c r="P1365" s="21"/>
      <c r="Q1365" s="21"/>
      <c r="R1365" s="21"/>
      <c r="S1365" s="21"/>
      <c r="T1365" s="21"/>
    </row>
    <row r="1366" spans="1:20" ht="30" customHeight="1" x14ac:dyDescent="0.2">
      <c r="A1366" s="22"/>
      <c r="B1366" s="101"/>
      <c r="C1366" s="101"/>
      <c r="D1366" s="101"/>
      <c r="E1366" s="102"/>
      <c r="F1366" s="102"/>
      <c r="G1366" s="102"/>
      <c r="H1366" s="102"/>
      <c r="I1366" s="102"/>
      <c r="J1366" s="102"/>
      <c r="K1366" s="21"/>
      <c r="L1366" s="21"/>
      <c r="M1366" s="21"/>
      <c r="N1366" s="21"/>
      <c r="O1366" s="21"/>
      <c r="P1366" s="21"/>
      <c r="Q1366" s="21"/>
      <c r="R1366" s="21"/>
      <c r="S1366" s="21"/>
      <c r="T1366" s="21"/>
    </row>
    <row r="1367" spans="1:20" ht="30" customHeight="1" x14ac:dyDescent="0.2">
      <c r="A1367" s="22"/>
      <c r="B1367" s="101"/>
      <c r="C1367" s="101"/>
      <c r="D1367" s="101"/>
      <c r="E1367" s="102"/>
      <c r="F1367" s="102"/>
      <c r="G1367" s="102"/>
      <c r="H1367" s="102"/>
      <c r="I1367" s="102"/>
      <c r="J1367" s="102"/>
      <c r="K1367" s="21"/>
      <c r="L1367" s="21"/>
      <c r="M1367" s="21"/>
      <c r="N1367" s="21"/>
      <c r="O1367" s="21"/>
      <c r="P1367" s="21"/>
      <c r="Q1367" s="21"/>
      <c r="R1367" s="21"/>
      <c r="S1367" s="21"/>
      <c r="T1367" s="21"/>
    </row>
    <row r="1368" spans="1:20" ht="30" customHeight="1" x14ac:dyDescent="0.2">
      <c r="A1368" s="22"/>
      <c r="B1368" s="101"/>
      <c r="C1368" s="101"/>
      <c r="D1368" s="101"/>
      <c r="E1368" s="102"/>
      <c r="F1368" s="102"/>
      <c r="G1368" s="102"/>
      <c r="H1368" s="102"/>
      <c r="I1368" s="102"/>
      <c r="J1368" s="102"/>
      <c r="K1368" s="21"/>
      <c r="L1368" s="21"/>
      <c r="M1368" s="21"/>
      <c r="N1368" s="21"/>
      <c r="O1368" s="21"/>
      <c r="P1368" s="21"/>
      <c r="Q1368" s="21"/>
      <c r="R1368" s="21"/>
      <c r="S1368" s="21"/>
      <c r="T1368" s="21"/>
    </row>
    <row r="1369" spans="1:20" ht="30" customHeight="1" x14ac:dyDescent="0.2">
      <c r="A1369" s="22"/>
      <c r="B1369" s="101"/>
      <c r="C1369" s="101"/>
      <c r="D1369" s="101"/>
      <c r="E1369" s="102"/>
      <c r="F1369" s="102"/>
      <c r="G1369" s="102"/>
      <c r="H1369" s="102"/>
      <c r="I1369" s="102"/>
      <c r="J1369" s="102"/>
      <c r="K1369" s="21"/>
      <c r="L1369" s="21"/>
      <c r="M1369" s="21"/>
      <c r="N1369" s="21"/>
      <c r="O1369" s="21"/>
      <c r="P1369" s="21"/>
      <c r="Q1369" s="21"/>
      <c r="R1369" s="21"/>
      <c r="S1369" s="21"/>
      <c r="T1369" s="21"/>
    </row>
    <row r="1370" spans="1:20" ht="30" customHeight="1" x14ac:dyDescent="0.2">
      <c r="A1370" s="22"/>
      <c r="B1370" s="101"/>
      <c r="C1370" s="101"/>
      <c r="D1370" s="101"/>
      <c r="E1370" s="102"/>
      <c r="F1370" s="102"/>
      <c r="G1370" s="102"/>
      <c r="H1370" s="102"/>
      <c r="I1370" s="102"/>
      <c r="J1370" s="102"/>
      <c r="K1370" s="21"/>
      <c r="L1370" s="21"/>
      <c r="M1370" s="21"/>
      <c r="N1370" s="21"/>
      <c r="O1370" s="21"/>
      <c r="P1370" s="21"/>
      <c r="Q1370" s="21"/>
      <c r="R1370" s="21"/>
      <c r="S1370" s="21"/>
      <c r="T1370" s="21"/>
    </row>
    <row r="1371" spans="1:20" ht="30" customHeight="1" x14ac:dyDescent="0.2">
      <c r="A1371" s="22"/>
      <c r="B1371" s="101"/>
      <c r="C1371" s="101"/>
      <c r="D1371" s="101"/>
      <c r="E1371" s="102"/>
      <c r="F1371" s="102"/>
      <c r="G1371" s="102"/>
      <c r="H1371" s="102"/>
      <c r="I1371" s="102"/>
      <c r="J1371" s="102"/>
      <c r="K1371" s="21"/>
      <c r="L1371" s="21"/>
      <c r="M1371" s="21"/>
      <c r="N1371" s="21"/>
      <c r="O1371" s="21"/>
      <c r="P1371" s="21"/>
      <c r="Q1371" s="21"/>
      <c r="R1371" s="21"/>
      <c r="S1371" s="21"/>
      <c r="T1371" s="21"/>
    </row>
    <row r="1372" spans="1:20" ht="30" customHeight="1" x14ac:dyDescent="0.2">
      <c r="A1372" s="22"/>
      <c r="B1372" s="101"/>
      <c r="C1372" s="101"/>
      <c r="D1372" s="101"/>
      <c r="E1372" s="102"/>
      <c r="F1372" s="102"/>
      <c r="G1372" s="102"/>
      <c r="H1372" s="102"/>
      <c r="I1372" s="102"/>
      <c r="J1372" s="102"/>
      <c r="K1372" s="21"/>
      <c r="L1372" s="21"/>
      <c r="M1372" s="21"/>
      <c r="N1372" s="21"/>
      <c r="O1372" s="21"/>
      <c r="P1372" s="21"/>
      <c r="Q1372" s="21"/>
      <c r="R1372" s="21"/>
      <c r="S1372" s="21"/>
      <c r="T1372" s="21"/>
    </row>
    <row r="1373" spans="1:20" ht="30" customHeight="1" x14ac:dyDescent="0.2">
      <c r="A1373" s="22"/>
      <c r="B1373" s="101"/>
      <c r="C1373" s="101"/>
      <c r="D1373" s="101"/>
      <c r="E1373" s="102"/>
      <c r="F1373" s="102"/>
      <c r="G1373" s="102"/>
      <c r="H1373" s="102"/>
      <c r="I1373" s="102"/>
      <c r="J1373" s="102"/>
      <c r="K1373" s="21"/>
      <c r="L1373" s="21"/>
      <c r="M1373" s="21"/>
      <c r="N1373" s="21"/>
      <c r="O1373" s="21"/>
      <c r="P1373" s="21"/>
      <c r="Q1373" s="21"/>
      <c r="R1373" s="21"/>
      <c r="S1373" s="21"/>
      <c r="T1373" s="21"/>
    </row>
    <row r="1374" spans="1:20" ht="30" customHeight="1" x14ac:dyDescent="0.2">
      <c r="A1374" s="22"/>
      <c r="B1374" s="101"/>
      <c r="C1374" s="101"/>
      <c r="D1374" s="101"/>
      <c r="E1374" s="102"/>
      <c r="F1374" s="102"/>
      <c r="G1374" s="102"/>
      <c r="H1374" s="102"/>
      <c r="I1374" s="102"/>
      <c r="J1374" s="102"/>
      <c r="K1374" s="21"/>
      <c r="L1374" s="21"/>
      <c r="M1374" s="21"/>
      <c r="N1374" s="21"/>
      <c r="O1374" s="21"/>
      <c r="P1374" s="21"/>
      <c r="Q1374" s="21"/>
      <c r="R1374" s="21"/>
      <c r="S1374" s="21"/>
      <c r="T1374" s="21"/>
    </row>
    <row r="1375" spans="1:20" ht="30" customHeight="1" x14ac:dyDescent="0.2">
      <c r="A1375" s="22"/>
      <c r="B1375" s="101"/>
      <c r="C1375" s="101"/>
      <c r="D1375" s="101"/>
      <c r="E1375" s="102"/>
      <c r="F1375" s="102"/>
      <c r="G1375" s="102"/>
      <c r="H1375" s="102"/>
      <c r="I1375" s="102"/>
      <c r="J1375" s="102"/>
      <c r="K1375" s="21"/>
      <c r="L1375" s="21"/>
      <c r="M1375" s="21"/>
      <c r="N1375" s="21"/>
      <c r="O1375" s="21"/>
      <c r="P1375" s="21"/>
      <c r="Q1375" s="21"/>
      <c r="R1375" s="21"/>
      <c r="S1375" s="21"/>
      <c r="T1375" s="21"/>
    </row>
    <row r="1376" spans="1:20" ht="30" customHeight="1" x14ac:dyDescent="0.2">
      <c r="A1376" s="22"/>
      <c r="B1376" s="101"/>
      <c r="C1376" s="101"/>
      <c r="D1376" s="101"/>
      <c r="E1376" s="102"/>
      <c r="F1376" s="102"/>
      <c r="G1376" s="102"/>
      <c r="H1376" s="102"/>
      <c r="I1376" s="102"/>
      <c r="J1376" s="102"/>
      <c r="K1376" s="21"/>
      <c r="L1376" s="21"/>
      <c r="M1376" s="21"/>
      <c r="N1376" s="21"/>
      <c r="O1376" s="21"/>
      <c r="P1376" s="21"/>
      <c r="Q1376" s="21"/>
      <c r="R1376" s="21"/>
      <c r="S1376" s="21"/>
      <c r="T1376" s="21"/>
    </row>
    <row r="1377" spans="1:20" ht="30" customHeight="1" x14ac:dyDescent="0.2">
      <c r="A1377" s="22"/>
      <c r="B1377" s="101"/>
      <c r="C1377" s="101"/>
      <c r="D1377" s="101"/>
      <c r="E1377" s="102"/>
      <c r="F1377" s="102"/>
      <c r="G1377" s="102"/>
      <c r="H1377" s="102"/>
      <c r="I1377" s="102"/>
      <c r="J1377" s="102"/>
      <c r="K1377" s="21"/>
      <c r="L1377" s="21"/>
      <c r="M1377" s="21"/>
      <c r="N1377" s="21"/>
      <c r="O1377" s="21"/>
      <c r="P1377" s="21"/>
      <c r="Q1377" s="21"/>
      <c r="R1377" s="21"/>
      <c r="S1377" s="21"/>
      <c r="T1377" s="21"/>
    </row>
    <row r="1378" spans="1:20" ht="30" customHeight="1" x14ac:dyDescent="0.2">
      <c r="A1378" s="22"/>
      <c r="B1378" s="101"/>
      <c r="C1378" s="101"/>
      <c r="D1378" s="101"/>
      <c r="E1378" s="102"/>
      <c r="F1378" s="102"/>
      <c r="G1378" s="102"/>
      <c r="H1378" s="102"/>
      <c r="I1378" s="102"/>
      <c r="J1378" s="102"/>
      <c r="K1378" s="21"/>
      <c r="L1378" s="21"/>
      <c r="M1378" s="21"/>
      <c r="N1378" s="21"/>
      <c r="O1378" s="21"/>
      <c r="P1378" s="21"/>
      <c r="Q1378" s="21"/>
      <c r="R1378" s="21"/>
      <c r="S1378" s="21"/>
      <c r="T1378" s="21"/>
    </row>
    <row r="1379" spans="1:20" ht="30" customHeight="1" x14ac:dyDescent="0.2">
      <c r="A1379" s="22"/>
      <c r="B1379" s="101"/>
      <c r="C1379" s="101"/>
      <c r="D1379" s="101"/>
      <c r="E1379" s="102"/>
      <c r="F1379" s="102"/>
      <c r="G1379" s="102"/>
      <c r="H1379" s="102"/>
      <c r="I1379" s="102"/>
      <c r="J1379" s="102"/>
      <c r="K1379" s="21"/>
      <c r="L1379" s="21"/>
      <c r="M1379" s="21"/>
      <c r="N1379" s="21"/>
      <c r="O1379" s="21"/>
      <c r="P1379" s="21"/>
      <c r="Q1379" s="21"/>
      <c r="R1379" s="21"/>
      <c r="S1379" s="21"/>
      <c r="T1379" s="21"/>
    </row>
    <row r="1380" spans="1:20" ht="30" customHeight="1" x14ac:dyDescent="0.2">
      <c r="A1380" s="22"/>
      <c r="B1380" s="101"/>
      <c r="C1380" s="101"/>
      <c r="D1380" s="101"/>
      <c r="E1380" s="102"/>
      <c r="F1380" s="102"/>
      <c r="G1380" s="102"/>
      <c r="H1380" s="102"/>
      <c r="I1380" s="102"/>
      <c r="J1380" s="102"/>
      <c r="K1380" s="21"/>
      <c r="L1380" s="21"/>
      <c r="M1380" s="21"/>
      <c r="N1380" s="21"/>
      <c r="O1380" s="21"/>
      <c r="P1380" s="21"/>
      <c r="Q1380" s="21"/>
      <c r="R1380" s="21"/>
      <c r="S1380" s="21"/>
      <c r="T1380" s="21"/>
    </row>
    <row r="1381" spans="1:20" ht="30" customHeight="1" x14ac:dyDescent="0.2">
      <c r="A1381" s="22"/>
      <c r="B1381" s="101"/>
      <c r="C1381" s="101"/>
      <c r="D1381" s="101"/>
      <c r="E1381" s="102"/>
      <c r="F1381" s="102"/>
      <c r="G1381" s="102"/>
      <c r="H1381" s="102"/>
      <c r="I1381" s="102"/>
      <c r="J1381" s="102"/>
      <c r="K1381" s="21"/>
      <c r="L1381" s="21"/>
      <c r="M1381" s="21"/>
      <c r="N1381" s="21"/>
      <c r="O1381" s="21"/>
      <c r="P1381" s="21"/>
      <c r="Q1381" s="21"/>
      <c r="R1381" s="21"/>
      <c r="S1381" s="21"/>
      <c r="T1381" s="21"/>
    </row>
    <row r="1382" spans="1:20" ht="30" customHeight="1" x14ac:dyDescent="0.2">
      <c r="A1382" s="22"/>
      <c r="B1382" s="101"/>
      <c r="C1382" s="101"/>
      <c r="D1382" s="101"/>
      <c r="E1382" s="102"/>
      <c r="F1382" s="102"/>
      <c r="G1382" s="102"/>
      <c r="H1382" s="102"/>
      <c r="I1382" s="102"/>
      <c r="J1382" s="102"/>
      <c r="K1382" s="21"/>
      <c r="L1382" s="21"/>
      <c r="M1382" s="21"/>
      <c r="N1382" s="21"/>
      <c r="O1382" s="21"/>
      <c r="P1382" s="21"/>
      <c r="Q1382" s="21"/>
      <c r="R1382" s="21"/>
      <c r="S1382" s="21"/>
      <c r="T1382" s="21"/>
    </row>
    <row r="1383" spans="1:20" ht="30" customHeight="1" x14ac:dyDescent="0.2">
      <c r="A1383" s="22"/>
      <c r="B1383" s="101"/>
      <c r="C1383" s="101"/>
      <c r="D1383" s="101"/>
      <c r="E1383" s="102"/>
      <c r="F1383" s="102"/>
      <c r="G1383" s="102"/>
      <c r="H1383" s="102"/>
      <c r="I1383" s="102"/>
      <c r="J1383" s="102"/>
      <c r="K1383" s="21"/>
      <c r="L1383" s="21"/>
      <c r="M1383" s="21"/>
      <c r="N1383" s="21"/>
      <c r="O1383" s="21"/>
      <c r="P1383" s="21"/>
      <c r="Q1383" s="21"/>
      <c r="R1383" s="21"/>
      <c r="S1383" s="21"/>
      <c r="T1383" s="21"/>
    </row>
    <row r="1384" spans="1:20" ht="30" customHeight="1" x14ac:dyDescent="0.2">
      <c r="A1384" s="22"/>
      <c r="B1384" s="101"/>
      <c r="C1384" s="101"/>
      <c r="D1384" s="101"/>
      <c r="E1384" s="102"/>
      <c r="F1384" s="102"/>
      <c r="G1384" s="102"/>
      <c r="H1384" s="102"/>
      <c r="I1384" s="102"/>
      <c r="J1384" s="102"/>
      <c r="K1384" s="21"/>
      <c r="L1384" s="21"/>
      <c r="M1384" s="21"/>
      <c r="N1384" s="21"/>
      <c r="O1384" s="21"/>
      <c r="P1384" s="21"/>
      <c r="Q1384" s="21"/>
      <c r="R1384" s="21"/>
      <c r="S1384" s="21"/>
      <c r="T1384" s="21"/>
    </row>
    <row r="1385" spans="1:20" ht="30" customHeight="1" x14ac:dyDescent="0.2">
      <c r="A1385" s="22"/>
      <c r="B1385" s="101"/>
      <c r="C1385" s="101"/>
      <c r="D1385" s="101"/>
      <c r="E1385" s="102"/>
      <c r="F1385" s="102"/>
      <c r="G1385" s="102"/>
      <c r="H1385" s="102"/>
      <c r="I1385" s="102"/>
      <c r="J1385" s="102"/>
      <c r="K1385" s="21"/>
      <c r="L1385" s="21"/>
      <c r="M1385" s="21"/>
      <c r="N1385" s="21"/>
      <c r="O1385" s="21"/>
      <c r="P1385" s="21"/>
      <c r="Q1385" s="21"/>
      <c r="R1385" s="21"/>
      <c r="S1385" s="21"/>
      <c r="T1385" s="21"/>
    </row>
    <row r="1386" spans="1:20" ht="30" customHeight="1" x14ac:dyDescent="0.2">
      <c r="A1386" s="22"/>
      <c r="B1386" s="101"/>
      <c r="C1386" s="101"/>
      <c r="D1386" s="101"/>
      <c r="E1386" s="102"/>
      <c r="F1386" s="102"/>
      <c r="G1386" s="102"/>
      <c r="H1386" s="102"/>
      <c r="I1386" s="102"/>
      <c r="J1386" s="102"/>
      <c r="K1386" s="21"/>
      <c r="L1386" s="21"/>
      <c r="M1386" s="21"/>
      <c r="N1386" s="21"/>
      <c r="O1386" s="21"/>
      <c r="P1386" s="21"/>
      <c r="Q1386" s="21"/>
      <c r="R1386" s="21"/>
      <c r="S1386" s="21"/>
      <c r="T1386" s="21"/>
    </row>
    <row r="1387" spans="1:20" ht="30" customHeight="1" x14ac:dyDescent="0.2">
      <c r="A1387" s="22"/>
      <c r="B1387" s="101"/>
      <c r="C1387" s="101"/>
      <c r="D1387" s="101"/>
      <c r="E1387" s="102"/>
      <c r="F1387" s="102"/>
      <c r="G1387" s="102"/>
      <c r="H1387" s="102"/>
      <c r="I1387" s="102"/>
      <c r="J1387" s="102"/>
      <c r="K1387" s="21"/>
      <c r="L1387" s="21"/>
      <c r="M1387" s="21"/>
      <c r="N1387" s="21"/>
      <c r="O1387" s="21"/>
      <c r="P1387" s="21"/>
      <c r="Q1387" s="21"/>
      <c r="R1387" s="21"/>
      <c r="S1387" s="21"/>
      <c r="T1387" s="21"/>
    </row>
    <row r="1388" spans="1:20" ht="30" customHeight="1" x14ac:dyDescent="0.2">
      <c r="A1388" s="22"/>
      <c r="B1388" s="101"/>
      <c r="C1388" s="101"/>
      <c r="D1388" s="101"/>
      <c r="E1388" s="102"/>
      <c r="F1388" s="102"/>
      <c r="G1388" s="102"/>
      <c r="H1388" s="102"/>
      <c r="I1388" s="102"/>
      <c r="J1388" s="102"/>
      <c r="K1388" s="21"/>
      <c r="L1388" s="21"/>
      <c r="M1388" s="21"/>
      <c r="N1388" s="21"/>
      <c r="O1388" s="21"/>
      <c r="P1388" s="21"/>
      <c r="Q1388" s="21"/>
      <c r="R1388" s="21"/>
      <c r="S1388" s="21"/>
      <c r="T1388" s="21"/>
    </row>
    <row r="1389" spans="1:20" ht="30" customHeight="1" x14ac:dyDescent="0.2">
      <c r="A1389" s="22"/>
      <c r="B1389" s="101"/>
      <c r="C1389" s="101"/>
      <c r="D1389" s="101"/>
      <c r="E1389" s="102"/>
      <c r="F1389" s="102"/>
      <c r="G1389" s="102"/>
      <c r="H1389" s="102"/>
      <c r="I1389" s="102"/>
      <c r="J1389" s="102"/>
      <c r="K1389" s="21"/>
      <c r="L1389" s="21"/>
      <c r="M1389" s="21"/>
      <c r="N1389" s="21"/>
      <c r="O1389" s="21"/>
      <c r="P1389" s="21"/>
      <c r="Q1389" s="21"/>
      <c r="R1389" s="21"/>
      <c r="S1389" s="21"/>
      <c r="T1389" s="21"/>
    </row>
    <row r="1390" spans="1:20" ht="30" customHeight="1" x14ac:dyDescent="0.2">
      <c r="A1390" s="22"/>
      <c r="B1390" s="101"/>
      <c r="C1390" s="101"/>
      <c r="D1390" s="101"/>
      <c r="E1390" s="102"/>
      <c r="F1390" s="102"/>
      <c r="G1390" s="102"/>
      <c r="H1390" s="102"/>
      <c r="I1390" s="102"/>
      <c r="J1390" s="102"/>
      <c r="K1390" s="21"/>
      <c r="L1390" s="21"/>
      <c r="M1390" s="21"/>
      <c r="N1390" s="21"/>
      <c r="O1390" s="21"/>
      <c r="P1390" s="21"/>
      <c r="Q1390" s="21"/>
      <c r="R1390" s="21"/>
      <c r="S1390" s="21"/>
      <c r="T1390" s="21"/>
    </row>
    <row r="1391" spans="1:20" ht="30" customHeight="1" x14ac:dyDescent="0.2">
      <c r="A1391" s="22"/>
      <c r="B1391" s="101"/>
      <c r="C1391" s="101"/>
      <c r="D1391" s="101"/>
      <c r="E1391" s="102"/>
      <c r="F1391" s="102"/>
      <c r="G1391" s="102"/>
      <c r="H1391" s="102"/>
      <c r="I1391" s="102"/>
      <c r="J1391" s="102"/>
      <c r="K1391" s="21"/>
      <c r="L1391" s="21"/>
      <c r="M1391" s="21"/>
      <c r="N1391" s="21"/>
      <c r="O1391" s="21"/>
      <c r="P1391" s="21"/>
      <c r="Q1391" s="21"/>
      <c r="R1391" s="21"/>
      <c r="S1391" s="21"/>
      <c r="T1391" s="21"/>
    </row>
    <row r="1392" spans="1:20" ht="30" customHeight="1" x14ac:dyDescent="0.2">
      <c r="A1392" s="22"/>
      <c r="B1392" s="101"/>
      <c r="C1392" s="101"/>
      <c r="D1392" s="101"/>
      <c r="E1392" s="102"/>
      <c r="F1392" s="102"/>
      <c r="G1392" s="102"/>
      <c r="H1392" s="102"/>
      <c r="I1392" s="102"/>
      <c r="J1392" s="102"/>
      <c r="K1392" s="21"/>
      <c r="L1392" s="21"/>
      <c r="M1392" s="21"/>
      <c r="N1392" s="21"/>
      <c r="O1392" s="21"/>
      <c r="P1392" s="21"/>
      <c r="Q1392" s="21"/>
      <c r="R1392" s="21"/>
      <c r="S1392" s="21"/>
      <c r="T1392" s="21"/>
    </row>
    <row r="1393" spans="1:20" ht="30" customHeight="1" x14ac:dyDescent="0.2">
      <c r="A1393" s="22"/>
      <c r="B1393" s="101"/>
      <c r="C1393" s="101"/>
      <c r="D1393" s="101"/>
      <c r="E1393" s="102"/>
      <c r="F1393" s="102"/>
      <c r="G1393" s="102"/>
      <c r="H1393" s="102"/>
      <c r="I1393" s="102"/>
      <c r="J1393" s="102"/>
      <c r="K1393" s="21"/>
      <c r="L1393" s="21"/>
      <c r="M1393" s="21"/>
      <c r="N1393" s="21"/>
      <c r="O1393" s="21"/>
      <c r="P1393" s="21"/>
      <c r="Q1393" s="21"/>
      <c r="R1393" s="21"/>
      <c r="S1393" s="21"/>
      <c r="T1393" s="21"/>
    </row>
    <row r="1394" spans="1:20" ht="30" customHeight="1" x14ac:dyDescent="0.2">
      <c r="A1394" s="22"/>
      <c r="B1394" s="101"/>
      <c r="C1394" s="101"/>
      <c r="D1394" s="101"/>
      <c r="E1394" s="102"/>
      <c r="F1394" s="102"/>
      <c r="G1394" s="102"/>
      <c r="H1394" s="102"/>
      <c r="I1394" s="102"/>
      <c r="J1394" s="102"/>
      <c r="K1394" s="21"/>
      <c r="L1394" s="21"/>
      <c r="M1394" s="21"/>
      <c r="N1394" s="21"/>
      <c r="O1394" s="21"/>
      <c r="P1394" s="21"/>
      <c r="Q1394" s="21"/>
      <c r="R1394" s="21"/>
      <c r="S1394" s="21"/>
      <c r="T1394" s="21"/>
    </row>
    <row r="1395" spans="1:20" ht="30" customHeight="1" x14ac:dyDescent="0.2">
      <c r="A1395" s="22"/>
      <c r="B1395" s="101"/>
      <c r="C1395" s="101"/>
      <c r="D1395" s="101"/>
      <c r="E1395" s="102"/>
      <c r="F1395" s="102"/>
      <c r="G1395" s="102"/>
      <c r="H1395" s="102"/>
      <c r="I1395" s="102"/>
      <c r="J1395" s="102"/>
      <c r="K1395" s="21"/>
      <c r="L1395" s="21"/>
      <c r="M1395" s="21"/>
      <c r="N1395" s="21"/>
      <c r="O1395" s="21"/>
      <c r="P1395" s="21"/>
      <c r="Q1395" s="21"/>
      <c r="R1395" s="21"/>
      <c r="S1395" s="21"/>
      <c r="T1395" s="21"/>
    </row>
    <row r="1396" spans="1:20" ht="30" customHeight="1" x14ac:dyDescent="0.2">
      <c r="A1396" s="22"/>
      <c r="B1396" s="101"/>
      <c r="C1396" s="101"/>
      <c r="D1396" s="101"/>
      <c r="E1396" s="102"/>
      <c r="F1396" s="102"/>
      <c r="G1396" s="102"/>
      <c r="H1396" s="102"/>
      <c r="I1396" s="102"/>
      <c r="J1396" s="102"/>
      <c r="K1396" s="21"/>
      <c r="L1396" s="21"/>
      <c r="M1396" s="21"/>
      <c r="N1396" s="21"/>
      <c r="O1396" s="21"/>
      <c r="P1396" s="21"/>
      <c r="Q1396" s="21"/>
      <c r="R1396" s="21"/>
      <c r="S1396" s="21"/>
      <c r="T1396" s="21"/>
    </row>
    <row r="1397" spans="1:20" ht="30" customHeight="1" x14ac:dyDescent="0.2">
      <c r="A1397" s="22"/>
      <c r="B1397" s="101"/>
      <c r="C1397" s="101"/>
      <c r="D1397" s="101"/>
      <c r="E1397" s="102"/>
      <c r="F1397" s="102"/>
      <c r="G1397" s="102"/>
      <c r="H1397" s="102"/>
      <c r="I1397" s="102"/>
      <c r="J1397" s="102"/>
      <c r="K1397" s="21"/>
      <c r="L1397" s="21"/>
      <c r="M1397" s="21"/>
      <c r="N1397" s="21"/>
      <c r="O1397" s="21"/>
      <c r="P1397" s="21"/>
      <c r="Q1397" s="21"/>
      <c r="R1397" s="21"/>
      <c r="S1397" s="21"/>
      <c r="T1397" s="21"/>
    </row>
    <row r="1398" spans="1:20" ht="30" customHeight="1" x14ac:dyDescent="0.2">
      <c r="A1398" s="22"/>
      <c r="B1398" s="101"/>
      <c r="C1398" s="101"/>
      <c r="D1398" s="101"/>
      <c r="E1398" s="102"/>
      <c r="F1398" s="102"/>
      <c r="G1398" s="102"/>
      <c r="H1398" s="102"/>
      <c r="I1398" s="102"/>
      <c r="J1398" s="102"/>
      <c r="K1398" s="21"/>
      <c r="L1398" s="21"/>
      <c r="M1398" s="21"/>
      <c r="N1398" s="21"/>
      <c r="O1398" s="21"/>
      <c r="P1398" s="21"/>
      <c r="Q1398" s="21"/>
      <c r="R1398" s="21"/>
      <c r="S1398" s="21"/>
      <c r="T1398" s="21"/>
    </row>
    <row r="1399" spans="1:20" ht="30" customHeight="1" x14ac:dyDescent="0.2">
      <c r="A1399" s="22"/>
      <c r="B1399" s="101"/>
      <c r="C1399" s="101"/>
      <c r="D1399" s="101"/>
      <c r="E1399" s="102"/>
      <c r="F1399" s="102"/>
      <c r="G1399" s="102"/>
      <c r="H1399" s="102"/>
      <c r="I1399" s="102"/>
      <c r="J1399" s="102"/>
      <c r="K1399" s="21"/>
      <c r="L1399" s="21"/>
      <c r="M1399" s="21"/>
      <c r="N1399" s="21"/>
      <c r="O1399" s="21"/>
      <c r="P1399" s="21"/>
      <c r="Q1399" s="21"/>
      <c r="R1399" s="21"/>
      <c r="S1399" s="21"/>
      <c r="T1399" s="21"/>
    </row>
    <row r="1400" spans="1:20" ht="30" customHeight="1" x14ac:dyDescent="0.2">
      <c r="A1400" s="22"/>
      <c r="B1400" s="101"/>
      <c r="C1400" s="101"/>
      <c r="D1400" s="101"/>
      <c r="E1400" s="102"/>
      <c r="F1400" s="102"/>
      <c r="G1400" s="102"/>
      <c r="H1400" s="102"/>
      <c r="I1400" s="102"/>
      <c r="J1400" s="102"/>
      <c r="K1400" s="21"/>
      <c r="L1400" s="21"/>
      <c r="M1400" s="21"/>
      <c r="N1400" s="21"/>
      <c r="O1400" s="21"/>
      <c r="P1400" s="21"/>
      <c r="Q1400" s="21"/>
      <c r="R1400" s="21"/>
      <c r="S1400" s="21"/>
      <c r="T1400" s="21"/>
    </row>
    <row r="1401" spans="1:20" ht="30" customHeight="1" x14ac:dyDescent="0.2">
      <c r="A1401" s="22"/>
      <c r="B1401" s="101"/>
      <c r="C1401" s="101"/>
      <c r="D1401" s="101"/>
      <c r="E1401" s="102"/>
      <c r="F1401" s="102"/>
      <c r="G1401" s="102"/>
      <c r="H1401" s="102"/>
      <c r="I1401" s="102"/>
      <c r="J1401" s="102"/>
      <c r="K1401" s="21"/>
      <c r="L1401" s="21"/>
      <c r="M1401" s="21"/>
      <c r="N1401" s="21"/>
      <c r="O1401" s="21"/>
      <c r="P1401" s="21"/>
      <c r="Q1401" s="21"/>
      <c r="R1401" s="21"/>
      <c r="S1401" s="21"/>
      <c r="T1401" s="21"/>
    </row>
    <row r="1402" spans="1:20" ht="30" customHeight="1" x14ac:dyDescent="0.2">
      <c r="A1402" s="22"/>
      <c r="B1402" s="101"/>
      <c r="C1402" s="101"/>
      <c r="D1402" s="101"/>
      <c r="E1402" s="102"/>
      <c r="F1402" s="102"/>
      <c r="G1402" s="102"/>
      <c r="H1402" s="102"/>
      <c r="I1402" s="102"/>
      <c r="J1402" s="102"/>
      <c r="K1402" s="21"/>
      <c r="L1402" s="21"/>
      <c r="M1402" s="21"/>
      <c r="N1402" s="21"/>
      <c r="O1402" s="21"/>
      <c r="P1402" s="21"/>
      <c r="Q1402" s="21"/>
      <c r="R1402" s="21"/>
      <c r="S1402" s="21"/>
      <c r="T1402" s="21"/>
    </row>
    <row r="1403" spans="1:20" ht="30" customHeight="1" x14ac:dyDescent="0.2">
      <c r="A1403" s="22"/>
      <c r="B1403" s="101"/>
      <c r="C1403" s="101"/>
      <c r="D1403" s="101"/>
      <c r="E1403" s="102"/>
      <c r="F1403" s="102"/>
      <c r="G1403" s="102"/>
      <c r="H1403" s="102"/>
      <c r="I1403" s="102"/>
      <c r="J1403" s="102"/>
      <c r="K1403" s="21"/>
      <c r="L1403" s="21"/>
      <c r="M1403" s="21"/>
      <c r="N1403" s="21"/>
      <c r="O1403" s="21"/>
      <c r="P1403" s="21"/>
      <c r="Q1403" s="21"/>
      <c r="R1403" s="21"/>
      <c r="S1403" s="21"/>
      <c r="T1403" s="21"/>
    </row>
    <row r="1404" spans="1:20" ht="30" customHeight="1" x14ac:dyDescent="0.2">
      <c r="A1404" s="22"/>
      <c r="B1404" s="101"/>
      <c r="C1404" s="101"/>
      <c r="D1404" s="101"/>
      <c r="E1404" s="102"/>
      <c r="F1404" s="102"/>
      <c r="G1404" s="102"/>
      <c r="H1404" s="102"/>
      <c r="I1404" s="102"/>
      <c r="J1404" s="102"/>
      <c r="K1404" s="21"/>
      <c r="L1404" s="21"/>
      <c r="M1404" s="21"/>
      <c r="N1404" s="21"/>
      <c r="O1404" s="21"/>
      <c r="P1404" s="21"/>
      <c r="Q1404" s="21"/>
      <c r="R1404" s="21"/>
      <c r="S1404" s="21"/>
      <c r="T1404" s="21"/>
    </row>
    <row r="1405" spans="1:20" ht="30" customHeight="1" x14ac:dyDescent="0.2">
      <c r="A1405" s="22"/>
      <c r="B1405" s="101"/>
      <c r="C1405" s="101"/>
      <c r="D1405" s="101"/>
      <c r="E1405" s="102"/>
      <c r="F1405" s="102"/>
      <c r="G1405" s="102"/>
      <c r="H1405" s="102"/>
      <c r="I1405" s="102"/>
      <c r="J1405" s="102"/>
      <c r="K1405" s="21"/>
      <c r="L1405" s="21"/>
      <c r="M1405" s="21"/>
      <c r="N1405" s="21"/>
      <c r="O1405" s="21"/>
      <c r="P1405" s="21"/>
      <c r="Q1405" s="21"/>
      <c r="R1405" s="21"/>
      <c r="S1405" s="21"/>
      <c r="T1405" s="21"/>
    </row>
    <row r="1406" spans="1:20" ht="30" customHeight="1" x14ac:dyDescent="0.2">
      <c r="A1406" s="22"/>
      <c r="B1406" s="101"/>
      <c r="C1406" s="101"/>
      <c r="D1406" s="101"/>
      <c r="E1406" s="102"/>
      <c r="F1406" s="102"/>
      <c r="G1406" s="102"/>
      <c r="H1406" s="102"/>
      <c r="I1406" s="102"/>
      <c r="J1406" s="102"/>
      <c r="K1406" s="21"/>
      <c r="L1406" s="21"/>
      <c r="M1406" s="21"/>
      <c r="N1406" s="21"/>
      <c r="O1406" s="21"/>
      <c r="P1406" s="21"/>
      <c r="Q1406" s="21"/>
      <c r="R1406" s="21"/>
      <c r="S1406" s="21"/>
      <c r="T1406" s="21"/>
    </row>
    <row r="1407" spans="1:20" ht="30" customHeight="1" x14ac:dyDescent="0.2">
      <c r="A1407" s="22"/>
      <c r="B1407" s="101"/>
      <c r="C1407" s="101"/>
      <c r="D1407" s="101"/>
      <c r="E1407" s="102"/>
      <c r="F1407" s="102"/>
      <c r="G1407" s="102"/>
      <c r="H1407" s="102"/>
      <c r="I1407" s="102"/>
      <c r="J1407" s="102"/>
      <c r="K1407" s="21"/>
      <c r="L1407" s="21"/>
      <c r="M1407" s="21"/>
      <c r="N1407" s="21"/>
      <c r="O1407" s="21"/>
      <c r="P1407" s="21"/>
      <c r="Q1407" s="21"/>
      <c r="R1407" s="21"/>
      <c r="S1407" s="21"/>
      <c r="T1407" s="21"/>
    </row>
    <row r="1408" spans="1:20" ht="30" customHeight="1" x14ac:dyDescent="0.2">
      <c r="A1408" s="22"/>
      <c r="B1408" s="101"/>
      <c r="C1408" s="101"/>
      <c r="D1408" s="101"/>
      <c r="E1408" s="102"/>
      <c r="F1408" s="102"/>
      <c r="G1408" s="102"/>
      <c r="H1408" s="102"/>
      <c r="I1408" s="102"/>
      <c r="J1408" s="102"/>
      <c r="K1408" s="21"/>
      <c r="L1408" s="21"/>
      <c r="M1408" s="21"/>
      <c r="N1408" s="21"/>
      <c r="O1408" s="21"/>
      <c r="P1408" s="21"/>
      <c r="Q1408" s="21"/>
      <c r="R1408" s="21"/>
      <c r="S1408" s="21"/>
      <c r="T1408" s="21"/>
    </row>
    <row r="1409" spans="1:20" ht="30" customHeight="1" x14ac:dyDescent="0.2">
      <c r="A1409" s="22"/>
      <c r="B1409" s="101"/>
      <c r="C1409" s="101"/>
      <c r="D1409" s="101"/>
      <c r="E1409" s="102"/>
      <c r="F1409" s="102"/>
      <c r="G1409" s="102"/>
      <c r="H1409" s="102"/>
      <c r="I1409" s="102"/>
      <c r="J1409" s="102"/>
      <c r="K1409" s="21"/>
      <c r="L1409" s="21"/>
      <c r="M1409" s="21"/>
      <c r="N1409" s="21"/>
      <c r="O1409" s="21"/>
      <c r="P1409" s="21"/>
      <c r="Q1409" s="21"/>
      <c r="R1409" s="21"/>
      <c r="S1409" s="21"/>
      <c r="T1409" s="21"/>
    </row>
    <row r="1410" spans="1:20" ht="30" customHeight="1" x14ac:dyDescent="0.2">
      <c r="A1410" s="22"/>
      <c r="B1410" s="101"/>
      <c r="C1410" s="101"/>
      <c r="D1410" s="101"/>
      <c r="E1410" s="102"/>
      <c r="F1410" s="102"/>
      <c r="G1410" s="102"/>
      <c r="H1410" s="102"/>
      <c r="I1410" s="102"/>
      <c r="J1410" s="102"/>
      <c r="K1410" s="21"/>
      <c r="L1410" s="21"/>
      <c r="M1410" s="21"/>
      <c r="N1410" s="21"/>
      <c r="O1410" s="21"/>
      <c r="P1410" s="21"/>
      <c r="Q1410" s="21"/>
      <c r="R1410" s="21"/>
      <c r="S1410" s="21"/>
      <c r="T1410" s="21"/>
    </row>
    <row r="1411" spans="1:20" ht="30" customHeight="1" x14ac:dyDescent="0.2">
      <c r="A1411" s="22"/>
      <c r="B1411" s="101"/>
      <c r="C1411" s="101"/>
      <c r="D1411" s="101"/>
      <c r="E1411" s="102"/>
      <c r="F1411" s="102"/>
      <c r="G1411" s="102"/>
      <c r="H1411" s="102"/>
      <c r="I1411" s="102"/>
      <c r="J1411" s="102"/>
      <c r="K1411" s="21"/>
      <c r="L1411" s="21"/>
      <c r="M1411" s="21"/>
      <c r="N1411" s="21"/>
      <c r="O1411" s="21"/>
      <c r="P1411" s="21"/>
      <c r="Q1411" s="21"/>
      <c r="R1411" s="21"/>
      <c r="S1411" s="21"/>
      <c r="T1411" s="21"/>
    </row>
    <row r="1412" spans="1:20" ht="30" customHeight="1" x14ac:dyDescent="0.2">
      <c r="A1412" s="22"/>
      <c r="B1412" s="101"/>
      <c r="C1412" s="101"/>
      <c r="D1412" s="101"/>
      <c r="E1412" s="102"/>
      <c r="F1412" s="102"/>
      <c r="G1412" s="102"/>
      <c r="H1412" s="102"/>
      <c r="I1412" s="102"/>
      <c r="J1412" s="102"/>
      <c r="K1412" s="21"/>
      <c r="L1412" s="21"/>
      <c r="M1412" s="21"/>
      <c r="N1412" s="21"/>
      <c r="O1412" s="21"/>
      <c r="P1412" s="21"/>
      <c r="Q1412" s="21"/>
      <c r="R1412" s="21"/>
      <c r="S1412" s="21"/>
      <c r="T1412" s="21"/>
    </row>
    <row r="1413" spans="1:20" ht="30" customHeight="1" x14ac:dyDescent="0.2">
      <c r="A1413" s="22"/>
      <c r="B1413" s="101"/>
      <c r="C1413" s="101"/>
      <c r="D1413" s="101"/>
      <c r="E1413" s="102"/>
      <c r="F1413" s="102"/>
      <c r="G1413" s="102"/>
      <c r="H1413" s="102"/>
      <c r="I1413" s="102"/>
      <c r="J1413" s="102"/>
      <c r="K1413" s="21"/>
      <c r="L1413" s="21"/>
      <c r="M1413" s="21"/>
      <c r="N1413" s="21"/>
      <c r="O1413" s="21"/>
      <c r="P1413" s="21"/>
      <c r="Q1413" s="21"/>
      <c r="R1413" s="21"/>
      <c r="S1413" s="21"/>
      <c r="T1413" s="21"/>
    </row>
    <row r="1414" spans="1:20" ht="30" customHeight="1" x14ac:dyDescent="0.2">
      <c r="A1414" s="22"/>
      <c r="B1414" s="101"/>
      <c r="C1414" s="101"/>
      <c r="D1414" s="101"/>
      <c r="E1414" s="102"/>
      <c r="F1414" s="102"/>
      <c r="G1414" s="102"/>
      <c r="H1414" s="102"/>
      <c r="I1414" s="102"/>
      <c r="J1414" s="102"/>
      <c r="K1414" s="21"/>
      <c r="L1414" s="21"/>
      <c r="M1414" s="21"/>
      <c r="N1414" s="21"/>
      <c r="O1414" s="21"/>
      <c r="P1414" s="21"/>
      <c r="Q1414" s="21"/>
      <c r="R1414" s="21"/>
      <c r="S1414" s="21"/>
      <c r="T1414" s="21"/>
    </row>
    <row r="1415" spans="1:20" ht="30" customHeight="1" x14ac:dyDescent="0.2">
      <c r="A1415" s="22"/>
      <c r="B1415" s="101"/>
      <c r="C1415" s="101"/>
      <c r="D1415" s="101"/>
      <c r="E1415" s="102"/>
      <c r="F1415" s="102"/>
      <c r="G1415" s="102"/>
      <c r="H1415" s="102"/>
      <c r="I1415" s="102"/>
      <c r="J1415" s="102"/>
      <c r="K1415" s="21"/>
      <c r="L1415" s="21"/>
      <c r="M1415" s="21"/>
      <c r="N1415" s="21"/>
      <c r="O1415" s="21"/>
      <c r="P1415" s="21"/>
      <c r="Q1415" s="21"/>
      <c r="R1415" s="21"/>
      <c r="S1415" s="21"/>
      <c r="T1415" s="21"/>
    </row>
    <row r="1416" spans="1:20" ht="30" customHeight="1" x14ac:dyDescent="0.2">
      <c r="A1416" s="22"/>
      <c r="B1416" s="101"/>
      <c r="C1416" s="101"/>
      <c r="D1416" s="101"/>
      <c r="E1416" s="102"/>
      <c r="F1416" s="102"/>
      <c r="G1416" s="102"/>
      <c r="H1416" s="102"/>
      <c r="I1416" s="102"/>
      <c r="J1416" s="102"/>
      <c r="K1416" s="21"/>
      <c r="L1416" s="21"/>
      <c r="M1416" s="21"/>
      <c r="N1416" s="21"/>
      <c r="O1416" s="21"/>
      <c r="P1416" s="21"/>
      <c r="Q1416" s="21"/>
      <c r="R1416" s="21"/>
      <c r="S1416" s="21"/>
      <c r="T1416" s="21"/>
    </row>
    <row r="1417" spans="1:20" ht="30" customHeight="1" x14ac:dyDescent="0.2">
      <c r="A1417" s="22"/>
      <c r="B1417" s="101"/>
      <c r="C1417" s="101"/>
      <c r="D1417" s="101"/>
      <c r="E1417" s="102"/>
      <c r="F1417" s="102"/>
      <c r="G1417" s="102"/>
      <c r="H1417" s="102"/>
      <c r="I1417" s="102"/>
      <c r="J1417" s="102"/>
      <c r="K1417" s="21"/>
      <c r="L1417" s="21"/>
      <c r="M1417" s="21"/>
      <c r="N1417" s="21"/>
      <c r="O1417" s="21"/>
      <c r="P1417" s="21"/>
      <c r="Q1417" s="21"/>
      <c r="R1417" s="21"/>
      <c r="S1417" s="21"/>
      <c r="T1417" s="21"/>
    </row>
    <row r="1418" spans="1:20" ht="30" customHeight="1" x14ac:dyDescent="0.2">
      <c r="A1418" s="22"/>
      <c r="B1418" s="101"/>
      <c r="C1418" s="101"/>
      <c r="D1418" s="101"/>
      <c r="E1418" s="102"/>
      <c r="F1418" s="102"/>
      <c r="G1418" s="102"/>
      <c r="H1418" s="102"/>
      <c r="I1418" s="102"/>
      <c r="J1418" s="102"/>
      <c r="K1418" s="21"/>
      <c r="L1418" s="21"/>
      <c r="M1418" s="21"/>
      <c r="N1418" s="21"/>
      <c r="O1418" s="21"/>
      <c r="P1418" s="21"/>
      <c r="Q1418" s="21"/>
      <c r="R1418" s="21"/>
      <c r="S1418" s="21"/>
      <c r="T1418" s="21"/>
    </row>
    <row r="1419" spans="1:20" ht="30" customHeight="1" x14ac:dyDescent="0.2">
      <c r="A1419" s="22"/>
      <c r="B1419" s="101"/>
      <c r="C1419" s="101"/>
      <c r="D1419" s="101"/>
      <c r="E1419" s="102"/>
      <c r="F1419" s="102"/>
      <c r="G1419" s="102"/>
      <c r="H1419" s="102"/>
      <c r="I1419" s="102"/>
      <c r="J1419" s="102"/>
      <c r="K1419" s="21"/>
      <c r="L1419" s="21"/>
      <c r="M1419" s="21"/>
      <c r="N1419" s="21"/>
      <c r="O1419" s="21"/>
      <c r="P1419" s="21"/>
      <c r="Q1419" s="21"/>
      <c r="R1419" s="21"/>
      <c r="S1419" s="21"/>
      <c r="T1419" s="21"/>
    </row>
    <row r="1420" spans="1:20" ht="30" customHeight="1" x14ac:dyDescent="0.2">
      <c r="A1420" s="22"/>
      <c r="B1420" s="101"/>
      <c r="C1420" s="101"/>
      <c r="D1420" s="101"/>
      <c r="E1420" s="102"/>
      <c r="F1420" s="102"/>
      <c r="G1420" s="102"/>
      <c r="H1420" s="102"/>
      <c r="I1420" s="102"/>
      <c r="J1420" s="102"/>
      <c r="K1420" s="21"/>
      <c r="L1420" s="21"/>
      <c r="M1420" s="21"/>
      <c r="N1420" s="21"/>
      <c r="O1420" s="21"/>
      <c r="P1420" s="21"/>
      <c r="Q1420" s="21"/>
      <c r="R1420" s="21"/>
      <c r="S1420" s="21"/>
      <c r="T1420" s="21"/>
    </row>
    <row r="1421" spans="1:20" ht="30" customHeight="1" x14ac:dyDescent="0.2">
      <c r="A1421" s="22"/>
      <c r="B1421" s="101"/>
      <c r="C1421" s="101"/>
      <c r="D1421" s="101"/>
      <c r="E1421" s="102"/>
      <c r="F1421" s="102"/>
      <c r="G1421" s="102"/>
      <c r="H1421" s="102"/>
      <c r="I1421" s="102"/>
      <c r="J1421" s="102"/>
      <c r="K1421" s="21"/>
      <c r="L1421" s="21"/>
      <c r="M1421" s="21"/>
      <c r="N1421" s="21"/>
      <c r="O1421" s="21"/>
      <c r="P1421" s="21"/>
      <c r="Q1421" s="21"/>
      <c r="R1421" s="21"/>
      <c r="S1421" s="21"/>
      <c r="T1421" s="21"/>
    </row>
    <row r="1422" spans="1:20" ht="30" customHeight="1" x14ac:dyDescent="0.2">
      <c r="A1422" s="22"/>
      <c r="B1422" s="101"/>
      <c r="C1422" s="101"/>
      <c r="D1422" s="101"/>
      <c r="E1422" s="102"/>
      <c r="F1422" s="102"/>
      <c r="G1422" s="102"/>
      <c r="H1422" s="102"/>
      <c r="I1422" s="102"/>
      <c r="J1422" s="102"/>
      <c r="K1422" s="21"/>
      <c r="L1422" s="21"/>
      <c r="M1422" s="21"/>
      <c r="N1422" s="21"/>
      <c r="O1422" s="21"/>
      <c r="P1422" s="21"/>
      <c r="Q1422" s="21"/>
      <c r="R1422" s="21"/>
      <c r="S1422" s="21"/>
      <c r="T1422" s="21"/>
    </row>
    <row r="1423" spans="1:20" ht="30" customHeight="1" x14ac:dyDescent="0.2">
      <c r="A1423" s="22"/>
      <c r="B1423" s="101"/>
      <c r="C1423" s="101"/>
      <c r="D1423" s="101"/>
      <c r="E1423" s="102"/>
      <c r="F1423" s="102"/>
      <c r="G1423" s="102"/>
      <c r="H1423" s="102"/>
      <c r="I1423" s="102"/>
      <c r="J1423" s="102"/>
      <c r="K1423" s="21"/>
      <c r="L1423" s="21"/>
      <c r="M1423" s="21"/>
      <c r="N1423" s="21"/>
      <c r="O1423" s="21"/>
      <c r="P1423" s="21"/>
      <c r="Q1423" s="21"/>
      <c r="R1423" s="21"/>
      <c r="S1423" s="21"/>
      <c r="T1423" s="21"/>
    </row>
    <row r="1424" spans="1:20" ht="30" customHeight="1" x14ac:dyDescent="0.2">
      <c r="A1424" s="22"/>
      <c r="B1424" s="101"/>
      <c r="C1424" s="101"/>
      <c r="D1424" s="101"/>
      <c r="E1424" s="102"/>
      <c r="F1424" s="102"/>
      <c r="G1424" s="102"/>
      <c r="H1424" s="102"/>
      <c r="I1424" s="102"/>
      <c r="J1424" s="102"/>
      <c r="K1424" s="21"/>
      <c r="L1424" s="21"/>
      <c r="M1424" s="21"/>
      <c r="N1424" s="21"/>
      <c r="O1424" s="21"/>
      <c r="P1424" s="21"/>
      <c r="Q1424" s="21"/>
      <c r="R1424" s="21"/>
      <c r="S1424" s="21"/>
      <c r="T1424" s="21"/>
    </row>
    <row r="1425" spans="1:20" ht="30" customHeight="1" x14ac:dyDescent="0.2">
      <c r="A1425" s="22"/>
      <c r="B1425" s="101"/>
      <c r="C1425" s="101"/>
      <c r="D1425" s="101"/>
      <c r="E1425" s="102"/>
      <c r="F1425" s="102"/>
      <c r="G1425" s="102"/>
      <c r="H1425" s="102"/>
      <c r="I1425" s="102"/>
      <c r="J1425" s="102"/>
      <c r="K1425" s="21"/>
      <c r="L1425" s="21"/>
      <c r="M1425" s="21"/>
      <c r="N1425" s="21"/>
      <c r="O1425" s="21"/>
      <c r="P1425" s="21"/>
      <c r="Q1425" s="21"/>
      <c r="R1425" s="21"/>
      <c r="S1425" s="21"/>
      <c r="T1425" s="21"/>
    </row>
    <row r="1426" spans="1:20" ht="30" customHeight="1" x14ac:dyDescent="0.2">
      <c r="A1426" s="22"/>
      <c r="B1426" s="101"/>
      <c r="C1426" s="101"/>
      <c r="D1426" s="101"/>
      <c r="E1426" s="102"/>
      <c r="F1426" s="102"/>
      <c r="G1426" s="102"/>
      <c r="H1426" s="102"/>
      <c r="I1426" s="102"/>
      <c r="J1426" s="102"/>
      <c r="K1426" s="21"/>
      <c r="L1426" s="21"/>
      <c r="M1426" s="21"/>
      <c r="N1426" s="21"/>
      <c r="O1426" s="21"/>
      <c r="P1426" s="21"/>
      <c r="Q1426" s="21"/>
      <c r="R1426" s="21"/>
      <c r="S1426" s="21"/>
      <c r="T1426" s="21"/>
    </row>
    <row r="1427" spans="1:20" ht="30" customHeight="1" x14ac:dyDescent="0.2">
      <c r="A1427" s="22"/>
      <c r="B1427" s="101"/>
      <c r="C1427" s="101"/>
      <c r="D1427" s="101"/>
      <c r="E1427" s="102"/>
      <c r="F1427" s="102"/>
      <c r="G1427" s="102"/>
      <c r="H1427" s="102"/>
      <c r="I1427" s="102"/>
      <c r="J1427" s="102"/>
      <c r="K1427" s="21"/>
      <c r="L1427" s="21"/>
      <c r="M1427" s="21"/>
      <c r="N1427" s="21"/>
      <c r="O1427" s="21"/>
      <c r="P1427" s="21"/>
      <c r="Q1427" s="21"/>
      <c r="R1427" s="21"/>
      <c r="S1427" s="21"/>
      <c r="T1427" s="21"/>
    </row>
    <row r="1428" spans="1:20" ht="30" customHeight="1" x14ac:dyDescent="0.2">
      <c r="A1428" s="22"/>
      <c r="B1428" s="101"/>
      <c r="C1428" s="101"/>
      <c r="D1428" s="101"/>
      <c r="E1428" s="102"/>
      <c r="F1428" s="102"/>
      <c r="G1428" s="102"/>
      <c r="H1428" s="102"/>
      <c r="I1428" s="102"/>
      <c r="J1428" s="102"/>
      <c r="K1428" s="21"/>
      <c r="L1428" s="21"/>
      <c r="M1428" s="21"/>
      <c r="N1428" s="21"/>
      <c r="O1428" s="21"/>
      <c r="P1428" s="21"/>
      <c r="Q1428" s="21"/>
      <c r="R1428" s="21"/>
      <c r="S1428" s="21"/>
      <c r="T1428" s="21"/>
    </row>
    <row r="1429" spans="1:20" ht="30" customHeight="1" x14ac:dyDescent="0.2">
      <c r="A1429" s="22"/>
      <c r="B1429" s="101"/>
      <c r="C1429" s="101"/>
      <c r="D1429" s="101"/>
      <c r="E1429" s="102"/>
      <c r="F1429" s="102"/>
      <c r="G1429" s="102"/>
      <c r="H1429" s="102"/>
      <c r="I1429" s="102"/>
      <c r="J1429" s="102"/>
      <c r="K1429" s="21"/>
      <c r="L1429" s="21"/>
      <c r="M1429" s="21"/>
      <c r="N1429" s="21"/>
      <c r="O1429" s="21"/>
      <c r="P1429" s="21"/>
      <c r="Q1429" s="21"/>
      <c r="R1429" s="21"/>
      <c r="S1429" s="21"/>
      <c r="T1429" s="21"/>
    </row>
    <row r="1430" spans="1:20" ht="30" customHeight="1" x14ac:dyDescent="0.2">
      <c r="A1430" s="22"/>
      <c r="B1430" s="101"/>
      <c r="C1430" s="101"/>
      <c r="D1430" s="101"/>
      <c r="E1430" s="102"/>
      <c r="F1430" s="102"/>
      <c r="G1430" s="102"/>
      <c r="H1430" s="102"/>
      <c r="I1430" s="102"/>
      <c r="J1430" s="102"/>
      <c r="K1430" s="21"/>
      <c r="L1430" s="21"/>
      <c r="M1430" s="21"/>
      <c r="N1430" s="21"/>
      <c r="O1430" s="21"/>
      <c r="P1430" s="21"/>
      <c r="Q1430" s="21"/>
      <c r="R1430" s="21"/>
      <c r="S1430" s="21"/>
      <c r="T1430" s="21"/>
    </row>
    <row r="1431" spans="1:20" ht="30" customHeight="1" x14ac:dyDescent="0.2">
      <c r="A1431" s="22"/>
      <c r="B1431" s="101"/>
      <c r="C1431" s="101"/>
      <c r="D1431" s="101"/>
      <c r="E1431" s="102"/>
      <c r="F1431" s="102"/>
      <c r="G1431" s="102"/>
      <c r="H1431" s="102"/>
      <c r="I1431" s="102"/>
      <c r="J1431" s="102"/>
      <c r="K1431" s="21"/>
      <c r="L1431" s="21"/>
      <c r="M1431" s="21"/>
      <c r="N1431" s="21"/>
      <c r="O1431" s="21"/>
      <c r="P1431" s="21"/>
      <c r="Q1431" s="21"/>
      <c r="R1431" s="21"/>
      <c r="S1431" s="21"/>
      <c r="T1431" s="21"/>
    </row>
    <row r="1432" spans="1:20" ht="30" customHeight="1" x14ac:dyDescent="0.2">
      <c r="A1432" s="22"/>
      <c r="B1432" s="101"/>
      <c r="C1432" s="101"/>
      <c r="D1432" s="101"/>
      <c r="E1432" s="102"/>
      <c r="F1432" s="102"/>
      <c r="G1432" s="102"/>
      <c r="H1432" s="102"/>
      <c r="I1432" s="102"/>
      <c r="J1432" s="102"/>
      <c r="K1432" s="21"/>
      <c r="L1432" s="21"/>
      <c r="M1432" s="21"/>
      <c r="N1432" s="21"/>
      <c r="O1432" s="21"/>
      <c r="P1432" s="21"/>
      <c r="Q1432" s="21"/>
      <c r="R1432" s="21"/>
      <c r="S1432" s="21"/>
      <c r="T1432" s="21"/>
    </row>
    <row r="1433" spans="1:20" ht="30" customHeight="1" x14ac:dyDescent="0.2">
      <c r="A1433" s="22"/>
      <c r="B1433" s="101"/>
      <c r="C1433" s="101"/>
      <c r="D1433" s="101"/>
      <c r="E1433" s="102"/>
      <c r="F1433" s="102"/>
      <c r="G1433" s="102"/>
      <c r="H1433" s="102"/>
      <c r="I1433" s="102"/>
      <c r="J1433" s="102"/>
      <c r="K1433" s="21"/>
      <c r="L1433" s="21"/>
      <c r="M1433" s="21"/>
      <c r="N1433" s="21"/>
      <c r="O1433" s="21"/>
      <c r="P1433" s="21"/>
      <c r="Q1433" s="21"/>
      <c r="R1433" s="21"/>
      <c r="S1433" s="21"/>
      <c r="T1433" s="21"/>
    </row>
    <row r="1434" spans="1:20" ht="30" customHeight="1" x14ac:dyDescent="0.2">
      <c r="A1434" s="22"/>
      <c r="B1434" s="101"/>
      <c r="C1434" s="101"/>
      <c r="D1434" s="101"/>
      <c r="E1434" s="102"/>
      <c r="F1434" s="102"/>
      <c r="G1434" s="102"/>
      <c r="H1434" s="102"/>
      <c r="I1434" s="102"/>
      <c r="J1434" s="102"/>
      <c r="K1434" s="21"/>
      <c r="L1434" s="21"/>
      <c r="M1434" s="21"/>
      <c r="N1434" s="21"/>
      <c r="O1434" s="21"/>
      <c r="P1434" s="21"/>
      <c r="Q1434" s="21"/>
      <c r="R1434" s="21"/>
      <c r="S1434" s="21"/>
      <c r="T1434" s="21"/>
    </row>
    <row r="1435" spans="1:20" ht="30" customHeight="1" x14ac:dyDescent="0.2">
      <c r="A1435" s="22"/>
      <c r="B1435" s="101"/>
      <c r="C1435" s="101"/>
      <c r="D1435" s="101"/>
      <c r="E1435" s="102"/>
      <c r="F1435" s="102"/>
      <c r="G1435" s="102"/>
      <c r="H1435" s="102"/>
      <c r="I1435" s="102"/>
      <c r="J1435" s="102"/>
      <c r="K1435" s="21"/>
      <c r="L1435" s="21"/>
      <c r="M1435" s="21"/>
      <c r="N1435" s="21"/>
      <c r="O1435" s="21"/>
      <c r="P1435" s="21"/>
      <c r="Q1435" s="21"/>
      <c r="R1435" s="21"/>
      <c r="S1435" s="21"/>
      <c r="T1435" s="21"/>
    </row>
    <row r="1436" spans="1:20" ht="30" customHeight="1" x14ac:dyDescent="0.2">
      <c r="A1436" s="22"/>
      <c r="B1436" s="101"/>
      <c r="C1436" s="101"/>
      <c r="D1436" s="101"/>
      <c r="E1436" s="102"/>
      <c r="F1436" s="102"/>
      <c r="G1436" s="102"/>
      <c r="H1436" s="102"/>
      <c r="I1436" s="102"/>
      <c r="J1436" s="102"/>
      <c r="K1436" s="21"/>
      <c r="L1436" s="21"/>
      <c r="M1436" s="21"/>
      <c r="N1436" s="21"/>
      <c r="O1436" s="21"/>
      <c r="P1436" s="21"/>
      <c r="Q1436" s="21"/>
      <c r="R1436" s="21"/>
      <c r="S1436" s="21"/>
      <c r="T1436" s="21"/>
    </row>
    <row r="1437" spans="1:20" ht="30" customHeight="1" x14ac:dyDescent="0.2">
      <c r="A1437" s="22"/>
      <c r="B1437" s="101"/>
      <c r="C1437" s="101"/>
      <c r="D1437" s="101"/>
      <c r="E1437" s="102"/>
      <c r="F1437" s="102"/>
      <c r="G1437" s="102"/>
      <c r="H1437" s="102"/>
      <c r="I1437" s="102"/>
      <c r="J1437" s="102"/>
      <c r="K1437" s="21"/>
      <c r="L1437" s="21"/>
      <c r="M1437" s="21"/>
      <c r="N1437" s="21"/>
      <c r="O1437" s="21"/>
      <c r="P1437" s="21"/>
      <c r="Q1437" s="21"/>
      <c r="R1437" s="21"/>
      <c r="S1437" s="21"/>
      <c r="T1437" s="21"/>
    </row>
    <row r="1438" spans="1:20" ht="30" customHeight="1" x14ac:dyDescent="0.2">
      <c r="A1438" s="22"/>
      <c r="B1438" s="101"/>
      <c r="C1438" s="101"/>
      <c r="D1438" s="101"/>
      <c r="E1438" s="102"/>
      <c r="F1438" s="102"/>
      <c r="G1438" s="102"/>
      <c r="H1438" s="102"/>
      <c r="I1438" s="102"/>
      <c r="J1438" s="102"/>
      <c r="K1438" s="21"/>
      <c r="L1438" s="21"/>
      <c r="M1438" s="21"/>
      <c r="N1438" s="21"/>
      <c r="O1438" s="21"/>
      <c r="P1438" s="21"/>
      <c r="Q1438" s="21"/>
      <c r="R1438" s="21"/>
      <c r="S1438" s="21"/>
      <c r="T1438" s="21"/>
    </row>
    <row r="1439" spans="1:20" ht="30" customHeight="1" x14ac:dyDescent="0.2">
      <c r="A1439" s="22"/>
      <c r="B1439" s="101"/>
      <c r="C1439" s="101"/>
      <c r="D1439" s="101"/>
      <c r="E1439" s="102"/>
      <c r="F1439" s="102"/>
      <c r="G1439" s="102"/>
      <c r="H1439" s="102"/>
      <c r="I1439" s="102"/>
      <c r="J1439" s="102"/>
      <c r="K1439" s="21"/>
      <c r="L1439" s="21"/>
      <c r="M1439" s="21"/>
      <c r="N1439" s="21"/>
      <c r="O1439" s="21"/>
      <c r="P1439" s="21"/>
      <c r="Q1439" s="21"/>
      <c r="R1439" s="21"/>
      <c r="S1439" s="21"/>
      <c r="T1439" s="21"/>
    </row>
    <row r="1440" spans="1:20" ht="30" customHeight="1" x14ac:dyDescent="0.2">
      <c r="A1440" s="22"/>
      <c r="B1440" s="101"/>
      <c r="C1440" s="101"/>
      <c r="D1440" s="101"/>
      <c r="E1440" s="102"/>
      <c r="F1440" s="102"/>
      <c r="G1440" s="102"/>
      <c r="H1440" s="102"/>
      <c r="I1440" s="102"/>
      <c r="J1440" s="102"/>
      <c r="K1440" s="21"/>
      <c r="L1440" s="21"/>
      <c r="M1440" s="21"/>
      <c r="N1440" s="21"/>
      <c r="O1440" s="21"/>
      <c r="P1440" s="21"/>
      <c r="Q1440" s="21"/>
      <c r="R1440" s="21"/>
      <c r="S1440" s="21"/>
      <c r="T1440" s="21"/>
    </row>
    <row r="1441" spans="1:20" ht="30" customHeight="1" x14ac:dyDescent="0.2">
      <c r="A1441" s="22"/>
      <c r="B1441" s="101"/>
      <c r="C1441" s="101"/>
      <c r="D1441" s="101"/>
      <c r="E1441" s="102"/>
      <c r="F1441" s="102"/>
      <c r="G1441" s="102"/>
      <c r="H1441" s="102"/>
      <c r="I1441" s="102"/>
      <c r="J1441" s="102"/>
      <c r="K1441" s="21"/>
      <c r="L1441" s="21"/>
      <c r="M1441" s="21"/>
      <c r="N1441" s="21"/>
      <c r="O1441" s="21"/>
      <c r="P1441" s="21"/>
      <c r="Q1441" s="21"/>
      <c r="R1441" s="21"/>
      <c r="S1441" s="21"/>
      <c r="T1441" s="21"/>
    </row>
    <row r="1442" spans="1:20" ht="30" customHeight="1" x14ac:dyDescent="0.2">
      <c r="A1442" s="22"/>
      <c r="B1442" s="101"/>
      <c r="C1442" s="101"/>
      <c r="D1442" s="101"/>
      <c r="E1442" s="102"/>
      <c r="F1442" s="102"/>
      <c r="G1442" s="102"/>
      <c r="H1442" s="102"/>
      <c r="I1442" s="102"/>
      <c r="J1442" s="102"/>
      <c r="K1442" s="21"/>
      <c r="L1442" s="21"/>
      <c r="M1442" s="21"/>
      <c r="N1442" s="21"/>
      <c r="O1442" s="21"/>
      <c r="P1442" s="21"/>
      <c r="Q1442" s="21"/>
      <c r="R1442" s="21"/>
      <c r="S1442" s="21"/>
      <c r="T1442" s="21"/>
    </row>
    <row r="1443" spans="1:20" ht="30" customHeight="1" x14ac:dyDescent="0.2">
      <c r="A1443" s="22"/>
      <c r="B1443" s="101"/>
      <c r="C1443" s="101"/>
      <c r="D1443" s="101"/>
      <c r="E1443" s="102"/>
      <c r="F1443" s="102"/>
      <c r="G1443" s="102"/>
      <c r="H1443" s="102"/>
      <c r="I1443" s="102"/>
      <c r="J1443" s="102"/>
      <c r="K1443" s="21"/>
      <c r="L1443" s="21"/>
      <c r="M1443" s="21"/>
      <c r="N1443" s="21"/>
      <c r="O1443" s="21"/>
      <c r="P1443" s="21"/>
      <c r="Q1443" s="21"/>
      <c r="R1443" s="21"/>
      <c r="S1443" s="21"/>
      <c r="T1443" s="21"/>
    </row>
    <row r="1444" spans="1:20" ht="30" customHeight="1" x14ac:dyDescent="0.2">
      <c r="A1444" s="22"/>
      <c r="B1444" s="101"/>
      <c r="C1444" s="101"/>
      <c r="D1444" s="101"/>
      <c r="E1444" s="102"/>
      <c r="F1444" s="102"/>
      <c r="G1444" s="102"/>
      <c r="H1444" s="102"/>
      <c r="I1444" s="102"/>
      <c r="J1444" s="102"/>
      <c r="K1444" s="21"/>
      <c r="L1444" s="21"/>
      <c r="M1444" s="21"/>
      <c r="N1444" s="21"/>
      <c r="O1444" s="21"/>
      <c r="P1444" s="21"/>
      <c r="Q1444" s="21"/>
      <c r="R1444" s="21"/>
      <c r="S1444" s="21"/>
      <c r="T1444" s="21"/>
    </row>
    <row r="1445" spans="1:20" ht="30" customHeight="1" x14ac:dyDescent="0.2">
      <c r="A1445" s="22"/>
      <c r="B1445" s="101"/>
      <c r="C1445" s="101"/>
      <c r="D1445" s="101"/>
      <c r="E1445" s="102"/>
      <c r="F1445" s="102"/>
      <c r="G1445" s="102"/>
      <c r="H1445" s="102"/>
      <c r="I1445" s="102"/>
      <c r="J1445" s="102"/>
      <c r="K1445" s="21"/>
      <c r="L1445" s="21"/>
      <c r="M1445" s="21"/>
      <c r="N1445" s="21"/>
      <c r="O1445" s="21"/>
      <c r="P1445" s="21"/>
      <c r="Q1445" s="21"/>
      <c r="R1445" s="21"/>
      <c r="S1445" s="21"/>
      <c r="T1445" s="21"/>
    </row>
    <row r="1446" spans="1:20" ht="30" customHeight="1" x14ac:dyDescent="0.2">
      <c r="A1446" s="22"/>
      <c r="B1446" s="101"/>
      <c r="C1446" s="101"/>
      <c r="D1446" s="101"/>
      <c r="E1446" s="102"/>
      <c r="F1446" s="102"/>
      <c r="G1446" s="102"/>
      <c r="H1446" s="102"/>
      <c r="I1446" s="102"/>
      <c r="J1446" s="102"/>
      <c r="K1446" s="21"/>
      <c r="L1446" s="21"/>
      <c r="M1446" s="21"/>
      <c r="N1446" s="21"/>
      <c r="O1446" s="21"/>
      <c r="P1446" s="21"/>
      <c r="Q1446" s="21"/>
      <c r="R1446" s="21"/>
      <c r="S1446" s="21"/>
      <c r="T1446" s="21"/>
    </row>
    <row r="1447" spans="1:20" ht="30" customHeight="1" x14ac:dyDescent="0.2">
      <c r="A1447" s="22"/>
      <c r="B1447" s="101"/>
      <c r="C1447" s="101"/>
      <c r="D1447" s="101"/>
      <c r="E1447" s="102"/>
      <c r="F1447" s="102"/>
      <c r="G1447" s="102"/>
      <c r="H1447" s="102"/>
      <c r="I1447" s="102"/>
      <c r="J1447" s="102"/>
      <c r="K1447" s="21"/>
      <c r="L1447" s="21"/>
      <c r="M1447" s="21"/>
      <c r="N1447" s="21"/>
      <c r="O1447" s="21"/>
      <c r="P1447" s="21"/>
      <c r="Q1447" s="21"/>
      <c r="R1447" s="21"/>
      <c r="S1447" s="21"/>
      <c r="T1447" s="21"/>
    </row>
    <row r="1448" spans="1:20" ht="30" customHeight="1" x14ac:dyDescent="0.2">
      <c r="A1448" s="22"/>
      <c r="B1448" s="101"/>
      <c r="C1448" s="101"/>
      <c r="D1448" s="101"/>
      <c r="E1448" s="102"/>
      <c r="F1448" s="102"/>
      <c r="G1448" s="102"/>
      <c r="H1448" s="102"/>
      <c r="I1448" s="102"/>
      <c r="J1448" s="102"/>
      <c r="K1448" s="21"/>
      <c r="L1448" s="21"/>
      <c r="M1448" s="21"/>
      <c r="N1448" s="21"/>
      <c r="O1448" s="21"/>
      <c r="P1448" s="21"/>
      <c r="Q1448" s="21"/>
      <c r="R1448" s="21"/>
      <c r="S1448" s="21"/>
      <c r="T1448" s="21"/>
    </row>
    <row r="1449" spans="1:20" ht="30" customHeight="1" x14ac:dyDescent="0.2">
      <c r="A1449" s="22"/>
      <c r="B1449" s="101"/>
      <c r="C1449" s="101"/>
      <c r="D1449" s="101"/>
      <c r="E1449" s="102"/>
      <c r="F1449" s="102"/>
      <c r="G1449" s="102"/>
      <c r="H1449" s="102"/>
      <c r="I1449" s="102"/>
      <c r="J1449" s="102"/>
      <c r="K1449" s="21"/>
      <c r="L1449" s="21"/>
      <c r="M1449" s="21"/>
      <c r="N1449" s="21"/>
      <c r="O1449" s="21"/>
      <c r="P1449" s="21"/>
      <c r="Q1449" s="21"/>
      <c r="R1449" s="21"/>
      <c r="S1449" s="21"/>
      <c r="T1449" s="21"/>
    </row>
    <row r="1450" spans="1:20" ht="30" customHeight="1" x14ac:dyDescent="0.2">
      <c r="A1450" s="22"/>
      <c r="B1450" s="101"/>
      <c r="C1450" s="101"/>
      <c r="D1450" s="101"/>
      <c r="E1450" s="102"/>
      <c r="F1450" s="102"/>
      <c r="G1450" s="102"/>
      <c r="H1450" s="102"/>
      <c r="I1450" s="102"/>
      <c r="J1450" s="102"/>
      <c r="K1450" s="21"/>
      <c r="L1450" s="21"/>
      <c r="M1450" s="21"/>
      <c r="N1450" s="21"/>
      <c r="O1450" s="21"/>
      <c r="P1450" s="21"/>
      <c r="Q1450" s="21"/>
      <c r="R1450" s="21"/>
      <c r="S1450" s="21"/>
      <c r="T1450" s="21"/>
    </row>
    <row r="1451" spans="1:20" ht="30" customHeight="1" x14ac:dyDescent="0.2">
      <c r="A1451" s="22"/>
      <c r="B1451" s="101"/>
      <c r="C1451" s="101"/>
      <c r="D1451" s="101"/>
      <c r="E1451" s="102"/>
      <c r="F1451" s="102"/>
      <c r="G1451" s="102"/>
      <c r="H1451" s="102"/>
      <c r="I1451" s="102"/>
      <c r="J1451" s="102"/>
      <c r="K1451" s="21"/>
      <c r="L1451" s="21"/>
      <c r="M1451" s="21"/>
      <c r="N1451" s="21"/>
      <c r="O1451" s="21"/>
      <c r="P1451" s="21"/>
      <c r="Q1451" s="21"/>
      <c r="R1451" s="21"/>
      <c r="S1451" s="21"/>
      <c r="T1451" s="21"/>
    </row>
    <row r="1452" spans="1:20" ht="30" customHeight="1" x14ac:dyDescent="0.2">
      <c r="A1452" s="22"/>
      <c r="B1452" s="101"/>
      <c r="C1452" s="101"/>
      <c r="D1452" s="101"/>
      <c r="E1452" s="102"/>
      <c r="F1452" s="102"/>
      <c r="G1452" s="102"/>
      <c r="H1452" s="102"/>
      <c r="I1452" s="102"/>
      <c r="J1452" s="102"/>
      <c r="K1452" s="21"/>
      <c r="L1452" s="21"/>
      <c r="M1452" s="21"/>
      <c r="N1452" s="21"/>
      <c r="O1452" s="21"/>
      <c r="P1452" s="21"/>
      <c r="Q1452" s="21"/>
      <c r="R1452" s="21"/>
      <c r="S1452" s="21"/>
      <c r="T1452" s="21"/>
    </row>
    <row r="1453" spans="1:20" ht="30" customHeight="1" x14ac:dyDescent="0.2">
      <c r="A1453" s="22"/>
      <c r="B1453" s="101"/>
      <c r="C1453" s="101"/>
      <c r="D1453" s="101"/>
      <c r="E1453" s="102"/>
      <c r="F1453" s="102"/>
      <c r="G1453" s="102"/>
      <c r="H1453" s="102"/>
      <c r="I1453" s="102"/>
      <c r="J1453" s="102"/>
      <c r="K1453" s="21"/>
      <c r="L1453" s="21"/>
      <c r="M1453" s="21"/>
      <c r="N1453" s="21"/>
      <c r="O1453" s="21"/>
      <c r="P1453" s="21"/>
      <c r="Q1453" s="21"/>
      <c r="R1453" s="21"/>
      <c r="S1453" s="21"/>
      <c r="T1453" s="21"/>
    </row>
    <row r="1454" spans="1:20" ht="30" customHeight="1" x14ac:dyDescent="0.2">
      <c r="A1454" s="22"/>
      <c r="B1454" s="101"/>
      <c r="C1454" s="101"/>
      <c r="D1454" s="101"/>
      <c r="E1454" s="102"/>
      <c r="F1454" s="102"/>
      <c r="G1454" s="102"/>
      <c r="H1454" s="102"/>
      <c r="I1454" s="102"/>
      <c r="J1454" s="102"/>
      <c r="K1454" s="21"/>
      <c r="L1454" s="21"/>
      <c r="M1454" s="21"/>
      <c r="N1454" s="21"/>
      <c r="O1454" s="21"/>
      <c r="P1454" s="21"/>
      <c r="Q1454" s="21"/>
      <c r="R1454" s="21"/>
      <c r="S1454" s="21"/>
      <c r="T1454" s="21"/>
    </row>
    <row r="1455" spans="1:20" ht="30" customHeight="1" x14ac:dyDescent="0.2">
      <c r="A1455" s="22"/>
      <c r="B1455" s="101"/>
      <c r="C1455" s="101"/>
      <c r="D1455" s="101"/>
      <c r="E1455" s="102"/>
      <c r="F1455" s="102"/>
      <c r="G1455" s="102"/>
      <c r="H1455" s="102"/>
      <c r="I1455" s="102"/>
      <c r="J1455" s="102"/>
      <c r="K1455" s="21"/>
      <c r="L1455" s="21"/>
      <c r="M1455" s="21"/>
      <c r="N1455" s="21"/>
      <c r="O1455" s="21"/>
      <c r="P1455" s="21"/>
      <c r="Q1455" s="21"/>
      <c r="R1455" s="21"/>
      <c r="S1455" s="21"/>
      <c r="T1455" s="21"/>
    </row>
    <row r="1456" spans="1:20" ht="30" customHeight="1" x14ac:dyDescent="0.2">
      <c r="A1456" s="22"/>
      <c r="B1456" s="101"/>
      <c r="C1456" s="101"/>
      <c r="D1456" s="101"/>
      <c r="E1456" s="102"/>
      <c r="F1456" s="102"/>
      <c r="G1456" s="102"/>
      <c r="H1456" s="102"/>
      <c r="I1456" s="102"/>
      <c r="J1456" s="102"/>
      <c r="K1456" s="21"/>
      <c r="L1456" s="21"/>
      <c r="M1456" s="21"/>
      <c r="N1456" s="21"/>
      <c r="O1456" s="21"/>
      <c r="P1456" s="21"/>
      <c r="Q1456" s="21"/>
      <c r="R1456" s="21"/>
      <c r="S1456" s="21"/>
      <c r="T1456" s="21"/>
    </row>
    <row r="1457" spans="1:20" ht="30" customHeight="1" x14ac:dyDescent="0.2">
      <c r="A1457" s="22"/>
      <c r="B1457" s="101"/>
      <c r="C1457" s="101"/>
      <c r="D1457" s="101"/>
      <c r="E1457" s="102"/>
      <c r="F1457" s="102"/>
      <c r="G1457" s="102"/>
      <c r="H1457" s="102"/>
      <c r="I1457" s="102"/>
      <c r="J1457" s="102"/>
      <c r="K1457" s="21"/>
      <c r="L1457" s="21"/>
      <c r="M1457" s="21"/>
      <c r="N1457" s="21"/>
      <c r="O1457" s="21"/>
      <c r="P1457" s="21"/>
      <c r="Q1457" s="21"/>
      <c r="R1457" s="21"/>
      <c r="S1457" s="21"/>
      <c r="T1457" s="21"/>
    </row>
    <row r="1458" spans="1:20" ht="30" customHeight="1" x14ac:dyDescent="0.2">
      <c r="A1458" s="22"/>
      <c r="B1458" s="101"/>
      <c r="C1458" s="101"/>
      <c r="D1458" s="101"/>
      <c r="E1458" s="102"/>
      <c r="F1458" s="102"/>
      <c r="G1458" s="102"/>
      <c r="H1458" s="102"/>
      <c r="I1458" s="102"/>
      <c r="J1458" s="102"/>
      <c r="K1458" s="21"/>
      <c r="L1458" s="21"/>
      <c r="M1458" s="21"/>
      <c r="N1458" s="21"/>
      <c r="O1458" s="21"/>
      <c r="P1458" s="21"/>
      <c r="Q1458" s="21"/>
      <c r="R1458" s="21"/>
      <c r="S1458" s="21"/>
      <c r="T1458" s="21"/>
    </row>
    <row r="1459" spans="1:20" ht="30" customHeight="1" x14ac:dyDescent="0.2">
      <c r="A1459" s="22"/>
      <c r="B1459" s="101"/>
      <c r="C1459" s="101"/>
      <c r="D1459" s="101"/>
      <c r="E1459" s="102"/>
      <c r="F1459" s="102"/>
      <c r="G1459" s="102"/>
      <c r="H1459" s="102"/>
      <c r="I1459" s="102"/>
      <c r="J1459" s="102"/>
      <c r="K1459" s="21"/>
      <c r="L1459" s="21"/>
      <c r="M1459" s="21"/>
      <c r="N1459" s="21"/>
      <c r="O1459" s="21"/>
      <c r="P1459" s="21"/>
      <c r="Q1459" s="21"/>
      <c r="R1459" s="21"/>
      <c r="S1459" s="21"/>
      <c r="T1459" s="21"/>
    </row>
    <row r="1460" spans="1:20" ht="30" customHeight="1" x14ac:dyDescent="0.2">
      <c r="A1460" s="22"/>
      <c r="B1460" s="101"/>
      <c r="C1460" s="101"/>
      <c r="D1460" s="101"/>
      <c r="E1460" s="102"/>
      <c r="F1460" s="102"/>
      <c r="G1460" s="102"/>
      <c r="H1460" s="102"/>
      <c r="I1460" s="102"/>
      <c r="J1460" s="102"/>
      <c r="K1460" s="21"/>
      <c r="L1460" s="21"/>
      <c r="M1460" s="21"/>
      <c r="N1460" s="21"/>
      <c r="O1460" s="21"/>
      <c r="P1460" s="21"/>
      <c r="Q1460" s="21"/>
      <c r="R1460" s="21"/>
      <c r="S1460" s="21"/>
      <c r="T1460" s="21"/>
    </row>
    <row r="1461" spans="1:20" ht="30" customHeight="1" x14ac:dyDescent="0.2">
      <c r="A1461" s="22"/>
      <c r="B1461" s="101"/>
      <c r="C1461" s="101"/>
      <c r="D1461" s="101"/>
      <c r="E1461" s="102"/>
      <c r="F1461" s="102"/>
      <c r="G1461" s="102"/>
      <c r="H1461" s="102"/>
      <c r="I1461" s="102"/>
      <c r="J1461" s="102"/>
      <c r="K1461" s="21"/>
      <c r="L1461" s="21"/>
      <c r="M1461" s="21"/>
      <c r="N1461" s="21"/>
      <c r="O1461" s="21"/>
      <c r="P1461" s="21"/>
      <c r="Q1461" s="21"/>
      <c r="R1461" s="21"/>
      <c r="S1461" s="21"/>
      <c r="T1461" s="21"/>
    </row>
    <row r="1462" spans="1:20" ht="30" customHeight="1" x14ac:dyDescent="0.2">
      <c r="A1462" s="22"/>
      <c r="B1462" s="101"/>
      <c r="C1462" s="101"/>
      <c r="D1462" s="101"/>
      <c r="E1462" s="102"/>
      <c r="F1462" s="102"/>
      <c r="G1462" s="102"/>
      <c r="H1462" s="102"/>
      <c r="I1462" s="102"/>
      <c r="J1462" s="102"/>
      <c r="K1462" s="21"/>
      <c r="L1462" s="21"/>
      <c r="M1462" s="21"/>
      <c r="N1462" s="21"/>
      <c r="O1462" s="21"/>
      <c r="P1462" s="21"/>
      <c r="Q1462" s="21"/>
      <c r="R1462" s="21"/>
      <c r="S1462" s="21"/>
      <c r="T1462" s="21"/>
    </row>
    <row r="1463" spans="1:20" ht="30" customHeight="1" x14ac:dyDescent="0.2">
      <c r="A1463" s="22"/>
      <c r="B1463" s="101"/>
      <c r="C1463" s="101"/>
      <c r="D1463" s="101"/>
      <c r="E1463" s="102"/>
      <c r="F1463" s="102"/>
      <c r="G1463" s="102"/>
      <c r="H1463" s="102"/>
      <c r="I1463" s="102"/>
      <c r="J1463" s="102"/>
      <c r="K1463" s="21"/>
      <c r="L1463" s="21"/>
      <c r="M1463" s="21"/>
      <c r="N1463" s="21"/>
      <c r="O1463" s="21"/>
      <c r="P1463" s="21"/>
      <c r="Q1463" s="21"/>
      <c r="R1463" s="21"/>
      <c r="S1463" s="21"/>
      <c r="T1463" s="21"/>
    </row>
    <row r="1464" spans="1:20" ht="30" customHeight="1" x14ac:dyDescent="0.2">
      <c r="A1464" s="22"/>
      <c r="B1464" s="101"/>
      <c r="C1464" s="101"/>
      <c r="D1464" s="101"/>
      <c r="E1464" s="102"/>
      <c r="F1464" s="102"/>
      <c r="G1464" s="102"/>
      <c r="H1464" s="102"/>
      <c r="I1464" s="102"/>
      <c r="J1464" s="102"/>
      <c r="K1464" s="21"/>
      <c r="L1464" s="21"/>
      <c r="M1464" s="21"/>
      <c r="N1464" s="21"/>
      <c r="O1464" s="21"/>
      <c r="P1464" s="21"/>
      <c r="Q1464" s="21"/>
      <c r="R1464" s="21"/>
      <c r="S1464" s="21"/>
      <c r="T1464" s="21"/>
    </row>
    <row r="1465" spans="1:20" ht="30" customHeight="1" x14ac:dyDescent="0.2">
      <c r="A1465" s="22"/>
      <c r="B1465" s="101"/>
      <c r="C1465" s="101"/>
      <c r="D1465" s="101"/>
      <c r="E1465" s="102"/>
      <c r="F1465" s="102"/>
      <c r="G1465" s="102"/>
      <c r="H1465" s="102"/>
      <c r="I1465" s="102"/>
      <c r="J1465" s="102"/>
      <c r="K1465" s="21"/>
      <c r="L1465" s="21"/>
      <c r="M1465" s="21"/>
      <c r="N1465" s="21"/>
      <c r="O1465" s="21"/>
      <c r="P1465" s="21"/>
      <c r="Q1465" s="21"/>
      <c r="R1465" s="21"/>
      <c r="S1465" s="21"/>
      <c r="T1465" s="21"/>
    </row>
    <row r="1466" spans="1:20" ht="30" customHeight="1" x14ac:dyDescent="0.2">
      <c r="A1466" s="22"/>
      <c r="B1466" s="101"/>
      <c r="C1466" s="101"/>
      <c r="D1466" s="101"/>
      <c r="E1466" s="102"/>
      <c r="F1466" s="102"/>
      <c r="G1466" s="102"/>
      <c r="H1466" s="102"/>
      <c r="I1466" s="102"/>
      <c r="J1466" s="102"/>
      <c r="K1466" s="21"/>
      <c r="L1466" s="21"/>
      <c r="M1466" s="21"/>
      <c r="N1466" s="21"/>
      <c r="O1466" s="21"/>
      <c r="P1466" s="21"/>
      <c r="Q1466" s="21"/>
      <c r="R1466" s="21"/>
      <c r="S1466" s="21"/>
      <c r="T1466" s="21"/>
    </row>
    <row r="1467" spans="1:20" ht="30" customHeight="1" x14ac:dyDescent="0.2">
      <c r="A1467" s="22"/>
      <c r="B1467" s="101"/>
      <c r="C1467" s="101"/>
      <c r="D1467" s="101"/>
      <c r="E1467" s="102"/>
      <c r="F1467" s="102"/>
      <c r="G1467" s="102"/>
      <c r="H1467" s="102"/>
      <c r="I1467" s="102"/>
      <c r="J1467" s="102"/>
      <c r="K1467" s="21"/>
      <c r="L1467" s="21"/>
      <c r="M1467" s="21"/>
      <c r="N1467" s="21"/>
      <c r="O1467" s="21"/>
      <c r="P1467" s="21"/>
      <c r="Q1467" s="21"/>
      <c r="R1467" s="21"/>
      <c r="S1467" s="21"/>
      <c r="T1467" s="21"/>
    </row>
    <row r="1468" spans="1:20" ht="30" customHeight="1" x14ac:dyDescent="0.2">
      <c r="A1468" s="22"/>
      <c r="B1468" s="101"/>
      <c r="C1468" s="101"/>
      <c r="D1468" s="101"/>
      <c r="E1468" s="102"/>
      <c r="F1468" s="102"/>
      <c r="G1468" s="102"/>
      <c r="H1468" s="102"/>
      <c r="I1468" s="102"/>
      <c r="J1468" s="102"/>
      <c r="K1468" s="21"/>
      <c r="L1468" s="21"/>
      <c r="M1468" s="21"/>
      <c r="N1468" s="21"/>
      <c r="O1468" s="21"/>
      <c r="P1468" s="21"/>
      <c r="Q1468" s="21"/>
      <c r="R1468" s="21"/>
      <c r="S1468" s="21"/>
      <c r="T1468" s="21"/>
    </row>
    <row r="1469" spans="1:20" ht="30" customHeight="1" x14ac:dyDescent="0.2">
      <c r="A1469" s="22"/>
      <c r="B1469" s="101"/>
      <c r="C1469" s="101"/>
      <c r="D1469" s="101"/>
      <c r="E1469" s="102"/>
      <c r="F1469" s="102"/>
      <c r="G1469" s="102"/>
      <c r="H1469" s="102"/>
      <c r="I1469" s="102"/>
      <c r="J1469" s="102"/>
      <c r="K1469" s="21"/>
      <c r="L1469" s="21"/>
      <c r="M1469" s="21"/>
      <c r="N1469" s="21"/>
      <c r="O1469" s="21"/>
      <c r="P1469" s="21"/>
      <c r="Q1469" s="21"/>
      <c r="R1469" s="21"/>
      <c r="S1469" s="21"/>
      <c r="T1469" s="21"/>
    </row>
    <row r="1470" spans="1:20" ht="30" customHeight="1" x14ac:dyDescent="0.2">
      <c r="A1470" s="22"/>
      <c r="B1470" s="101"/>
      <c r="C1470" s="101"/>
      <c r="D1470" s="101"/>
      <c r="E1470" s="102"/>
      <c r="F1470" s="102"/>
      <c r="G1470" s="102"/>
      <c r="H1470" s="102"/>
      <c r="I1470" s="102"/>
      <c r="J1470" s="102"/>
      <c r="K1470" s="21"/>
      <c r="L1470" s="21"/>
      <c r="M1470" s="21"/>
      <c r="N1470" s="21"/>
      <c r="O1470" s="21"/>
      <c r="P1470" s="21"/>
      <c r="Q1470" s="21"/>
      <c r="R1470" s="21"/>
      <c r="S1470" s="21"/>
      <c r="T1470" s="21"/>
    </row>
    <row r="1471" spans="1:20" ht="30" customHeight="1" x14ac:dyDescent="0.2">
      <c r="A1471" s="22"/>
      <c r="B1471" s="101"/>
      <c r="C1471" s="101"/>
      <c r="D1471" s="101"/>
      <c r="E1471" s="102"/>
      <c r="F1471" s="102"/>
      <c r="G1471" s="102"/>
      <c r="H1471" s="102"/>
      <c r="I1471" s="102"/>
      <c r="J1471" s="102"/>
      <c r="K1471" s="21"/>
      <c r="L1471" s="21"/>
      <c r="M1471" s="21"/>
      <c r="N1471" s="21"/>
      <c r="O1471" s="21"/>
      <c r="P1471" s="21"/>
      <c r="Q1471" s="21"/>
      <c r="R1471" s="21"/>
      <c r="S1471" s="21"/>
      <c r="T1471" s="21"/>
    </row>
    <row r="1472" spans="1:20" ht="30" customHeight="1" x14ac:dyDescent="0.2">
      <c r="A1472" s="22"/>
      <c r="B1472" s="101"/>
      <c r="C1472" s="101"/>
      <c r="D1472" s="101"/>
      <c r="E1472" s="102"/>
      <c r="F1472" s="102"/>
      <c r="G1472" s="102"/>
      <c r="H1472" s="102"/>
      <c r="I1472" s="102"/>
      <c r="J1472" s="102"/>
      <c r="K1472" s="21"/>
      <c r="L1472" s="21"/>
      <c r="M1472" s="21"/>
      <c r="N1472" s="21"/>
      <c r="O1472" s="21"/>
      <c r="P1472" s="21"/>
      <c r="Q1472" s="21"/>
      <c r="R1472" s="21"/>
      <c r="S1472" s="21"/>
      <c r="T1472" s="21"/>
    </row>
    <row r="1473" spans="1:20" ht="30" customHeight="1" x14ac:dyDescent="0.2">
      <c r="A1473" s="22"/>
      <c r="B1473" s="101"/>
      <c r="C1473" s="101"/>
      <c r="D1473" s="101"/>
      <c r="E1473" s="102"/>
      <c r="F1473" s="102"/>
      <c r="G1473" s="102"/>
      <c r="H1473" s="102"/>
      <c r="I1473" s="102"/>
      <c r="J1473" s="102"/>
      <c r="K1473" s="21"/>
      <c r="L1473" s="21"/>
      <c r="M1473" s="21"/>
      <c r="N1473" s="21"/>
      <c r="O1473" s="21"/>
      <c r="P1473" s="21"/>
      <c r="Q1473" s="21"/>
      <c r="R1473" s="21"/>
      <c r="S1473" s="21"/>
      <c r="T1473" s="21"/>
    </row>
    <row r="1474" spans="1:20" ht="30" customHeight="1" x14ac:dyDescent="0.2">
      <c r="A1474" s="22"/>
      <c r="B1474" s="101"/>
      <c r="C1474" s="101"/>
      <c r="D1474" s="101"/>
      <c r="E1474" s="102"/>
      <c r="F1474" s="102"/>
      <c r="G1474" s="102"/>
      <c r="H1474" s="102"/>
      <c r="I1474" s="102"/>
      <c r="J1474" s="102"/>
      <c r="K1474" s="21"/>
      <c r="L1474" s="21"/>
      <c r="M1474" s="21"/>
      <c r="N1474" s="21"/>
      <c r="O1474" s="21"/>
      <c r="P1474" s="21"/>
      <c r="Q1474" s="21"/>
      <c r="R1474" s="21"/>
      <c r="S1474" s="21"/>
      <c r="T1474" s="21"/>
    </row>
    <row r="1475" spans="1:20" ht="30" customHeight="1" x14ac:dyDescent="0.2">
      <c r="A1475" s="22"/>
      <c r="B1475" s="101"/>
      <c r="C1475" s="101"/>
      <c r="D1475" s="101"/>
      <c r="E1475" s="102"/>
      <c r="F1475" s="102"/>
      <c r="G1475" s="102"/>
      <c r="H1475" s="102"/>
      <c r="I1475" s="102"/>
      <c r="J1475" s="102"/>
      <c r="K1475" s="21"/>
      <c r="L1475" s="21"/>
      <c r="M1475" s="21"/>
      <c r="N1475" s="21"/>
      <c r="O1475" s="21"/>
      <c r="P1475" s="21"/>
      <c r="Q1475" s="21"/>
      <c r="R1475" s="21"/>
      <c r="S1475" s="21"/>
      <c r="T1475" s="21"/>
    </row>
    <row r="1476" spans="1:20" ht="30" customHeight="1" x14ac:dyDescent="0.2">
      <c r="A1476" s="22"/>
      <c r="B1476" s="101"/>
      <c r="C1476" s="101"/>
      <c r="D1476" s="101"/>
      <c r="E1476" s="102"/>
      <c r="F1476" s="102"/>
      <c r="G1476" s="102"/>
      <c r="H1476" s="102"/>
      <c r="I1476" s="102"/>
      <c r="J1476" s="102"/>
      <c r="K1476" s="21"/>
      <c r="L1476" s="21"/>
      <c r="M1476" s="21"/>
      <c r="N1476" s="21"/>
      <c r="O1476" s="21"/>
      <c r="P1476" s="21"/>
      <c r="Q1476" s="21"/>
      <c r="R1476" s="21"/>
      <c r="S1476" s="21"/>
      <c r="T1476" s="21"/>
    </row>
    <row r="1477" spans="1:20" ht="30" customHeight="1" x14ac:dyDescent="0.2">
      <c r="A1477" s="22"/>
      <c r="B1477" s="101"/>
      <c r="C1477" s="101"/>
      <c r="D1477" s="101"/>
      <c r="E1477" s="102"/>
      <c r="F1477" s="102"/>
      <c r="G1477" s="102"/>
      <c r="H1477" s="102"/>
      <c r="I1477" s="102"/>
      <c r="J1477" s="102"/>
      <c r="K1477" s="21"/>
      <c r="L1477" s="21"/>
      <c r="M1477" s="21"/>
      <c r="N1477" s="21"/>
      <c r="O1477" s="21"/>
      <c r="P1477" s="21"/>
      <c r="Q1477" s="21"/>
      <c r="R1477" s="21"/>
      <c r="S1477" s="21"/>
      <c r="T1477" s="21"/>
    </row>
    <row r="1478" spans="1:20" ht="30" customHeight="1" x14ac:dyDescent="0.2">
      <c r="A1478" s="22"/>
      <c r="B1478" s="101"/>
      <c r="C1478" s="101"/>
      <c r="D1478" s="101"/>
      <c r="E1478" s="102"/>
      <c r="F1478" s="102"/>
      <c r="G1478" s="102"/>
      <c r="H1478" s="102"/>
      <c r="I1478" s="102"/>
      <c r="J1478" s="102"/>
      <c r="K1478" s="21"/>
      <c r="L1478" s="21"/>
      <c r="M1478" s="21"/>
      <c r="N1478" s="21"/>
      <c r="O1478" s="21"/>
      <c r="P1478" s="21"/>
      <c r="Q1478" s="21"/>
      <c r="R1478" s="21"/>
      <c r="S1478" s="21"/>
      <c r="T1478" s="21"/>
    </row>
    <row r="1479" spans="1:20" ht="30" customHeight="1" x14ac:dyDescent="0.2">
      <c r="A1479" s="22"/>
      <c r="B1479" s="101"/>
      <c r="C1479" s="101"/>
      <c r="D1479" s="101"/>
      <c r="E1479" s="102"/>
      <c r="F1479" s="102"/>
      <c r="G1479" s="102"/>
      <c r="H1479" s="102"/>
      <c r="I1479" s="102"/>
      <c r="J1479" s="102"/>
      <c r="K1479" s="21"/>
      <c r="L1479" s="21"/>
      <c r="M1479" s="21"/>
      <c r="N1479" s="21"/>
      <c r="O1479" s="21"/>
      <c r="P1479" s="21"/>
      <c r="Q1479" s="21"/>
      <c r="R1479" s="21"/>
      <c r="S1479" s="21"/>
      <c r="T1479" s="21"/>
    </row>
    <row r="1480" spans="1:20" ht="30" customHeight="1" x14ac:dyDescent="0.2">
      <c r="A1480" s="22"/>
      <c r="B1480" s="101"/>
      <c r="C1480" s="101"/>
      <c r="D1480" s="101"/>
      <c r="E1480" s="102"/>
      <c r="F1480" s="102"/>
      <c r="G1480" s="102"/>
      <c r="H1480" s="102"/>
      <c r="I1480" s="102"/>
      <c r="J1480" s="102"/>
      <c r="K1480" s="21"/>
      <c r="L1480" s="21"/>
      <c r="M1480" s="21"/>
      <c r="N1480" s="21"/>
      <c r="O1480" s="21"/>
      <c r="P1480" s="21"/>
      <c r="Q1480" s="21"/>
      <c r="R1480" s="21"/>
      <c r="S1480" s="21"/>
      <c r="T1480" s="21"/>
    </row>
    <row r="1481" spans="1:20" ht="30" customHeight="1" x14ac:dyDescent="0.2">
      <c r="A1481" s="22"/>
      <c r="B1481" s="101"/>
      <c r="C1481" s="101"/>
      <c r="D1481" s="101"/>
      <c r="E1481" s="102"/>
      <c r="F1481" s="102"/>
      <c r="G1481" s="102"/>
      <c r="H1481" s="102"/>
      <c r="I1481" s="102"/>
      <c r="J1481" s="102"/>
      <c r="K1481" s="21"/>
      <c r="L1481" s="21"/>
      <c r="M1481" s="21"/>
      <c r="N1481" s="21"/>
      <c r="O1481" s="21"/>
      <c r="P1481" s="21"/>
      <c r="Q1481" s="21"/>
      <c r="R1481" s="21"/>
      <c r="S1481" s="21"/>
      <c r="T1481" s="21"/>
    </row>
    <row r="1482" spans="1:20" ht="30" customHeight="1" x14ac:dyDescent="0.2">
      <c r="A1482" s="22"/>
      <c r="B1482" s="101"/>
      <c r="C1482" s="101"/>
      <c r="D1482" s="101"/>
      <c r="E1482" s="102"/>
      <c r="F1482" s="102"/>
      <c r="G1482" s="102"/>
      <c r="H1482" s="102"/>
      <c r="I1482" s="102"/>
      <c r="J1482" s="102"/>
      <c r="K1482" s="21"/>
      <c r="L1482" s="21"/>
      <c r="M1482" s="21"/>
      <c r="N1482" s="21"/>
      <c r="O1482" s="21"/>
      <c r="P1482" s="21"/>
      <c r="Q1482" s="21"/>
      <c r="R1482" s="21"/>
      <c r="S1482" s="21"/>
      <c r="T1482" s="21"/>
    </row>
    <row r="1483" spans="1:20" ht="30" customHeight="1" x14ac:dyDescent="0.2">
      <c r="A1483" s="22"/>
      <c r="B1483" s="101"/>
      <c r="C1483" s="101"/>
      <c r="D1483" s="101"/>
      <c r="E1483" s="102"/>
      <c r="F1483" s="102"/>
      <c r="G1483" s="102"/>
      <c r="H1483" s="102"/>
      <c r="I1483" s="102"/>
      <c r="J1483" s="102"/>
      <c r="K1483" s="21"/>
      <c r="L1483" s="21"/>
      <c r="M1483" s="21"/>
      <c r="N1483" s="21"/>
      <c r="O1483" s="21"/>
      <c r="P1483" s="21"/>
      <c r="Q1483" s="21"/>
      <c r="R1483" s="21"/>
      <c r="S1483" s="21"/>
      <c r="T1483" s="21"/>
    </row>
    <row r="1484" spans="1:20" ht="30" customHeight="1" x14ac:dyDescent="0.2">
      <c r="A1484" s="22"/>
      <c r="B1484" s="101"/>
      <c r="C1484" s="101"/>
      <c r="D1484" s="101"/>
      <c r="E1484" s="102"/>
      <c r="F1484" s="102"/>
      <c r="G1484" s="102"/>
      <c r="H1484" s="102"/>
      <c r="I1484" s="102"/>
      <c r="J1484" s="102"/>
      <c r="K1484" s="21"/>
      <c r="L1484" s="21"/>
      <c r="M1484" s="21"/>
      <c r="N1484" s="21"/>
      <c r="O1484" s="21"/>
      <c r="P1484" s="21"/>
      <c r="Q1484" s="21"/>
      <c r="R1484" s="21"/>
      <c r="S1484" s="21"/>
      <c r="T1484" s="21"/>
    </row>
    <row r="1485" spans="1:20" ht="30" customHeight="1" x14ac:dyDescent="0.2">
      <c r="A1485" s="22"/>
      <c r="B1485" s="101"/>
      <c r="C1485" s="101"/>
      <c r="D1485" s="101"/>
      <c r="E1485" s="102"/>
      <c r="F1485" s="102"/>
      <c r="G1485" s="102"/>
      <c r="H1485" s="102"/>
      <c r="I1485" s="102"/>
      <c r="J1485" s="102"/>
      <c r="K1485" s="21"/>
      <c r="L1485" s="21"/>
      <c r="M1485" s="21"/>
      <c r="N1485" s="21"/>
      <c r="O1485" s="21"/>
      <c r="P1485" s="21"/>
      <c r="Q1485" s="21"/>
      <c r="R1485" s="21"/>
      <c r="S1485" s="21"/>
      <c r="T1485" s="21"/>
    </row>
    <row r="1486" spans="1:20" ht="30" customHeight="1" x14ac:dyDescent="0.2">
      <c r="A1486" s="22"/>
      <c r="B1486" s="101"/>
      <c r="C1486" s="101"/>
      <c r="D1486" s="101"/>
      <c r="E1486" s="102"/>
      <c r="F1486" s="102"/>
      <c r="G1486" s="102"/>
      <c r="H1486" s="102"/>
      <c r="I1486" s="102"/>
      <c r="J1486" s="102"/>
      <c r="K1486" s="21"/>
      <c r="L1486" s="21"/>
      <c r="M1486" s="21"/>
      <c r="N1486" s="21"/>
      <c r="O1486" s="21"/>
      <c r="P1486" s="21"/>
      <c r="Q1486" s="21"/>
      <c r="R1486" s="21"/>
      <c r="S1486" s="21"/>
      <c r="T1486" s="21"/>
    </row>
    <row r="1487" spans="1:20" ht="30" customHeight="1" x14ac:dyDescent="0.2">
      <c r="A1487" s="22"/>
      <c r="B1487" s="101"/>
      <c r="C1487" s="101"/>
      <c r="D1487" s="101"/>
      <c r="E1487" s="102"/>
      <c r="F1487" s="102"/>
      <c r="G1487" s="102"/>
      <c r="H1487" s="102"/>
      <c r="I1487" s="102"/>
      <c r="J1487" s="102"/>
      <c r="K1487" s="21"/>
      <c r="L1487" s="21"/>
      <c r="M1487" s="21"/>
      <c r="N1487" s="21"/>
      <c r="O1487" s="21"/>
      <c r="P1487" s="21"/>
      <c r="Q1487" s="21"/>
      <c r="R1487" s="21"/>
      <c r="S1487" s="21"/>
      <c r="T1487" s="21"/>
    </row>
    <row r="1488" spans="1:20" ht="30" customHeight="1" x14ac:dyDescent="0.2">
      <c r="A1488" s="22"/>
      <c r="B1488" s="101"/>
      <c r="C1488" s="101"/>
      <c r="D1488" s="101"/>
      <c r="E1488" s="102"/>
      <c r="F1488" s="102"/>
      <c r="G1488" s="102"/>
      <c r="H1488" s="102"/>
      <c r="I1488" s="102"/>
      <c r="J1488" s="102"/>
      <c r="K1488" s="21"/>
      <c r="L1488" s="21"/>
      <c r="M1488" s="21"/>
      <c r="N1488" s="21"/>
      <c r="O1488" s="21"/>
      <c r="P1488" s="21"/>
      <c r="Q1488" s="21"/>
      <c r="R1488" s="21"/>
      <c r="S1488" s="21"/>
      <c r="T1488" s="21"/>
    </row>
    <row r="1489" spans="1:20" ht="30" customHeight="1" x14ac:dyDescent="0.2">
      <c r="A1489" s="22"/>
      <c r="B1489" s="101"/>
      <c r="C1489" s="101"/>
      <c r="D1489" s="101"/>
      <c r="E1489" s="102"/>
      <c r="F1489" s="102"/>
      <c r="G1489" s="102"/>
      <c r="H1489" s="102"/>
      <c r="I1489" s="102"/>
      <c r="J1489" s="102"/>
      <c r="K1489" s="21"/>
      <c r="L1489" s="21"/>
      <c r="M1489" s="21"/>
      <c r="N1489" s="21"/>
      <c r="O1489" s="21"/>
      <c r="P1489" s="21"/>
      <c r="Q1489" s="21"/>
      <c r="R1489" s="21"/>
      <c r="S1489" s="21"/>
      <c r="T1489" s="21"/>
    </row>
    <row r="1490" spans="1:20" ht="30" customHeight="1" x14ac:dyDescent="0.2">
      <c r="A1490" s="22"/>
      <c r="B1490" s="101"/>
      <c r="C1490" s="101"/>
      <c r="D1490" s="101"/>
      <c r="E1490" s="102"/>
      <c r="F1490" s="102"/>
      <c r="G1490" s="102"/>
      <c r="H1490" s="102"/>
      <c r="I1490" s="102"/>
      <c r="J1490" s="102"/>
      <c r="K1490" s="21"/>
      <c r="L1490" s="21"/>
      <c r="M1490" s="21"/>
      <c r="N1490" s="21"/>
      <c r="O1490" s="21"/>
      <c r="P1490" s="21"/>
      <c r="Q1490" s="21"/>
      <c r="R1490" s="21"/>
      <c r="S1490" s="21"/>
      <c r="T1490" s="21"/>
    </row>
    <row r="1491" spans="1:20" ht="30" customHeight="1" x14ac:dyDescent="0.2">
      <c r="A1491" s="22"/>
      <c r="B1491" s="101"/>
      <c r="C1491" s="101"/>
      <c r="D1491" s="101"/>
      <c r="E1491" s="102"/>
      <c r="F1491" s="102"/>
      <c r="G1491" s="102"/>
      <c r="H1491" s="102"/>
      <c r="I1491" s="102"/>
      <c r="J1491" s="102"/>
      <c r="K1491" s="21"/>
      <c r="L1491" s="21"/>
      <c r="M1491" s="21"/>
      <c r="N1491" s="21"/>
      <c r="O1491" s="21"/>
      <c r="P1491" s="21"/>
      <c r="Q1491" s="21"/>
      <c r="R1491" s="21"/>
      <c r="S1491" s="21"/>
      <c r="T1491" s="21"/>
    </row>
    <row r="1492" spans="1:20" ht="30" customHeight="1" x14ac:dyDescent="0.2">
      <c r="A1492" s="22"/>
      <c r="B1492" s="101"/>
      <c r="C1492" s="101"/>
      <c r="D1492" s="101"/>
      <c r="E1492" s="102"/>
      <c r="F1492" s="102"/>
      <c r="G1492" s="102"/>
      <c r="H1492" s="102"/>
      <c r="I1492" s="102"/>
      <c r="J1492" s="102"/>
      <c r="K1492" s="21"/>
      <c r="L1492" s="21"/>
      <c r="M1492" s="21"/>
      <c r="N1492" s="21"/>
      <c r="O1492" s="21"/>
      <c r="P1492" s="21"/>
      <c r="Q1492" s="21"/>
      <c r="R1492" s="21"/>
      <c r="S1492" s="21"/>
      <c r="T1492" s="21"/>
    </row>
    <row r="1493" spans="1:20" ht="30" customHeight="1" x14ac:dyDescent="0.2">
      <c r="A1493" s="22"/>
      <c r="B1493" s="101"/>
      <c r="C1493" s="101"/>
      <c r="D1493" s="101"/>
      <c r="E1493" s="102"/>
      <c r="F1493" s="102"/>
      <c r="G1493" s="102"/>
      <c r="H1493" s="102"/>
      <c r="I1493" s="102"/>
      <c r="J1493" s="102"/>
      <c r="K1493" s="21"/>
      <c r="L1493" s="21"/>
      <c r="M1493" s="21"/>
      <c r="N1493" s="21"/>
      <c r="O1493" s="21"/>
      <c r="P1493" s="21"/>
      <c r="Q1493" s="21"/>
      <c r="R1493" s="21"/>
      <c r="S1493" s="21"/>
      <c r="T1493" s="21"/>
    </row>
    <row r="1494" spans="1:20" ht="30" customHeight="1" x14ac:dyDescent="0.2">
      <c r="A1494" s="22"/>
      <c r="B1494" s="101"/>
      <c r="C1494" s="101"/>
      <c r="D1494" s="101"/>
      <c r="E1494" s="102"/>
      <c r="F1494" s="102"/>
      <c r="G1494" s="102"/>
      <c r="H1494" s="102"/>
      <c r="I1494" s="102"/>
      <c r="J1494" s="102"/>
      <c r="K1494" s="21"/>
      <c r="L1494" s="21"/>
      <c r="M1494" s="21"/>
      <c r="N1494" s="21"/>
      <c r="O1494" s="21"/>
      <c r="P1494" s="21"/>
      <c r="Q1494" s="21"/>
      <c r="R1494" s="21"/>
      <c r="S1494" s="21"/>
      <c r="T1494" s="21"/>
    </row>
    <row r="1495" spans="1:20" ht="30" customHeight="1" x14ac:dyDescent="0.2">
      <c r="A1495" s="22"/>
      <c r="B1495" s="101"/>
      <c r="C1495" s="101"/>
      <c r="D1495" s="101"/>
      <c r="E1495" s="102"/>
      <c r="F1495" s="102"/>
      <c r="G1495" s="102"/>
      <c r="H1495" s="102"/>
      <c r="I1495" s="102"/>
      <c r="J1495" s="102"/>
      <c r="K1495" s="21"/>
      <c r="L1495" s="21"/>
      <c r="M1495" s="21"/>
      <c r="N1495" s="21"/>
      <c r="O1495" s="21"/>
      <c r="P1495" s="21"/>
      <c r="Q1495" s="21"/>
      <c r="R1495" s="21"/>
      <c r="S1495" s="21"/>
      <c r="T1495" s="21"/>
    </row>
    <row r="1496" spans="1:20" ht="30" customHeight="1" x14ac:dyDescent="0.2">
      <c r="A1496" s="22"/>
      <c r="B1496" s="101"/>
      <c r="C1496" s="101"/>
      <c r="D1496" s="101"/>
      <c r="E1496" s="102"/>
      <c r="F1496" s="102"/>
      <c r="G1496" s="102"/>
      <c r="H1496" s="102"/>
      <c r="I1496" s="102"/>
      <c r="J1496" s="102"/>
      <c r="K1496" s="21"/>
      <c r="L1496" s="21"/>
      <c r="M1496" s="21"/>
      <c r="N1496" s="21"/>
      <c r="O1496" s="21"/>
      <c r="P1496" s="21"/>
      <c r="Q1496" s="21"/>
      <c r="R1496" s="21"/>
      <c r="S1496" s="21"/>
      <c r="T1496" s="21"/>
    </row>
    <row r="1497" spans="1:20" ht="30" customHeight="1" x14ac:dyDescent="0.2">
      <c r="A1497" s="22"/>
      <c r="B1497" s="101"/>
      <c r="C1497" s="101"/>
      <c r="D1497" s="101"/>
      <c r="E1497" s="102"/>
      <c r="F1497" s="102"/>
      <c r="G1497" s="102"/>
      <c r="H1497" s="102"/>
      <c r="I1497" s="102"/>
      <c r="J1497" s="102"/>
      <c r="K1497" s="21"/>
      <c r="L1497" s="21"/>
      <c r="M1497" s="21"/>
      <c r="N1497" s="21"/>
      <c r="O1497" s="21"/>
      <c r="P1497" s="21"/>
      <c r="Q1497" s="21"/>
      <c r="R1497" s="21"/>
      <c r="S1497" s="21"/>
      <c r="T1497" s="21"/>
    </row>
    <row r="1498" spans="1:20" ht="30" customHeight="1" x14ac:dyDescent="0.2">
      <c r="A1498" s="22"/>
      <c r="B1498" s="101"/>
      <c r="C1498" s="101"/>
      <c r="D1498" s="101"/>
      <c r="E1498" s="102"/>
      <c r="F1498" s="102"/>
      <c r="G1498" s="102"/>
      <c r="H1498" s="102"/>
      <c r="I1498" s="102"/>
      <c r="J1498" s="102"/>
      <c r="K1498" s="21"/>
      <c r="L1498" s="21"/>
      <c r="M1498" s="21"/>
      <c r="N1498" s="21"/>
      <c r="O1498" s="21"/>
      <c r="P1498" s="21"/>
      <c r="Q1498" s="21"/>
      <c r="R1498" s="21"/>
      <c r="S1498" s="21"/>
      <c r="T1498" s="21"/>
    </row>
    <row r="1499" spans="1:20" ht="30" customHeight="1" x14ac:dyDescent="0.2">
      <c r="A1499" s="22"/>
      <c r="B1499" s="101"/>
      <c r="C1499" s="101"/>
      <c r="D1499" s="101"/>
      <c r="E1499" s="102"/>
      <c r="F1499" s="102"/>
      <c r="G1499" s="102"/>
      <c r="H1499" s="102"/>
      <c r="I1499" s="102"/>
      <c r="J1499" s="102"/>
      <c r="K1499" s="21"/>
      <c r="L1499" s="21"/>
      <c r="M1499" s="21"/>
      <c r="N1499" s="21"/>
      <c r="O1499" s="21"/>
      <c r="P1499" s="21"/>
      <c r="Q1499" s="21"/>
      <c r="R1499" s="21"/>
      <c r="S1499" s="21"/>
      <c r="T1499" s="21"/>
    </row>
    <row r="1500" spans="1:20" ht="30" customHeight="1" x14ac:dyDescent="0.2">
      <c r="A1500" s="22"/>
      <c r="B1500" s="101"/>
      <c r="C1500" s="101"/>
      <c r="D1500" s="101"/>
      <c r="E1500" s="102"/>
      <c r="F1500" s="102"/>
      <c r="G1500" s="102"/>
      <c r="H1500" s="102"/>
      <c r="I1500" s="102"/>
      <c r="J1500" s="102"/>
      <c r="K1500" s="21"/>
      <c r="L1500" s="21"/>
      <c r="M1500" s="21"/>
      <c r="N1500" s="21"/>
      <c r="O1500" s="21"/>
      <c r="P1500" s="21"/>
      <c r="Q1500" s="21"/>
      <c r="R1500" s="21"/>
      <c r="S1500" s="21"/>
      <c r="T1500" s="21"/>
    </row>
  </sheetData>
  <sheetProtection algorithmName="SHA-1" hashValue="7IHHv/tbD5Xbm+gKUPxGozS8swk=" saltValue="fgq1QtO2Hahu9UwcWWTyhg==" spinCount="100000" sheet="1" objects="1" scenarios="1"/>
  <customSheetViews>
    <customSheetView guid="{5363EFF1-9DA9-46FF-9C5B-AD1E814F8A63}" filter="1" showAutoFilter="1">
      <pageMargins left="0.7" right="0.7" top="0.75" bottom="0.75" header="0.3" footer="0.3"/>
      <autoFilter ref="B7:B239" xr:uid="{00000000-0000-0000-0000-000000000000}"/>
    </customSheetView>
  </customSheetViews>
  <mergeCells count="3">
    <mergeCell ref="C1:D1"/>
    <mergeCell ref="B6:D6"/>
    <mergeCell ref="E6:J6"/>
  </mergeCells>
  <conditionalFormatting sqref="A7">
    <cfRule type="notContainsBlanks" dxfId="6" priority="1">
      <formula>LEN(TRIM(A7))&gt;0</formula>
    </cfRule>
  </conditionalFormatting>
  <dataValidations count="1">
    <dataValidation type="list" allowBlank="1" sqref="E8:J239 E1001:J1500" xr:uid="{00000000-0002-0000-0300-000001000000}">
      <formula1>"1,2,3,4,5"</formula1>
    </dataValidation>
  </dataValidations>
  <pageMargins left="0.7" right="0.7" top="0.75" bottom="0.75" header="0" footer="0"/>
  <pageSetup paperSize="9" orientation="portrait"/>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300-000000000000}">
          <x14:formula1>
            <xm:f>'To hide - Parameters'!$A$2:$A$63</xm:f>
          </x14:formula1>
          <xm:sqref>B8:B239 B1001:B1500</xm:sqref>
        </x14:dataValidation>
        <x14:dataValidation type="list" allowBlank="1" xr:uid="{00000000-0002-0000-0300-000002000000}">
          <x14:formula1>
            <xm:f>'To hide - Parameters'!$C$2:$C$6</xm:f>
          </x14:formula1>
          <xm:sqref>D8:D239 D1001:D1500</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F616"/>
  <sheetViews>
    <sheetView showGridLines="0" workbookViewId="0">
      <pane ySplit="7" topLeftCell="A98" activePane="bottomLeft" state="frozen"/>
      <selection activeCell="A21" sqref="A21"/>
      <selection pane="bottomLeft" activeCell="E15" sqref="E15"/>
    </sheetView>
  </sheetViews>
  <sheetFormatPr defaultColWidth="14.42578125" defaultRowHeight="15.75" customHeight="1" x14ac:dyDescent="0.2"/>
  <cols>
    <col min="1" max="1" width="5.28515625" customWidth="1"/>
    <col min="2" max="2" width="42" customWidth="1"/>
    <col min="3" max="3" width="77.140625" customWidth="1"/>
    <col min="4" max="4" width="2" customWidth="1"/>
    <col min="5" max="5" width="85.28515625" customWidth="1"/>
    <col min="6" max="6" width="5.28515625" customWidth="1"/>
  </cols>
  <sheetData>
    <row r="1" spans="1:6" ht="23.25" x14ac:dyDescent="0.35">
      <c r="A1" s="54"/>
      <c r="B1" s="54"/>
      <c r="C1" s="54"/>
      <c r="D1" s="54"/>
      <c r="E1" s="54"/>
      <c r="F1" s="103"/>
    </row>
    <row r="2" spans="1:6" ht="23.25" x14ac:dyDescent="0.35">
      <c r="A2" s="54"/>
      <c r="B2" s="104" t="s">
        <v>313</v>
      </c>
      <c r="C2" s="56"/>
      <c r="D2" s="60"/>
      <c r="E2" s="56"/>
      <c r="F2" s="105"/>
    </row>
    <row r="3" spans="1:6" ht="12.75" x14ac:dyDescent="0.2">
      <c r="A3" s="60"/>
      <c r="F3" s="105"/>
    </row>
    <row r="4" spans="1:6" ht="12.75" x14ac:dyDescent="0.2">
      <c r="A4" s="60"/>
      <c r="B4" s="61" t="s">
        <v>314</v>
      </c>
      <c r="C4" s="242"/>
      <c r="F4" s="105"/>
    </row>
    <row r="5" spans="1:6" ht="12.75" x14ac:dyDescent="0.2">
      <c r="A5" s="56"/>
      <c r="B5" s="61" t="s">
        <v>71</v>
      </c>
      <c r="C5" s="242"/>
      <c r="F5" s="105"/>
    </row>
    <row r="6" spans="1:6" ht="12.75" x14ac:dyDescent="0.2">
      <c r="A6" s="60"/>
      <c r="B6" s="60"/>
      <c r="C6" s="56"/>
      <c r="D6" s="60"/>
      <c r="E6" s="56"/>
      <c r="F6" s="105"/>
    </row>
    <row r="7" spans="1:6" ht="37.5" customHeight="1" x14ac:dyDescent="0.2">
      <c r="A7" s="60"/>
      <c r="B7" s="255" t="s">
        <v>73</v>
      </c>
      <c r="C7" s="252"/>
      <c r="D7" s="271" t="s">
        <v>315</v>
      </c>
      <c r="E7" s="271"/>
      <c r="F7" s="105"/>
    </row>
    <row r="8" spans="1:6" ht="12.75" x14ac:dyDescent="0.2">
      <c r="A8" s="60"/>
      <c r="B8" s="205" t="str" cm="1">
        <f t="array" ref="B8:B261">IFERROR(_xlfn.IFNA(IF(AND($C$5="",$C$4=""),_xlfn._xlws.FILTER(Uitdagingen!$H$6:$H616,Uitdagingen!$I$6:$I616=FALSE),
IF(AND($C$4&lt;&gt;"",$C$5=""),_xlfn._xlws.FILTER(Uitdagingen!$H$6:$H616,(Uitdagingen!$B$6:$B616=$C$4)*(Uitdagingen!$I$6:$I616=FALSE)),
_xlfn._xlws.FILTER(Uitdagingen!$H$6:$H616,Uitdagingen!$G$6:$G616&lt;&gt;""))),
""),"")</f>
        <v>De diversiteit aan fauna (en flora?) in absolute aantallen</v>
      </c>
      <c r="C8" s="205"/>
      <c r="D8" s="205"/>
      <c r="E8" s="106" cm="1">
        <f t="array" ref="E8:E261">IFERROR(_xlfn.IFNA(IF(AND($C$5="",$C$4=""),_xlfn._xlws.FILTER(Uitdagingen!$J$6:$J616,Uitdagingen!$I$6:$I616=FALSE),
IF(AND($C$4&lt;&gt;"",$C$5=""),_xlfn._xlws.FILTER(Uitdagingen!$J$6:$J616,(Uitdagingen!$B$6:$B616=$C$4)*(Uitdagingen!$I$6:$I616=FALSE)),
_xlfn._xlws.FILTER(Uitdagingen!$J$6:$J616,Uitdagingen!$G$6:$G616&lt;&gt;""))),""),"")</f>
        <v>0</v>
      </c>
      <c r="F8" s="106"/>
    </row>
    <row r="9" spans="1:6" ht="12.75" x14ac:dyDescent="0.2">
      <c r="A9" s="56"/>
      <c r="B9" s="108" t="str">
        <v>Soorten insecten die gevangen worden in een val</v>
      </c>
      <c r="C9" s="108"/>
      <c r="D9" s="108"/>
      <c r="E9" s="108">
        <v>0</v>
      </c>
      <c r="F9" s="108"/>
    </row>
    <row r="10" spans="1:6" ht="12.75" x14ac:dyDescent="0.2">
      <c r="A10" s="56"/>
      <c r="B10" s="205" t="str">
        <v>Aantal stuks hoog/laag groen</v>
      </c>
      <c r="C10" s="205"/>
      <c r="D10" s="205"/>
      <c r="E10" s="105">
        <v>0</v>
      </c>
      <c r="F10" s="106"/>
    </row>
    <row r="11" spans="1:6" ht="12.75" x14ac:dyDescent="0.2">
      <c r="A11" s="56"/>
      <c r="B11" s="108" t="str">
        <v>Verdeling van aanbod over de hele stad</v>
      </c>
      <c r="C11" s="108"/>
      <c r="D11" s="108"/>
      <c r="E11" s="108">
        <v>0</v>
      </c>
      <c r="F11" s="107"/>
    </row>
    <row r="12" spans="1:6" ht="12.75" x14ac:dyDescent="0.2">
      <c r="A12" s="56"/>
      <c r="B12" s="205" t="str">
        <v>Temperatuurmetingen op verschillende hoogten</v>
      </c>
      <c r="C12" s="205"/>
      <c r="D12" s="205"/>
      <c r="E12" s="105" t="str">
        <v>Input gebruiker</v>
      </c>
      <c r="F12" s="106"/>
    </row>
    <row r="13" spans="1:6" ht="12.75" x14ac:dyDescent="0.2">
      <c r="A13" s="56"/>
      <c r="B13" s="108" t="str">
        <v>Temperatuur op verschillende locaties met eigen kenmerken (gevel, tuin, park)</v>
      </c>
      <c r="C13" s="108"/>
      <c r="D13" s="108"/>
      <c r="E13" s="108" t="str">
        <v>Input gebruiker</v>
      </c>
      <c r="F13" s="107"/>
    </row>
    <row r="14" spans="1:6" ht="12.75" x14ac:dyDescent="0.2">
      <c r="A14" s="56"/>
      <c r="B14" s="205" t="str">
        <v>Mapping voorzien</v>
      </c>
      <c r="C14" s="205"/>
      <c r="D14" s="205"/>
      <c r="E14" s="105">
        <v>0</v>
      </c>
      <c r="F14" s="106"/>
    </row>
    <row r="15" spans="1:6" ht="12.75" x14ac:dyDescent="0.2">
      <c r="A15" s="56"/>
      <c r="B15" s="108" t="str">
        <v>Financiële kost voor gemeenten (kosten/baten op bepaalde tijdstippen)</v>
      </c>
      <c r="C15" s="108"/>
      <c r="D15" s="108"/>
      <c r="E15" s="108">
        <v>0</v>
      </c>
      <c r="F15" s="107"/>
    </row>
    <row r="16" spans="1:6" ht="12.75" x14ac:dyDescent="0.2">
      <c r="A16" s="56"/>
      <c r="B16" s="205" t="str">
        <v>Staat van het voetpad (nat, droog, sneeuw, ...)</v>
      </c>
      <c r="C16" s="205"/>
      <c r="D16" s="205"/>
      <c r="E16" s="105" t="str">
        <v>Visueel/ camera</v>
      </c>
      <c r="F16" s="106"/>
    </row>
    <row r="17" spans="1:6" ht="12.75" x14ac:dyDescent="0.2">
      <c r="A17" s="56"/>
      <c r="B17" s="108" t="str">
        <v>Kan je langs deze versmalling gemakkelijk passeren met een fietskar</v>
      </c>
      <c r="C17" s="108"/>
      <c r="D17" s="108"/>
      <c r="E17" s="108">
        <v>0</v>
      </c>
      <c r="F17" s="107"/>
    </row>
    <row r="18" spans="1:6" ht="12.75" x14ac:dyDescent="0.2">
      <c r="A18" s="56"/>
      <c r="B18" s="205" t="str">
        <v>Te smalle voetpaden</v>
      </c>
      <c r="C18" s="205"/>
      <c r="D18" s="205"/>
      <c r="E18" s="105">
        <v>0</v>
      </c>
      <c r="F18" s="106"/>
    </row>
    <row r="19" spans="1:6" ht="12.75" x14ac:dyDescent="0.2">
      <c r="A19" s="56"/>
      <c r="B19" s="108" t="str">
        <v>Gevoelstemperatuur</v>
      </c>
      <c r="C19" s="108"/>
      <c r="D19" s="108"/>
      <c r="E19" s="108" t="str">
        <v>Input gebruiker</v>
      </c>
      <c r="F19" s="107"/>
    </row>
    <row r="20" spans="1:6" ht="12.75" x14ac:dyDescent="0.2">
      <c r="A20" s="56"/>
      <c r="B20" s="205" t="str">
        <v>Aanwezigheid van flora</v>
      </c>
      <c r="C20" s="205"/>
      <c r="D20" s="205"/>
      <c r="E20" s="105" t="str">
        <v>Visueel/ camera</v>
      </c>
      <c r="F20" s="106"/>
    </row>
    <row r="21" spans="1:6" ht="12.75" x14ac:dyDescent="0.2">
      <c r="A21" s="56"/>
      <c r="B21" s="108" t="str">
        <v>Extra factoren: raam open/dicht, ventilatie ja/nee</v>
      </c>
      <c r="C21" s="108"/>
      <c r="D21" s="108"/>
      <c r="E21" s="108" t="str">
        <v>Input gebruiker</v>
      </c>
      <c r="F21" s="107"/>
    </row>
    <row r="22" spans="1:6" ht="12.75" x14ac:dyDescent="0.2">
      <c r="A22" s="56"/>
      <c r="B22" s="205" t="str">
        <v>Aantal personen in de ruimte</v>
      </c>
      <c r="C22" s="205"/>
      <c r="D22" s="205"/>
      <c r="E22" s="105" t="str">
        <v>Input gebruiker</v>
      </c>
      <c r="F22" s="106"/>
    </row>
    <row r="23" spans="1:6" ht="12.75" x14ac:dyDescent="0.2">
      <c r="A23" s="56"/>
      <c r="B23" s="108" t="str">
        <v>Oppervlakte / volume ruimte</v>
      </c>
      <c r="C23" s="108"/>
      <c r="D23" s="108"/>
      <c r="E23" s="108" t="str">
        <v>Input gebruiker</v>
      </c>
      <c r="F23" s="107"/>
    </row>
    <row r="24" spans="1:6" ht="12.75" x14ac:dyDescent="0.2">
      <c r="A24" s="56"/>
      <c r="B24" s="205" t="str">
        <v xml:space="preserve">Definitie bepalen van lichtvervuiling </v>
      </c>
      <c r="C24" s="205"/>
      <c r="D24" s="205"/>
      <c r="E24" s="105">
        <v>0</v>
      </c>
      <c r="F24" s="106"/>
    </row>
    <row r="25" spans="1:6" ht="12.75" x14ac:dyDescent="0.2">
      <c r="A25" s="56"/>
      <c r="B25" s="108" t="str">
        <v xml:space="preserve">Impact van dimmen op lichtvervuiling </v>
      </c>
      <c r="C25" s="108"/>
      <c r="D25" s="108"/>
      <c r="E25" s="108">
        <v>0</v>
      </c>
      <c r="F25" s="107"/>
    </row>
    <row r="26" spans="1:6" ht="12.75" x14ac:dyDescent="0.2">
      <c r="A26" s="56"/>
      <c r="B26" s="205" t="str">
        <v>Sterren tellen, lopende Globe at Night</v>
      </c>
      <c r="C26" s="205"/>
      <c r="D26" s="205"/>
      <c r="E26" s="105" t="str">
        <v>Input gebruiker</v>
      </c>
      <c r="F26" s="106"/>
    </row>
    <row r="27" spans="1:6" ht="12.75" x14ac:dyDescent="0.2">
      <c r="A27" s="56"/>
      <c r="B27" s="108" t="str">
        <v>Hinder voor nachtdieren</v>
      </c>
      <c r="C27" s="108"/>
      <c r="D27" s="108"/>
      <c r="E27" s="108">
        <v>0</v>
      </c>
      <c r="F27" s="107"/>
    </row>
    <row r="28" spans="1:6" ht="12.75" x14ac:dyDescent="0.2">
      <c r="A28" s="56"/>
      <c r="B28" s="205" t="str">
        <v>Effect van straatverlichting op verkeersveiligheid</v>
      </c>
      <c r="C28" s="205"/>
      <c r="D28" s="205"/>
      <c r="E28" s="105">
        <v>0</v>
      </c>
      <c r="F28" s="106"/>
    </row>
    <row r="29" spans="1:6" ht="12.75" x14ac:dyDescent="0.2">
      <c r="A29" s="56"/>
      <c r="B29" s="108" t="str">
        <v>Zichtbaarheid verkeer bij verschillende (dag)lichtintensiteiten</v>
      </c>
      <c r="C29" s="108"/>
      <c r="D29" s="108"/>
      <c r="E29" s="108">
        <v>0</v>
      </c>
      <c r="F29" s="107"/>
    </row>
    <row r="30" spans="1:6" ht="12.75" x14ac:dyDescent="0.2">
      <c r="A30" s="56"/>
      <c r="B30" s="205" t="str">
        <v>Effect van seizoenen</v>
      </c>
      <c r="C30" s="205"/>
      <c r="D30" s="205"/>
      <c r="E30" s="105">
        <v>0</v>
      </c>
      <c r="F30" s="106"/>
    </row>
    <row r="31" spans="1:6" ht="12.75" x14ac:dyDescent="0.2">
      <c r="A31" s="56"/>
      <c r="B31" s="108" t="str">
        <v>Brekingsindex</v>
      </c>
      <c r="C31" s="108"/>
      <c r="D31" s="108"/>
      <c r="E31" s="108">
        <v>0</v>
      </c>
      <c r="F31" s="107"/>
    </row>
    <row r="32" spans="1:6" ht="12.75" x14ac:dyDescent="0.2">
      <c r="A32" s="56"/>
      <c r="B32" s="205" t="str">
        <v>Effect van weerkaatsing (op bv water)</v>
      </c>
      <c r="C32" s="205"/>
      <c r="D32" s="205"/>
      <c r="E32" s="105">
        <v>0</v>
      </c>
      <c r="F32" s="106"/>
    </row>
    <row r="33" spans="1:6" ht="12.75" x14ac:dyDescent="0.2">
      <c r="A33" s="56"/>
      <c r="B33" s="108" t="str">
        <v>Invloed van boskap aan snelwegen op geluidsniveaus in de aanliggende straten</v>
      </c>
      <c r="C33" s="108"/>
      <c r="D33" s="108"/>
      <c r="E33" s="108" t="str">
        <v>Visueel/ camera</v>
      </c>
      <c r="F33" s="107"/>
    </row>
    <row r="34" spans="1:6" ht="12.75" x14ac:dyDescent="0.2">
      <c r="A34" s="56"/>
      <c r="B34" s="205" t="str">
        <v>Subjectieve appreciatie van het geluidsklimaat</v>
      </c>
      <c r="C34" s="205"/>
      <c r="D34" s="205"/>
      <c r="E34" s="105" t="str">
        <v>Input gebruiker</v>
      </c>
      <c r="F34" s="106"/>
    </row>
    <row r="35" spans="1:6" ht="12.75" x14ac:dyDescent="0.2">
      <c r="A35" s="56"/>
      <c r="B35" s="108" t="str">
        <v>Vissenbestand</v>
      </c>
      <c r="C35" s="108"/>
      <c r="D35" s="108"/>
      <c r="E35" s="108" t="str">
        <v>Input gebruiker</v>
      </c>
      <c r="F35" s="107"/>
    </row>
    <row r="36" spans="1:6" ht="12.75" x14ac:dyDescent="0.2">
      <c r="A36" s="56"/>
      <c r="B36" s="205" t="str">
        <v>Effect van droogte op biodiversiteit</v>
      </c>
      <c r="C36" s="205"/>
      <c r="D36" s="205"/>
      <c r="E36" s="105" t="str">
        <v>Input gebruiker</v>
      </c>
      <c r="F36" s="106"/>
    </row>
    <row r="37" spans="1:6" ht="12.75" x14ac:dyDescent="0.2">
      <c r="A37" s="56"/>
      <c r="B37" s="108" t="str">
        <v>Referentieverbruik</v>
      </c>
      <c r="C37" s="108"/>
      <c r="D37" s="108"/>
      <c r="E37" s="108">
        <v>0</v>
      </c>
      <c r="F37" s="107"/>
    </row>
    <row r="38" spans="1:6" ht="12.75" x14ac:dyDescent="0.2">
      <c r="A38" s="56"/>
      <c r="B38" s="205" t="str">
        <v>Fauna en flora</v>
      </c>
      <c r="C38" s="205"/>
      <c r="D38" s="205"/>
      <c r="E38" s="105" t="str">
        <v>Input gebruiker</v>
      </c>
      <c r="F38" s="106"/>
    </row>
    <row r="39" spans="1:6" ht="12.75" x14ac:dyDescent="0.2">
      <c r="A39" s="56"/>
      <c r="B39" s="108" t="str">
        <v>Aanwezigheid van vervuilende stoffen in het water</v>
      </c>
      <c r="C39" s="108"/>
      <c r="D39" s="108"/>
      <c r="E39" s="108" t="str">
        <v>Steekproef</v>
      </c>
      <c r="F39" s="107"/>
    </row>
    <row r="40" spans="1:6" ht="12.75" x14ac:dyDescent="0.2">
      <c r="A40" s="56"/>
      <c r="B40" s="205" t="str">
        <v>Effect op biodiversiteit</v>
      </c>
      <c r="C40" s="205"/>
      <c r="D40" s="205"/>
      <c r="E40" s="105" t="str">
        <v>Input gebruiker</v>
      </c>
      <c r="F40" s="106"/>
    </row>
    <row r="41" spans="1:6" ht="12.75" x14ac:dyDescent="0.2">
      <c r="A41" s="56"/>
      <c r="B41" s="108" t="str">
        <v>Zuurtegraad van de bodem</v>
      </c>
      <c r="C41" s="108"/>
      <c r="D41" s="108"/>
      <c r="E41" s="108" t="str">
        <v>Steekproef</v>
      </c>
      <c r="F41" s="107"/>
    </row>
    <row r="42" spans="1:6" ht="12.75" x14ac:dyDescent="0.2">
      <c r="A42" s="56"/>
      <c r="B42" s="205" t="str">
        <v>Effect van fijn stof op voorkomen ziektes</v>
      </c>
      <c r="C42" s="205"/>
      <c r="D42" s="205"/>
      <c r="E42" s="105">
        <v>0</v>
      </c>
      <c r="F42" s="106"/>
    </row>
    <row r="43" spans="1:6" ht="12.75" x14ac:dyDescent="0.2">
      <c r="A43" s="56"/>
      <c r="B43" s="108" t="str">
        <v>Effect van waterkwaliteit</v>
      </c>
      <c r="C43" s="108"/>
      <c r="D43" s="108"/>
      <c r="E43" s="108">
        <v>0</v>
      </c>
      <c r="F43" s="107"/>
    </row>
    <row r="44" spans="1:6" ht="12.75" x14ac:dyDescent="0.2">
      <c r="A44" s="56"/>
      <c r="B44" s="205" t="str">
        <v>Mate van sociale interactie</v>
      </c>
      <c r="C44" s="205"/>
      <c r="D44" s="205"/>
      <c r="E44" s="105" t="str">
        <v>Input gebruiker</v>
      </c>
      <c r="F44" s="106"/>
    </row>
    <row r="45" spans="1:6" ht="12.75" x14ac:dyDescent="0.2">
      <c r="A45" s="56"/>
      <c r="B45" s="108" t="str">
        <v>Autonomie van burger</v>
      </c>
      <c r="C45" s="108"/>
      <c r="D45" s="108"/>
      <c r="E45" s="108">
        <v>0</v>
      </c>
      <c r="F45" s="107"/>
    </row>
    <row r="46" spans="1:6" ht="12.75" x14ac:dyDescent="0.2">
      <c r="A46" s="56"/>
      <c r="B46" s="205" t="str">
        <v>Aantal sociale contacten</v>
      </c>
      <c r="C46" s="205"/>
      <c r="D46" s="205"/>
      <c r="E46" s="105" t="str">
        <v>Input gebruiker</v>
      </c>
      <c r="F46" s="106"/>
    </row>
    <row r="47" spans="1:6" ht="12.75" x14ac:dyDescent="0.2">
      <c r="A47" s="56"/>
      <c r="B47" s="108" t="str">
        <v>Bijdrage van inkomen op het welbevinden</v>
      </c>
      <c r="C47" s="108"/>
      <c r="D47" s="108"/>
      <c r="E47" s="108" t="str">
        <v>Input gebruiker</v>
      </c>
      <c r="F47" s="107"/>
    </row>
    <row r="48" spans="1:6" ht="12.75" x14ac:dyDescent="0.2">
      <c r="A48" s="56"/>
      <c r="B48" s="205" t="str">
        <v>Brijdage van het milieu/ vervuiling op het welbevinden</v>
      </c>
      <c r="C48" s="205"/>
      <c r="D48" s="205"/>
      <c r="E48" s="105" t="str">
        <v>Input gebruiker</v>
      </c>
      <c r="F48" s="106"/>
    </row>
    <row r="49" spans="1:6" ht="12.75" x14ac:dyDescent="0.2">
      <c r="A49" s="56"/>
      <c r="B49" s="108" t="str">
        <v>Geluksgevoel</v>
      </c>
      <c r="C49" s="108"/>
      <c r="D49" s="108"/>
      <c r="E49" s="108" t="str">
        <v>Input gebruiker</v>
      </c>
      <c r="F49" s="107"/>
    </row>
    <row r="50" spans="1:6" ht="12.75" x14ac:dyDescent="0.2">
      <c r="A50" s="56"/>
      <c r="B50" s="205" t="str">
        <v>Impact van woonsituatie op het welbevinden</v>
      </c>
      <c r="C50" s="205"/>
      <c r="D50" s="205"/>
      <c r="E50" s="105" t="str">
        <v>Input gebruiker</v>
      </c>
      <c r="F50" s="106"/>
    </row>
    <row r="51" spans="1:6" ht="12.75" x14ac:dyDescent="0.2">
      <c r="A51" s="56"/>
      <c r="B51" s="108" t="str">
        <v>Onderliggende aandoeningen</v>
      </c>
      <c r="C51" s="108"/>
      <c r="D51" s="108"/>
      <c r="E51" s="108" t="str">
        <v>Input gebruiker</v>
      </c>
      <c r="F51" s="107"/>
    </row>
    <row r="52" spans="1:6" ht="12.75" x14ac:dyDescent="0.2">
      <c r="A52" s="56"/>
      <c r="B52" s="205" t="str">
        <v>Sportiviteit</v>
      </c>
      <c r="C52" s="205"/>
      <c r="D52" s="205"/>
      <c r="E52" s="105" t="str">
        <v>Aantal stappen</v>
      </c>
      <c r="F52" s="106"/>
    </row>
    <row r="53" spans="1:6" ht="12.75" x14ac:dyDescent="0.2">
      <c r="A53" s="56"/>
      <c r="B53" s="108" t="str">
        <v xml:space="preserve">Werksituatie </v>
      </c>
      <c r="C53" s="108"/>
      <c r="D53" s="108"/>
      <c r="E53" s="108" t="str">
        <v>Input gebruiker</v>
      </c>
      <c r="F53" s="107"/>
    </row>
    <row r="54" spans="1:6" ht="12.75" x14ac:dyDescent="0.2">
      <c r="A54" s="56"/>
      <c r="B54" s="205" t="str">
        <v>Eenduidig cijfer hoeveel inwoners die onder de armoedegrens wonen op lokaal niveau</v>
      </c>
      <c r="C54" s="205"/>
      <c r="D54" s="205"/>
      <c r="E54" s="105">
        <v>0</v>
      </c>
      <c r="F54" s="106"/>
    </row>
    <row r="55" spans="1:6" ht="12.75" x14ac:dyDescent="0.2">
      <c r="A55" s="56"/>
      <c r="B55" s="108" t="str">
        <v>Bijdrage van inkomen op armoedesituatie</v>
      </c>
      <c r="C55" s="108"/>
      <c r="D55" s="108"/>
      <c r="E55" s="108">
        <v>0</v>
      </c>
      <c r="F55" s="107"/>
    </row>
    <row r="56" spans="1:6" ht="12.75" x14ac:dyDescent="0.2">
      <c r="A56" s="56"/>
      <c r="B56" s="205" t="str">
        <v>Index obv indicatoren bij gezinnen zoals werk, gezondheids-, woon-situatie</v>
      </c>
      <c r="C56" s="205"/>
      <c r="D56" s="205"/>
      <c r="E56" s="105">
        <v>0</v>
      </c>
      <c r="F56" s="106"/>
    </row>
    <row r="57" spans="1:6" ht="12.75" x14ac:dyDescent="0.2">
      <c r="A57" s="56"/>
      <c r="B57" s="108" t="str">
        <v>Mate van angst/stress</v>
      </c>
      <c r="C57" s="108"/>
      <c r="D57" s="108"/>
      <c r="E57" s="108" t="str">
        <v>Input gebruiker</v>
      </c>
      <c r="F57" s="107"/>
    </row>
    <row r="58" spans="1:6" ht="12.75" x14ac:dyDescent="0.2">
      <c r="A58" s="56"/>
      <c r="B58" s="205" t="str">
        <v>Mate van angst/stress</v>
      </c>
      <c r="C58" s="205"/>
      <c r="D58" s="205"/>
      <c r="E58" s="105" t="str">
        <v>Huidweerstand</v>
      </c>
      <c r="F58" s="106"/>
    </row>
    <row r="59" spans="1:6" ht="12.75" x14ac:dyDescent="0.2">
      <c r="A59" s="56"/>
      <c r="B59" s="108" t="str">
        <v>Mate van depressiviteit</v>
      </c>
      <c r="C59" s="108"/>
      <c r="D59" s="108"/>
      <c r="E59" s="108" t="str">
        <v>Input gebruiker</v>
      </c>
      <c r="F59" s="107"/>
    </row>
    <row r="60" spans="1:6" ht="12.75" x14ac:dyDescent="0.2">
      <c r="A60" s="56"/>
      <c r="B60" s="205" t="str">
        <v>Hoe voelt iemand zich de dag voor en/of na een gesprek met een psycholoog in vergelijking met andere dagen</v>
      </c>
      <c r="C60" s="205"/>
      <c r="D60" s="205"/>
      <c r="E60" s="105" t="str">
        <v>Input gebruiker</v>
      </c>
      <c r="F60" s="106"/>
    </row>
    <row r="61" spans="1:6" ht="12.75" x14ac:dyDescent="0.2">
      <c r="A61" s="56"/>
      <c r="B61" s="108" t="str">
        <v>Mate van veerkracht</v>
      </c>
      <c r="C61" s="108"/>
      <c r="D61" s="108"/>
      <c r="E61" s="108" t="str">
        <v>Input gebruiker</v>
      </c>
      <c r="F61" s="107"/>
    </row>
    <row r="62" spans="1:6" ht="12.75" x14ac:dyDescent="0.2">
      <c r="A62" s="56"/>
      <c r="B62" s="205" t="str">
        <v>Psychosociale hulp aan huis</v>
      </c>
      <c r="C62" s="205"/>
      <c r="D62" s="205"/>
      <c r="E62" s="105">
        <v>0</v>
      </c>
      <c r="F62" s="106"/>
    </row>
    <row r="63" spans="1:6" ht="12.75" x14ac:dyDescent="0.2">
      <c r="A63" s="56"/>
      <c r="B63" s="108" t="str">
        <v>Zelfrapportage of iemand afgelopen tijd bij iemand terecht kon met problemen</v>
      </c>
      <c r="C63" s="108"/>
      <c r="D63" s="108"/>
      <c r="E63" s="108" t="str">
        <v>Input gebruiker</v>
      </c>
      <c r="F63" s="107"/>
    </row>
    <row r="64" spans="1:6" ht="12.75" x14ac:dyDescent="0.2">
      <c r="A64" s="56"/>
      <c r="B64" s="205" t="str">
        <v>Foto: wat hebben we vandaag en wat missen we</v>
      </c>
      <c r="C64" s="205"/>
      <c r="D64" s="205"/>
      <c r="E64" s="105">
        <v>0</v>
      </c>
      <c r="F64" s="106"/>
    </row>
    <row r="65" spans="1:6" ht="12.75" x14ac:dyDescent="0.2">
      <c r="A65" s="56"/>
      <c r="B65" s="108" t="str">
        <v>Leading by example</v>
      </c>
      <c r="C65" s="108"/>
      <c r="D65" s="108"/>
      <c r="E65" s="108">
        <v>0</v>
      </c>
      <c r="F65" s="107"/>
    </row>
    <row r="66" spans="1:6" ht="12.75" x14ac:dyDescent="0.2">
      <c r="A66" s="56"/>
      <c r="B66" s="205" t="str">
        <v>Straatbeweegcoach</v>
      </c>
      <c r="C66" s="205"/>
      <c r="D66" s="205"/>
      <c r="E66" s="105">
        <v>0</v>
      </c>
      <c r="F66" s="106"/>
    </row>
    <row r="67" spans="1:6" ht="12.75" x14ac:dyDescent="0.2">
      <c r="A67" s="56"/>
      <c r="B67" s="108" t="str">
        <v>Makkelijk instappen</v>
      </c>
      <c r="C67" s="108"/>
      <c r="D67" s="108"/>
      <c r="E67" s="108">
        <v>0</v>
      </c>
      <c r="F67" s="107"/>
    </row>
    <row r="68" spans="1:6" ht="12.75" x14ac:dyDescent="0.2">
      <c r="A68" s="56"/>
      <c r="B68" s="205" t="str">
        <v>Aanbieden van multi-sport platform</v>
      </c>
      <c r="C68" s="205"/>
      <c r="D68" s="205"/>
      <c r="E68" s="105">
        <v>0</v>
      </c>
      <c r="F68" s="106"/>
    </row>
    <row r="69" spans="1:6" ht="12.75" x14ac:dyDescent="0.2">
      <c r="A69" s="56"/>
      <c r="B69" s="108" t="str">
        <v>Beweegbuddy</v>
      </c>
      <c r="C69" s="108"/>
      <c r="D69" s="108"/>
      <c r="E69" s="108">
        <v>0</v>
      </c>
      <c r="F69" s="107"/>
    </row>
    <row r="70" spans="1:6" ht="12.75" x14ac:dyDescent="0.2">
      <c r="A70" s="56"/>
      <c r="B70" s="205" t="str">
        <v>Eigen dashboard met vooruitgang</v>
      </c>
      <c r="C70" s="205"/>
      <c r="D70" s="205"/>
      <c r="E70" s="105">
        <v>0</v>
      </c>
      <c r="F70" s="106"/>
    </row>
    <row r="71" spans="1:6" ht="12.75" x14ac:dyDescent="0.2">
      <c r="A71" s="56"/>
      <c r="B71" s="108" t="str">
        <v>Op willekeurige momenten via een app eenzaamheidsgevoel bevragen</v>
      </c>
      <c r="C71" s="108"/>
      <c r="D71" s="108"/>
      <c r="E71" s="108" t="str">
        <v>Input gebruiker</v>
      </c>
      <c r="F71" s="107"/>
    </row>
    <row r="72" spans="1:6" ht="12.75" x14ac:dyDescent="0.2">
      <c r="A72" s="56"/>
      <c r="B72" s="205" t="str">
        <v>Aantal sociale contacten van een persoon</v>
      </c>
      <c r="C72" s="205"/>
      <c r="D72" s="205"/>
      <c r="E72" s="105" t="str">
        <v>Input gebruiker</v>
      </c>
      <c r="F72" s="106"/>
    </row>
    <row r="73" spans="1:6" ht="12.75" x14ac:dyDescent="0.2">
      <c r="A73" s="56"/>
      <c r="B73" s="108" t="str">
        <v>Samenwerking tussen organisaties bevorderen om eenzaamheid aan te pakken</v>
      </c>
      <c r="C73" s="108"/>
      <c r="D73" s="108"/>
      <c r="E73" s="108">
        <v>0</v>
      </c>
      <c r="F73" s="107"/>
    </row>
    <row r="74" spans="1:6" ht="12.75" x14ac:dyDescent="0.2">
      <c r="A74" s="56"/>
      <c r="B74" s="205" t="str">
        <v>Effect van verschillende acties op mate van eenzaamheid</v>
      </c>
      <c r="C74" s="205"/>
      <c r="D74" s="205"/>
      <c r="E74" s="105" t="str">
        <v>Input gebruiker</v>
      </c>
      <c r="F74" s="106"/>
    </row>
    <row r="75" spans="1:6" ht="12.75" x14ac:dyDescent="0.2">
      <c r="A75" s="56"/>
      <c r="B75" s="108" t="str">
        <v>Welke plaats zet aan tot ontmoetingen tussen verschillende doelgroepen?</v>
      </c>
      <c r="C75" s="108"/>
      <c r="D75" s="108"/>
      <c r="E75" s="108" t="str">
        <v>Input gebruiker</v>
      </c>
      <c r="F75" s="107"/>
    </row>
    <row r="76" spans="1:6" ht="12.75" x14ac:dyDescent="0.2">
      <c r="A76" s="56"/>
      <c r="B76" s="205" t="str">
        <v>Gevoel van de bezoeker op een bepaalde plaats</v>
      </c>
      <c r="C76" s="205"/>
      <c r="D76" s="205"/>
      <c r="E76" s="105" t="str">
        <v>Input gebruiker</v>
      </c>
      <c r="F76" s="106"/>
    </row>
    <row r="77" spans="1:6" ht="12.75" x14ac:dyDescent="0.2">
      <c r="A77" s="56"/>
      <c r="B77" s="108" t="str">
        <v>Niet enkel openbare ruimten maar ook bijvoorbeeld betekenis van ontmoetingsruimten (dienstcentra, vereniging waar armen het woord nemen, buurthuis, ...)</v>
      </c>
      <c r="C77" s="108"/>
      <c r="D77" s="108"/>
      <c r="E77" s="108">
        <v>0</v>
      </c>
      <c r="F77" s="107"/>
    </row>
    <row r="78" spans="1:6" ht="12.75" x14ac:dyDescent="0.2">
      <c r="A78" s="56"/>
      <c r="B78" s="205" t="str">
        <v>Het aantal contacten per week (digitaal en fysiek)</v>
      </c>
      <c r="C78" s="205"/>
      <c r="D78" s="205"/>
      <c r="E78" s="105" t="str">
        <v>Input gebruiker</v>
      </c>
      <c r="F78" s="106"/>
    </row>
    <row r="79" spans="1:6" ht="12.75" x14ac:dyDescent="0.2">
      <c r="A79" s="56"/>
      <c r="B79" s="108" t="str">
        <v xml:space="preserve">Ontwikkelen van beweegbuddy's </v>
      </c>
      <c r="C79" s="108"/>
      <c r="D79" s="108"/>
      <c r="E79" s="108">
        <v>0</v>
      </c>
      <c r="F79" s="107"/>
    </row>
    <row r="80" spans="1:6" ht="12.75" x14ac:dyDescent="0.2">
      <c r="A80" s="56"/>
      <c r="B80" s="205" t="str">
        <v>MeetingPoint</v>
      </c>
      <c r="C80" s="205"/>
      <c r="D80" s="205"/>
      <c r="E80" s="105">
        <v>0</v>
      </c>
      <c r="F80" s="106"/>
    </row>
    <row r="81" spans="1:6" ht="12.75" x14ac:dyDescent="0.2">
      <c r="A81" s="56"/>
      <c r="B81" s="108" t="str">
        <v xml:space="preserve">Tinder voor welbevinden? </v>
      </c>
      <c r="C81" s="108"/>
      <c r="D81" s="108"/>
      <c r="E81" s="108">
        <v>0</v>
      </c>
      <c r="F81" s="107"/>
    </row>
    <row r="82" spans="1:6" ht="12.75" x14ac:dyDescent="0.2">
      <c r="A82" s="56"/>
      <c r="B82" s="205" t="str">
        <v>Human centric design?</v>
      </c>
      <c r="C82" s="205"/>
      <c r="D82" s="205"/>
      <c r="E82" s="105">
        <v>0</v>
      </c>
      <c r="F82" s="106"/>
    </row>
    <row r="83" spans="1:6" ht="12.75" x14ac:dyDescent="0.2">
      <c r="A83" s="56"/>
      <c r="B83" s="108" t="str">
        <v>Hoeveelheid groen</v>
      </c>
      <c r="C83" s="108"/>
      <c r="D83" s="108"/>
      <c r="E83" s="108">
        <v>0</v>
      </c>
      <c r="F83" s="107"/>
    </row>
    <row r="84" spans="1:6" ht="12.75" x14ac:dyDescent="0.2">
      <c r="A84" s="56"/>
      <c r="B84" s="205" t="str">
        <v>Zwerfvuil</v>
      </c>
      <c r="C84" s="205"/>
      <c r="D84" s="205"/>
      <c r="E84" s="105">
        <v>0</v>
      </c>
      <c r="F84" s="106"/>
    </row>
    <row r="85" spans="1:6" ht="12.75" x14ac:dyDescent="0.2">
      <c r="A85" s="56"/>
      <c r="B85" s="108" t="str">
        <v>Geuroverlast</v>
      </c>
      <c r="C85" s="108"/>
      <c r="D85" s="108"/>
      <c r="E85" s="108" t="str">
        <v>Input gebruiker</v>
      </c>
      <c r="F85" s="107"/>
    </row>
    <row r="86" spans="1:6" ht="12.75" x14ac:dyDescent="0.2">
      <c r="A86" s="56"/>
      <c r="B86" s="205" t="str">
        <v>Druktegevoel</v>
      </c>
      <c r="C86" s="205"/>
      <c r="D86" s="205"/>
      <c r="E86" s="105" t="str">
        <v>Input gebruiker</v>
      </c>
      <c r="F86" s="106"/>
    </row>
    <row r="87" spans="1:6" ht="12.75" x14ac:dyDescent="0.2">
      <c r="A87" s="56"/>
      <c r="B87" s="108" t="str">
        <v>Is er sociale controle?</v>
      </c>
      <c r="C87" s="108"/>
      <c r="D87" s="108"/>
      <c r="E87" s="108" t="str">
        <v>Input gebruiker</v>
      </c>
      <c r="F87" s="107"/>
    </row>
    <row r="88" spans="1:6" ht="12.75" x14ac:dyDescent="0.2">
      <c r="A88" s="56"/>
      <c r="B88" s="205" t="str">
        <v>Aanbod van winkel/wonen/interactie</v>
      </c>
      <c r="C88" s="205"/>
      <c r="D88" s="205"/>
      <c r="E88" s="105">
        <v>0</v>
      </c>
      <c r="F88" s="106"/>
    </row>
    <row r="89" spans="1:6" ht="12.75" x14ac:dyDescent="0.2">
      <c r="A89" s="56"/>
      <c r="B89" s="108" t="str">
        <v>Burgers betrekken bij de waardebepaling</v>
      </c>
      <c r="C89" s="108"/>
      <c r="D89" s="108"/>
      <c r="E89" s="108">
        <v>0</v>
      </c>
      <c r="F89" s="107"/>
    </row>
    <row r="90" spans="1:6" ht="12.75" x14ac:dyDescent="0.2">
      <c r="A90" s="56"/>
      <c r="B90" s="205" t="str">
        <v>Monetariseren van zachte elementen in de publieke ruimte</v>
      </c>
      <c r="C90" s="205"/>
      <c r="D90" s="205"/>
      <c r="E90" s="105">
        <v>0</v>
      </c>
      <c r="F90" s="106"/>
    </row>
    <row r="91" spans="1:6" ht="12.75" x14ac:dyDescent="0.2">
      <c r="A91" s="56"/>
      <c r="B91" s="108" t="str">
        <v>Place value identifiers</v>
      </c>
      <c r="C91" s="108"/>
      <c r="D91" s="108"/>
      <c r="E91" s="108">
        <v>0</v>
      </c>
      <c r="F91" s="107"/>
    </row>
    <row r="92" spans="1:6" ht="12.75" x14ac:dyDescent="0.2">
      <c r="A92" s="56"/>
      <c r="B92" s="205" t="str">
        <v>Wegtype</v>
      </c>
      <c r="C92" s="205"/>
      <c r="D92" s="205"/>
      <c r="E92" s="105">
        <v>0</v>
      </c>
      <c r="F92" s="106"/>
    </row>
    <row r="93" spans="1:6" ht="12.75" x14ac:dyDescent="0.2">
      <c r="A93" s="56"/>
      <c r="B93" s="108" t="str">
        <v>Onderscheid modi (personenwagens/ vrachtverkeer/ ....)</v>
      </c>
      <c r="C93" s="108"/>
      <c r="D93" s="108"/>
      <c r="E93" s="108">
        <v>0</v>
      </c>
      <c r="F93" s="107"/>
    </row>
    <row r="94" spans="1:6" ht="12.75" x14ac:dyDescent="0.2">
      <c r="A94" s="56"/>
      <c r="B94" s="205" t="str">
        <v xml:space="preserve">Rijstroken: aantal &amp; richting </v>
      </c>
      <c r="C94" s="205"/>
      <c r="D94" s="205"/>
      <c r="E94" s="105">
        <v>0</v>
      </c>
      <c r="F94" s="106"/>
    </row>
    <row r="95" spans="1:6" ht="12.75" x14ac:dyDescent="0.2">
      <c r="A95" s="56"/>
      <c r="B95" s="108" t="str">
        <v>OV-route (Verhouding tov ander vervoerstypes)</v>
      </c>
      <c r="C95" s="108"/>
      <c r="D95" s="108"/>
      <c r="E95" s="108">
        <v>0</v>
      </c>
      <c r="F95" s="107"/>
    </row>
    <row r="96" spans="1:6" ht="12.75" x14ac:dyDescent="0.2">
      <c r="A96" s="56"/>
      <c r="B96" s="205" t="str">
        <v>Routes doorheen stad/gemeente (niet alleen voor gemotoriseerd verkeer)</v>
      </c>
      <c r="C96" s="205"/>
      <c r="D96" s="205"/>
      <c r="E96" s="105">
        <v>0</v>
      </c>
      <c r="F96" s="106"/>
    </row>
    <row r="97" spans="1:6" ht="12.75" x14ac:dyDescent="0.2">
      <c r="A97" s="56"/>
      <c r="B97" s="108" t="str">
        <v>Voertuigtype</v>
      </c>
      <c r="C97" s="108"/>
      <c r="D97" s="108"/>
      <c r="E97" s="108">
        <v>0</v>
      </c>
      <c r="F97" s="107"/>
    </row>
    <row r="98" spans="1:6" ht="12.75" x14ac:dyDescent="0.2">
      <c r="A98" s="56"/>
      <c r="B98" s="205" t="str">
        <v xml:space="preserve">Modal split </v>
      </c>
      <c r="C98" s="205"/>
      <c r="D98" s="205"/>
      <c r="E98" s="105">
        <v>0</v>
      </c>
      <c r="F98" s="106"/>
    </row>
    <row r="99" spans="1:6" ht="12.75" x14ac:dyDescent="0.2">
      <c r="A99" s="56"/>
      <c r="B99" s="108" t="str">
        <v>Hoe lang moet je zoeken?</v>
      </c>
      <c r="C99" s="108"/>
      <c r="D99" s="108"/>
      <c r="E99" s="108" t="str">
        <v>Duurtijd</v>
      </c>
      <c r="F99" s="107"/>
    </row>
    <row r="100" spans="1:6" ht="12.75" x14ac:dyDescent="0.2">
      <c r="A100" s="56"/>
      <c r="B100" s="205" t="str">
        <v>Aantal publieke en private parkeerplaatsen (aanbod)</v>
      </c>
      <c r="C100" s="205"/>
      <c r="D100" s="205"/>
      <c r="E100" s="105">
        <v>0</v>
      </c>
      <c r="F100" s="106"/>
    </row>
    <row r="101" spans="1:6" ht="12.75" x14ac:dyDescent="0.2">
      <c r="A101" s="56"/>
      <c r="B101" s="108" t="str">
        <v>Aantal beschikbare parkeerplaatsen op openbare weg/plaats</v>
      </c>
      <c r="C101" s="108"/>
      <c r="D101" s="108"/>
      <c r="E101" s="108">
        <v>0</v>
      </c>
      <c r="F101" s="107"/>
    </row>
    <row r="102" spans="1:6" ht="12.75" x14ac:dyDescent="0.2">
      <c r="A102" s="56"/>
      <c r="B102" s="205" t="str">
        <v>Aantal voertuigen in bezit bij inwoners (naar type)</v>
      </c>
      <c r="C102" s="205"/>
      <c r="D102" s="205"/>
      <c r="E102" s="105">
        <v>0</v>
      </c>
      <c r="F102" s="106"/>
    </row>
    <row r="103" spans="1:6" ht="12.75" x14ac:dyDescent="0.2">
      <c r="A103" s="56"/>
      <c r="B103" s="108" t="str">
        <v>Subjectieve beleving of er voldoende parkeerplaats is</v>
      </c>
      <c r="C103" s="108"/>
      <c r="D103" s="108"/>
      <c r="E103" s="108" t="str">
        <v>Input gebruiker</v>
      </c>
      <c r="F103" s="107"/>
    </row>
    <row r="104" spans="1:6" ht="12.75" x14ac:dyDescent="0.2">
      <c r="A104" s="56"/>
      <c r="B104" s="205" t="str">
        <v>Lokale omgeving</v>
      </c>
      <c r="C104" s="205"/>
      <c r="D104" s="205"/>
      <c r="E104" s="105" t="str">
        <v>Aantal ongevallen</v>
      </c>
      <c r="F104" s="106"/>
    </row>
    <row r="105" spans="1:6" ht="12.75" x14ac:dyDescent="0.2">
      <c r="A105" s="56"/>
      <c r="B105" s="108" t="str">
        <v>Perceptie van gebruiker</v>
      </c>
      <c r="C105" s="108"/>
      <c r="D105" s="108"/>
      <c r="E105" s="108" t="str">
        <v>Input gebruiker</v>
      </c>
      <c r="F105" s="107"/>
    </row>
    <row r="106" spans="1:6" ht="12.75" x14ac:dyDescent="0.2">
      <c r="A106" s="56"/>
      <c r="B106" s="205" t="str">
        <v>Lokale omgeving</v>
      </c>
      <c r="C106" s="205"/>
      <c r="D106" s="205"/>
      <c r="E106" s="105" t="str">
        <v>Aantal oversteekplaatsen</v>
      </c>
      <c r="F106" s="106"/>
    </row>
    <row r="107" spans="1:6" ht="12.75" x14ac:dyDescent="0.2">
      <c r="A107" s="56"/>
      <c r="B107" s="108" t="str">
        <v>Overtredingen</v>
      </c>
      <c r="C107" s="108"/>
      <c r="D107" s="108"/>
      <c r="E107" s="108" t="str">
        <v>Snelheid</v>
      </c>
      <c r="F107" s="107"/>
    </row>
    <row r="108" spans="1:6" ht="12.75" x14ac:dyDescent="0.2">
      <c r="A108" s="56"/>
      <c r="B108" s="205" t="str">
        <v xml:space="preserve">Hinder o.a geluid, aggressie, ... etc. </v>
      </c>
      <c r="C108" s="205"/>
      <c r="D108" s="205"/>
      <c r="E108" s="105" t="str">
        <v>Input gebruiker</v>
      </c>
      <c r="F108" s="106"/>
    </row>
    <row r="109" spans="1:6" ht="12.75" x14ac:dyDescent="0.2">
      <c r="A109" s="56"/>
      <c r="B109" s="108" t="str">
        <v>Welke invloed heeft heraanleg op breedte stoep #bomen, #parkeerplaatsen, ...</v>
      </c>
      <c r="C109" s="108"/>
      <c r="D109" s="108"/>
      <c r="E109" s="108">
        <v>0</v>
      </c>
      <c r="F109" s="107"/>
    </row>
    <row r="110" spans="1:6" ht="12.75" x14ac:dyDescent="0.2">
      <c r="A110" s="56"/>
      <c r="B110" s="205" t="str">
        <v>Gebruiksgemak (voor verschillende doelgroepen) haltes en trams/bussen/treinen</v>
      </c>
      <c r="C110" s="205"/>
      <c r="D110" s="205"/>
      <c r="E110" s="105" t="str">
        <v>Aantal toegangswegen</v>
      </c>
      <c r="F110" s="106"/>
    </row>
    <row r="111" spans="1:6" ht="12.75" x14ac:dyDescent="0.2">
      <c r="A111" s="56"/>
      <c r="B111" s="108" t="str">
        <v>Gebruiksgemak (voor verschillende doelgroepen) haltes en trams/bussen/treinen</v>
      </c>
      <c r="C111" s="108"/>
      <c r="D111" s="108"/>
      <c r="E111" s="108" t="str">
        <v>Type toegangswegen</v>
      </c>
      <c r="F111" s="107"/>
    </row>
    <row r="112" spans="1:6" ht="12.75" x14ac:dyDescent="0.2">
      <c r="A112" s="56"/>
      <c r="B112" s="205" t="str">
        <v>Gebruiksgemak (voor verschillende doelgroepen) haltes en trams/bussen/treinen</v>
      </c>
      <c r="C112" s="205"/>
      <c r="D112" s="205"/>
      <c r="E112" s="105" t="str">
        <v>Type gebruikers</v>
      </c>
      <c r="F112" s="106"/>
    </row>
    <row r="113" spans="1:6" ht="12.75" x14ac:dyDescent="0.2">
      <c r="A113" s="56"/>
      <c r="B113" s="108" t="str">
        <v>Bus/tram/trein - nummer (ic vs p train -&gt; obv locatie en tijdstip)</v>
      </c>
      <c r="C113" s="108"/>
      <c r="D113" s="108"/>
      <c r="E113" s="108" t="str">
        <v>Input gebruiker</v>
      </c>
      <c r="F113" s="107"/>
    </row>
    <row r="114" spans="1:6" ht="12.75" x14ac:dyDescent="0.2">
      <c r="A114" s="56"/>
      <c r="B114" s="205" t="str">
        <v>Gedrag op een specifieke locatie</v>
      </c>
      <c r="C114" s="205"/>
      <c r="D114" s="205"/>
      <c r="E114" s="105" t="str">
        <v>Visueel/ camera</v>
      </c>
      <c r="F114" s="106"/>
    </row>
    <row r="115" spans="1:6" ht="12.75" x14ac:dyDescent="0.2">
      <c r="A115" s="56"/>
      <c r="B115" s="108" t="str">
        <v>Routes (itt intensiteiten op aparte locaties) om na te gaan welke infra eventueel vermeden wordt</v>
      </c>
      <c r="C115" s="108"/>
      <c r="D115" s="108"/>
      <c r="E115" s="108">
        <v>0</v>
      </c>
      <c r="F115" s="107"/>
    </row>
    <row r="116" spans="1:6" ht="12.75" x14ac:dyDescent="0.2">
      <c r="A116" s="56"/>
      <c r="B116" s="205" t="str">
        <v>Toestand voetpaden</v>
      </c>
      <c r="C116" s="205"/>
      <c r="D116" s="205"/>
      <c r="E116" s="105">
        <v>0</v>
      </c>
      <c r="F116" s="106"/>
    </row>
    <row r="117" spans="1:6" ht="12.75" x14ac:dyDescent="0.2">
      <c r="A117" s="56"/>
      <c r="B117" s="108" t="str">
        <v>Bevraging</v>
      </c>
      <c r="C117" s="108"/>
      <c r="D117" s="108"/>
      <c r="E117" s="108" t="str">
        <v>Input gebruiker</v>
      </c>
      <c r="F117" s="107"/>
    </row>
    <row r="118" spans="1:6" ht="12.75" x14ac:dyDescent="0.2">
      <c r="A118" s="56"/>
      <c r="B118" s="205" t="str">
        <v>Omgevingsfactoren</v>
      </c>
      <c r="C118" s="205"/>
      <c r="D118" s="205"/>
      <c r="E118" s="105" t="str">
        <v>Tijdstip</v>
      </c>
      <c r="F118" s="106"/>
    </row>
    <row r="119" spans="1:6" ht="12.75" x14ac:dyDescent="0.2">
      <c r="A119" s="56"/>
      <c r="B119" s="108" t="str">
        <v>Gevoel van overlast/ sentiment</v>
      </c>
      <c r="C119" s="108"/>
      <c r="D119" s="108"/>
      <c r="E119" s="108" t="str">
        <v>Input gebruiker</v>
      </c>
      <c r="F119" s="107"/>
    </row>
    <row r="120" spans="1:6" ht="12.75" x14ac:dyDescent="0.2">
      <c r="A120" s="56"/>
      <c r="B120" s="205" t="str">
        <v>Doorstroming vb. fileopbouw, bijna ongevallen, ect.</v>
      </c>
      <c r="C120" s="205"/>
      <c r="D120" s="205"/>
      <c r="E120" s="105">
        <v>0</v>
      </c>
      <c r="F120" s="106"/>
    </row>
    <row r="121" spans="1:6" ht="12.75" x14ac:dyDescent="0.2">
      <c r="A121" s="56"/>
      <c r="B121" s="108" t="str">
        <v>Werkt alles nog naar behoren?</v>
      </c>
      <c r="C121" s="108"/>
      <c r="D121" s="108"/>
      <c r="E121" s="108" t="str">
        <v>Input gebruiker</v>
      </c>
      <c r="F121" s="107"/>
    </row>
    <row r="122" spans="1:6" ht="12.75" x14ac:dyDescent="0.2">
      <c r="A122" s="56"/>
      <c r="B122" s="205" t="str">
        <v>Reistijden vergelijken</v>
      </c>
      <c r="C122" s="205"/>
      <c r="D122" s="205"/>
      <c r="E122" s="105" t="str">
        <v>Input gebruiker</v>
      </c>
      <c r="F122" s="106"/>
    </row>
    <row r="123" spans="1:6" ht="12.75" x14ac:dyDescent="0.2">
      <c r="A123" s="56"/>
      <c r="B123" s="108" t="str">
        <v>Bezit (auto, fiets, abonnementen)</v>
      </c>
      <c r="C123" s="108"/>
      <c r="D123" s="108"/>
      <c r="E123" s="108" t="str">
        <v>Input gebruiker</v>
      </c>
      <c r="F123" s="107"/>
    </row>
    <row r="124" spans="1:6" ht="12.75" x14ac:dyDescent="0.2">
      <c r="A124" s="56"/>
      <c r="B124" s="205" t="str">
        <v>Toegang tot alternatieve modi (afstand tot OV, bezit modi, routes)</v>
      </c>
      <c r="C124" s="205"/>
      <c r="D124" s="205"/>
      <c r="E124" s="105" t="str">
        <v>Input gebruiker</v>
      </c>
      <c r="F124" s="106"/>
    </row>
    <row r="125" spans="1:6" ht="12.75" x14ac:dyDescent="0.2">
      <c r="A125" s="56"/>
      <c r="B125" s="108" t="str">
        <v>Bevraging waarom automobilisten de auto nemen/verkiezen</v>
      </c>
      <c r="C125" s="108"/>
      <c r="D125" s="108"/>
      <c r="E125" s="108" t="str">
        <v>Input gebruiker</v>
      </c>
      <c r="F125" s="107"/>
    </row>
    <row r="126" spans="1:6" ht="12.75" x14ac:dyDescent="0.2">
      <c r="A126" s="56"/>
      <c r="B126" s="205" t="str">
        <v>Redenen om zich te verplaatsen vb. woon-werk, vrijetijd, ...</v>
      </c>
      <c r="C126" s="205"/>
      <c r="D126" s="205"/>
      <c r="E126" s="105" t="str">
        <v>Input gebruiker</v>
      </c>
      <c r="F126" s="106"/>
    </row>
    <row r="127" spans="1:6" ht="12.75" x14ac:dyDescent="0.2">
      <c r="A127" s="56"/>
      <c r="B127" s="108" t="str">
        <v>Ernst probleem (hoe hard wijkt de situatie af tov de standaard)</v>
      </c>
      <c r="C127" s="108"/>
      <c r="D127" s="108"/>
      <c r="E127" s="108" t="str">
        <v>Input gebruiker</v>
      </c>
      <c r="F127" s="107"/>
    </row>
    <row r="128" spans="1:6" ht="12.75" x14ac:dyDescent="0.2">
      <c r="A128" s="56"/>
      <c r="B128" s="205" t="str">
        <v>Breedte voetpad</v>
      </c>
      <c r="C128" s="205"/>
      <c r="D128" s="205"/>
      <c r="E128" s="105">
        <v>0</v>
      </c>
      <c r="F128" s="106"/>
    </row>
    <row r="129" spans="1:6" ht="12.75" x14ac:dyDescent="0.2">
      <c r="A129" s="56"/>
      <c r="B129" s="108" t="str">
        <v>Aantal ongevallen</v>
      </c>
      <c r="C129" s="108"/>
      <c r="D129" s="108"/>
      <c r="E129" s="108">
        <v>0</v>
      </c>
      <c r="F129" s="107"/>
    </row>
    <row r="130" spans="1:6" ht="12.75" x14ac:dyDescent="0.2">
      <c r="A130" s="56"/>
      <c r="B130" s="205" t="str">
        <v>Wegtype</v>
      </c>
      <c r="C130" s="205"/>
      <c r="D130" s="205"/>
      <c r="E130" s="105">
        <v>0</v>
      </c>
      <c r="F130" s="106"/>
    </row>
    <row r="131" spans="1:6" ht="12.75" x14ac:dyDescent="0.2">
      <c r="A131" s="56"/>
      <c r="B131" s="108" t="str">
        <v>Type wegsegment (kruispunt, oversteekpunt, weg, ...)</v>
      </c>
      <c r="C131" s="108"/>
      <c r="D131" s="108"/>
      <c r="E131" s="108">
        <v>0</v>
      </c>
      <c r="F131" s="107"/>
    </row>
    <row r="132" spans="1:6" ht="12.75" x14ac:dyDescent="0.2">
      <c r="A132" s="56"/>
      <c r="B132" s="205" t="str">
        <v>Inrichting wegsegment</v>
      </c>
      <c r="C132" s="205"/>
      <c r="D132" s="205"/>
      <c r="E132" s="105">
        <v>0</v>
      </c>
      <c r="F132" s="106"/>
    </row>
    <row r="133" spans="1:6" ht="12.75" x14ac:dyDescent="0.2">
      <c r="A133" s="56"/>
      <c r="B133" s="108" t="str">
        <v>Oorzaak ongevallen -&gt; hoe kan je infrastuctuur er op verbeteren</v>
      </c>
      <c r="C133" s="108"/>
      <c r="D133" s="108"/>
      <c r="E133" s="108">
        <v>0</v>
      </c>
      <c r="F133" s="107"/>
    </row>
    <row r="134" spans="1:6" ht="12.75" x14ac:dyDescent="0.2">
      <c r="A134" s="56"/>
      <c r="B134" s="205" t="str">
        <v>Bewegingsintensiteit</v>
      </c>
      <c r="C134" s="205"/>
      <c r="D134" s="205"/>
      <c r="E134" s="105" t="str">
        <v>Snelheid</v>
      </c>
      <c r="F134" s="106"/>
    </row>
    <row r="135" spans="1:6" ht="12.75" x14ac:dyDescent="0.2">
      <c r="A135" s="56"/>
      <c r="B135" s="108" t="str">
        <v>Bewegingsintensiteit</v>
      </c>
      <c r="C135" s="108"/>
      <c r="D135" s="108"/>
      <c r="E135" s="108" t="str">
        <v>Rotatie</v>
      </c>
      <c r="F135" s="107"/>
    </row>
    <row r="136" spans="1:6" ht="12.75" x14ac:dyDescent="0.2">
      <c r="A136" s="56"/>
      <c r="B136" s="205" t="str">
        <v>Bewegingsintensiteit</v>
      </c>
      <c r="C136" s="205"/>
      <c r="D136" s="205"/>
      <c r="E136" s="105" t="str">
        <v>Duurtijd</v>
      </c>
      <c r="F136" s="106"/>
    </row>
    <row r="137" spans="1:6" ht="12.75" x14ac:dyDescent="0.2">
      <c r="A137" s="56"/>
      <c r="B137" s="108" t="str">
        <v>Welke promotie werkt het best?</v>
      </c>
      <c r="C137" s="108"/>
      <c r="D137" s="108"/>
      <c r="E137" s="108">
        <v>0</v>
      </c>
      <c r="F137" s="107"/>
    </row>
    <row r="138" spans="1:6" ht="12.75" x14ac:dyDescent="0.2">
      <c r="A138" s="56"/>
      <c r="B138" s="205" t="str">
        <v>Gebruiksgemak &amp; ervarging</v>
      </c>
      <c r="C138" s="205"/>
      <c r="D138" s="205"/>
      <c r="E138" s="105" t="str">
        <v>Input gebruiker</v>
      </c>
      <c r="F138" s="106"/>
    </row>
    <row r="139" spans="1:6" ht="12.75" x14ac:dyDescent="0.2">
      <c r="A139" s="56"/>
      <c r="B139" s="108" t="str">
        <v>Welke toestellen worden gebruikt (populariteit - locatie) en waarom (bevraging)?</v>
      </c>
      <c r="C139" s="108"/>
      <c r="D139" s="108"/>
      <c r="E139" s="108" t="str">
        <v>Input gebruiker</v>
      </c>
      <c r="F139" s="107"/>
    </row>
    <row r="140" spans="1:6" ht="12.75" x14ac:dyDescent="0.2">
      <c r="A140" s="56"/>
      <c r="B140" s="205" t="str">
        <v>Aantal unieke gebruikers binnen bepaald tijdsbestek</v>
      </c>
      <c r="C140" s="205"/>
      <c r="D140" s="205"/>
      <c r="E140" s="105">
        <v>0</v>
      </c>
      <c r="F140" s="106"/>
    </row>
    <row r="141" spans="1:6" ht="12.75" x14ac:dyDescent="0.2">
      <c r="A141" s="56"/>
      <c r="B141" s="108" t="str">
        <v>Combinatie van toestelgebruik bij bvb. outdoor fitness</v>
      </c>
      <c r="C141" s="108"/>
      <c r="D141" s="108"/>
      <c r="E141" s="108" t="str">
        <v>Input gebruiker</v>
      </c>
      <c r="F141" s="107"/>
    </row>
    <row r="142" spans="1:6" ht="12.75" x14ac:dyDescent="0.2">
      <c r="A142" s="56"/>
      <c r="B142" s="205" t="str">
        <v>Burgerprofiel - leeftijd</v>
      </c>
      <c r="C142" s="205"/>
      <c r="D142" s="205"/>
      <c r="E142" s="105" t="str">
        <v>Input gebruiker</v>
      </c>
      <c r="F142" s="106"/>
    </row>
    <row r="143" spans="1:6" ht="12.75" x14ac:dyDescent="0.2">
      <c r="A143" s="56"/>
      <c r="B143" s="108" t="str">
        <v>Burgerprofiel - onderliggende aandoeningen</v>
      </c>
      <c r="C143" s="108"/>
      <c r="D143" s="108"/>
      <c r="E143" s="108" t="str">
        <v>Input gebruiker</v>
      </c>
      <c r="F143" s="107"/>
    </row>
    <row r="144" spans="1:6" ht="12.75" x14ac:dyDescent="0.2">
      <c r="A144" s="56"/>
      <c r="B144" s="205" t="str">
        <v>Burgerprofiel - Algemene fitheid</v>
      </c>
      <c r="C144" s="205"/>
      <c r="D144" s="205"/>
      <c r="E144" s="105" t="str">
        <v>Input gebruiker</v>
      </c>
      <c r="F144" s="106"/>
    </row>
    <row r="145" spans="1:6" ht="12.75" x14ac:dyDescent="0.2">
      <c r="A145" s="56"/>
      <c r="B145" s="108" t="str">
        <v xml:space="preserve">Hoe vaak wordt een personenalarmsysteem bij val gebruikt?  </v>
      </c>
      <c r="C145" s="108"/>
      <c r="D145" s="108"/>
      <c r="E145" s="108">
        <v>0</v>
      </c>
      <c r="F145" s="107"/>
    </row>
    <row r="146" spans="1:6" ht="12.75" x14ac:dyDescent="0.2">
      <c r="A146" s="56"/>
      <c r="B146" s="205" t="str">
        <v>Val-incidenten</v>
      </c>
      <c r="C146" s="205"/>
      <c r="D146" s="205"/>
      <c r="E146" s="105" t="str">
        <v>Input gebruiker</v>
      </c>
      <c r="F146" s="106"/>
    </row>
    <row r="147" spans="1:6" ht="12.75" x14ac:dyDescent="0.2">
      <c r="A147" s="56"/>
      <c r="B147" s="108" t="str">
        <v>Wie prioritair baat bij sensibilisering?</v>
      </c>
      <c r="C147" s="108"/>
      <c r="D147" s="108"/>
      <c r="E147" s="108">
        <v>0</v>
      </c>
      <c r="F147" s="107"/>
    </row>
    <row r="148" spans="1:6" ht="12.75" x14ac:dyDescent="0.2">
      <c r="A148" s="56"/>
      <c r="B148" s="205" t="str">
        <v xml:space="preserve">Wat is de evolutie in gedrag bij mensen die gecoached worden? </v>
      </c>
      <c r="C148" s="205"/>
      <c r="D148" s="205"/>
      <c r="E148" s="105" t="str">
        <v>Input gebruiker</v>
      </c>
      <c r="F148" s="106"/>
    </row>
    <row r="149" spans="1:6" ht="12.75" x14ac:dyDescent="0.2">
      <c r="A149" s="56"/>
      <c r="B149" s="108" t="str">
        <v>Opvolgen van beweging (duur en frequentie) via wearable</v>
      </c>
      <c r="C149" s="108"/>
      <c r="D149" s="108"/>
      <c r="E149" s="108" t="str">
        <v>Duurtijd</v>
      </c>
      <c r="F149" s="107"/>
    </row>
    <row r="150" spans="1:6" ht="12.75" x14ac:dyDescent="0.2">
      <c r="A150" s="56"/>
      <c r="B150" s="205" t="str">
        <v>Hoe kunnen we de opvolging meten</v>
      </c>
      <c r="C150" s="205"/>
      <c r="D150" s="205"/>
      <c r="E150" s="105">
        <v>0</v>
      </c>
      <c r="F150" s="106"/>
    </row>
    <row r="151" spans="1:6" ht="12.75" x14ac:dyDescent="0.2">
      <c r="A151" s="56"/>
      <c r="B151" s="108" t="str">
        <v>Welk percentage van de deelnemers start met duurzaam bewegen</v>
      </c>
      <c r="C151" s="108"/>
      <c r="D151" s="108"/>
      <c r="E151" s="108" t="str">
        <v>Input gebruiker</v>
      </c>
      <c r="F151" s="107"/>
    </row>
    <row r="152" spans="1:6" ht="12.75" x14ac:dyDescent="0.2">
      <c r="A152" s="56"/>
      <c r="B152" s="205" t="str">
        <v>Opvolging gezondheid via periodieke fitheidstest</v>
      </c>
      <c r="C152" s="205"/>
      <c r="D152" s="205"/>
      <c r="E152" s="105">
        <v>0</v>
      </c>
      <c r="F152" s="106"/>
    </row>
    <row r="153" spans="1:6" ht="12.75" x14ac:dyDescent="0.2">
      <c r="A153" s="56"/>
      <c r="B153" s="108" t="str">
        <v>Aantal % ziekteverzuim als er gezonde voorzieningen zijn in vergelijking met geen</v>
      </c>
      <c r="C153" s="108"/>
      <c r="D153" s="108"/>
      <c r="E153" s="108">
        <v>0</v>
      </c>
      <c r="F153" s="107"/>
    </row>
    <row r="154" spans="1:6" ht="12.75" x14ac:dyDescent="0.2">
      <c r="A154" s="56"/>
      <c r="B154" s="205" t="str">
        <v>Aandoeningen verbonden aan omgevingsfactoren (bv kanker)</v>
      </c>
      <c r="C154" s="205"/>
      <c r="D154" s="205"/>
      <c r="E154" s="105" t="str">
        <v>Input gebruiker</v>
      </c>
      <c r="F154" s="106"/>
    </row>
    <row r="155" spans="1:6" ht="12.75" x14ac:dyDescent="0.2">
      <c r="A155" s="56"/>
      <c r="B155" s="108" t="str">
        <v>Aanwezigheid van flora</v>
      </c>
      <c r="C155" s="108"/>
      <c r="D155" s="108"/>
      <c r="E155" s="108">
        <v>0</v>
      </c>
      <c r="F155" s="107"/>
    </row>
    <row r="156" spans="1:6" ht="12.75" x14ac:dyDescent="0.2">
      <c r="A156" s="56"/>
      <c r="B156" s="205" t="str">
        <v>Grootte van woning, isolatiegraad, beschikken over tuin/terras, nabijheid verkeersassen</v>
      </c>
      <c r="C156" s="205"/>
      <c r="D156" s="205"/>
      <c r="E156" s="105" t="str">
        <v>Input gebruiker</v>
      </c>
      <c r="F156" s="106"/>
    </row>
    <row r="157" spans="1:6" ht="12.75" x14ac:dyDescent="0.2">
      <c r="A157" s="56"/>
      <c r="B157" s="108" t="str">
        <v>Duur blootstelling</v>
      </c>
      <c r="C157" s="108"/>
      <c r="D157" s="108"/>
      <c r="E157" s="108">
        <v>0</v>
      </c>
      <c r="F157" s="107"/>
    </row>
    <row r="158" spans="1:6" ht="12.75" x14ac:dyDescent="0.2">
      <c r="A158" s="56"/>
      <c r="B158" s="205" t="str">
        <v>Missing links qua toegankelijkheid</v>
      </c>
      <c r="C158" s="205"/>
      <c r="D158" s="205"/>
      <c r="E158" s="105">
        <v>0</v>
      </c>
      <c r="F158" s="106"/>
    </row>
    <row r="159" spans="1:6" ht="12.75" x14ac:dyDescent="0.2">
      <c r="A159" s="56"/>
      <c r="B159" s="108" t="str">
        <v xml:space="preserve">Beeld van gezonde gemeente in het straatbeeld (voldoende beweeg &amp; sportvelden, nudging en framing, stimuleren, duidelijke "gezonde boodschappen") </v>
      </c>
      <c r="C159" s="108"/>
      <c r="D159" s="108"/>
      <c r="E159" s="108">
        <v>0</v>
      </c>
      <c r="F159" s="107"/>
    </row>
    <row r="160" spans="1:6" ht="12.75" x14ac:dyDescent="0.2">
      <c r="A160" s="56"/>
      <c r="B160" s="205" t="str">
        <v>Buurtonderzoek naar gezondheidsgevoel</v>
      </c>
      <c r="C160" s="205"/>
      <c r="D160" s="205"/>
      <c r="E160" s="105">
        <v>0</v>
      </c>
      <c r="F160" s="106"/>
    </row>
    <row r="161" spans="1:6" ht="12.75" x14ac:dyDescent="0.2">
      <c r="A161" s="56"/>
      <c r="B161" s="108" t="str">
        <v>Welke hulp al gezocht?</v>
      </c>
      <c r="C161" s="108"/>
      <c r="D161" s="108"/>
      <c r="E161" s="108" t="str">
        <v>Input gebruiker</v>
      </c>
      <c r="F161" s="107"/>
    </row>
    <row r="162" spans="1:6" ht="12.75" x14ac:dyDescent="0.2">
      <c r="A162" s="56"/>
      <c r="B162" s="205" t="str">
        <v>Welke obstakels zijn er om hulp te zoeken?</v>
      </c>
      <c r="C162" s="205"/>
      <c r="D162" s="205"/>
      <c r="E162" s="105" t="str">
        <v>Input gebruiker</v>
      </c>
      <c r="F162" s="106"/>
    </row>
    <row r="163" spans="1:6" ht="12.75" x14ac:dyDescent="0.2">
      <c r="A163" s="56"/>
      <c r="B163" s="108" t="str">
        <v xml:space="preserve">Overgewicht of obsitas? </v>
      </c>
      <c r="C163" s="108"/>
      <c r="D163" s="108"/>
      <c r="E163" s="108" t="str">
        <v>Input gebruiker</v>
      </c>
      <c r="F163" s="107"/>
    </row>
    <row r="164" spans="1:6" ht="12.75" x14ac:dyDescent="0.2">
      <c r="A164" s="56"/>
      <c r="B164" s="205" t="str">
        <v>Kennis over gezonde leefstijl?</v>
      </c>
      <c r="C164" s="205"/>
      <c r="D164" s="205"/>
      <c r="E164" s="105" t="str">
        <v>Input gebruiker</v>
      </c>
      <c r="F164" s="106"/>
    </row>
    <row r="165" spans="1:6" ht="12.75" x14ac:dyDescent="0.2">
      <c r="A165" s="56"/>
      <c r="B165" s="108" t="str">
        <v xml:space="preserve">Zijn mogelijke hulpverleningskanalen voldoende gekend? </v>
      </c>
      <c r="C165" s="108"/>
      <c r="D165" s="108"/>
      <c r="E165" s="108" t="str">
        <v>Input gebruiker</v>
      </c>
      <c r="F165" s="107"/>
    </row>
    <row r="166" spans="1:6" ht="12.75" x14ac:dyDescent="0.2">
      <c r="A166" s="56"/>
      <c r="B166" s="205" t="str">
        <v xml:space="preserve">Welke info is moeilijk vindbaar en voor wie? </v>
      </c>
      <c r="C166" s="205"/>
      <c r="D166" s="205"/>
      <c r="E166" s="105" t="str">
        <v>Input gebruiker</v>
      </c>
      <c r="F166" s="106"/>
    </row>
    <row r="167" spans="1:6" ht="12.75" x14ac:dyDescent="0.2">
      <c r="A167" s="56"/>
      <c r="B167" s="108" t="str">
        <v>Wat zijn de redenen voor de onvoldoende toegang? (Kostprijs? Bekendheid?)</v>
      </c>
      <c r="C167" s="108"/>
      <c r="D167" s="108"/>
      <c r="E167" s="108" t="str">
        <v>Input gebruiker</v>
      </c>
      <c r="F167" s="107"/>
    </row>
    <row r="168" spans="1:6" ht="12.75" x14ac:dyDescent="0.2">
      <c r="A168" s="56"/>
      <c r="B168" s="205" t="str">
        <v>Type drempels (te duur, te ver weg, aanbod onbekend, taboe, angst voor ziekte, ...)</v>
      </c>
      <c r="C168" s="205"/>
      <c r="D168" s="205"/>
      <c r="E168" s="105" t="str">
        <v>Input gebruiker</v>
      </c>
      <c r="F168" s="106"/>
    </row>
    <row r="169" spans="1:6" ht="12.75" x14ac:dyDescent="0.2">
      <c r="A169" s="56"/>
      <c r="B169" s="108" t="str">
        <v>Inkomen</v>
      </c>
      <c r="C169" s="108"/>
      <c r="D169" s="108"/>
      <c r="E169" s="108" t="str">
        <v>Input gebruiker</v>
      </c>
      <c r="F169" s="107"/>
    </row>
    <row r="170" spans="1:6" ht="12.75" x14ac:dyDescent="0.2">
      <c r="A170" s="56"/>
      <c r="B170" s="205" t="str">
        <v>Graad van mobiliteit</v>
      </c>
      <c r="C170" s="205"/>
      <c r="D170" s="205"/>
      <c r="E170" s="105" t="str">
        <v>Input gebruiker</v>
      </c>
      <c r="F170" s="106"/>
    </row>
    <row r="171" spans="1:6" ht="12.75" x14ac:dyDescent="0.2">
      <c r="A171" s="56"/>
      <c r="B171" s="108" t="str">
        <v xml:space="preserve">Verhoogt de levenskwaliteit van de patiënt bij het inzetten van de innovatie? </v>
      </c>
      <c r="C171" s="108"/>
      <c r="D171" s="108"/>
      <c r="E171" s="108">
        <v>0</v>
      </c>
      <c r="F171" s="107"/>
    </row>
    <row r="172" spans="1:6" ht="12.75" x14ac:dyDescent="0.2">
      <c r="A172" s="56"/>
      <c r="B172" s="205" t="str">
        <v>Effect van nieuwe zaken</v>
      </c>
      <c r="C172" s="205"/>
      <c r="D172" s="205"/>
      <c r="E172" s="105">
        <v>0</v>
      </c>
      <c r="F172" s="106"/>
    </row>
    <row r="173" spans="1:6" ht="12.75" x14ac:dyDescent="0.2">
      <c r="A173" s="56"/>
      <c r="B173" s="108" t="str">
        <v>Hoeveelheid gevonden</v>
      </c>
      <c r="C173" s="108"/>
      <c r="D173" s="108"/>
      <c r="E173" s="108" t="str">
        <v>Tellingen</v>
      </c>
      <c r="F173" s="107"/>
    </row>
    <row r="174" spans="1:6" ht="12.75" x14ac:dyDescent="0.2">
      <c r="A174" s="56"/>
      <c r="B174" s="205" t="str">
        <v>Type drugs</v>
      </c>
      <c r="C174" s="205"/>
      <c r="D174" s="205"/>
      <c r="E174" s="105" t="str">
        <v>Input gebruiker</v>
      </c>
      <c r="F174" s="106"/>
    </row>
    <row r="175" spans="1:6" ht="12.75" x14ac:dyDescent="0.2">
      <c r="A175" s="56"/>
      <c r="B175" s="108" t="str">
        <v>Profiel gebruiker</v>
      </c>
      <c r="C175" s="108"/>
      <c r="D175" s="108"/>
      <c r="E175" s="108" t="str">
        <v>Input gebruiker</v>
      </c>
      <c r="F175" s="107"/>
    </row>
    <row r="176" spans="1:6" ht="12.75" x14ac:dyDescent="0.2">
      <c r="A176" s="56"/>
      <c r="B176" s="205" t="str">
        <v>Tijdstip gebruik</v>
      </c>
      <c r="C176" s="205"/>
      <c r="D176" s="205"/>
      <c r="E176" s="105" t="str">
        <v>Input gebruiker</v>
      </c>
      <c r="F176" s="106"/>
    </row>
    <row r="177" spans="1:6" ht="12.75" x14ac:dyDescent="0.2">
      <c r="A177" s="56"/>
      <c r="B177" s="108" t="str">
        <v xml:space="preserve">Plekken waar men drugs gebruikt in de stad/gemeente </v>
      </c>
      <c r="C177" s="108"/>
      <c r="D177" s="108"/>
      <c r="E177" s="108" t="str">
        <v>Input gebruiker</v>
      </c>
      <c r="F177" s="107"/>
    </row>
    <row r="178" spans="1:6" ht="12.75" x14ac:dyDescent="0.2">
      <c r="A178" s="56"/>
      <c r="B178" s="205" t="str">
        <v>Context gebruik</v>
      </c>
      <c r="C178" s="205"/>
      <c r="D178" s="205"/>
      <c r="E178" s="105" t="str">
        <v>Input gebruiker</v>
      </c>
      <c r="F178" s="106"/>
    </row>
    <row r="179" spans="1:6" ht="12.75" x14ac:dyDescent="0.2">
      <c r="A179" s="56"/>
      <c r="B179" s="108" t="str">
        <v>Waarom men gebruikt</v>
      </c>
      <c r="C179" s="108"/>
      <c r="D179" s="108"/>
      <c r="E179" s="108" t="str">
        <v>Input gebruiker</v>
      </c>
      <c r="F179" s="107"/>
    </row>
    <row r="180" spans="1:6" ht="12.75" x14ac:dyDescent="0.2">
      <c r="A180" s="56"/>
      <c r="B180" s="205" t="str">
        <v>Tijdstip waarop mensen grijpen naar medicatie</v>
      </c>
      <c r="C180" s="205"/>
      <c r="D180" s="205"/>
      <c r="E180" s="105" t="str">
        <v>Input gebruiker</v>
      </c>
      <c r="F180" s="106"/>
    </row>
    <row r="181" spans="1:6" ht="12.75" x14ac:dyDescent="0.2">
      <c r="A181" s="56"/>
      <c r="B181" s="108" t="str">
        <v>Wat gebeurt met niet-gebruikte medicatie</v>
      </c>
      <c r="C181" s="108"/>
      <c r="D181" s="108"/>
      <c r="E181" s="108" t="str">
        <v>Input gebruiker</v>
      </c>
      <c r="F181" s="107"/>
    </row>
    <row r="182" spans="1:6" ht="12.75" x14ac:dyDescent="0.2">
      <c r="A182" s="56"/>
      <c r="B182" s="205" t="str">
        <v>Welke medicatie wordt het best gebruikt</v>
      </c>
      <c r="C182" s="205"/>
      <c r="D182" s="205"/>
      <c r="E182" s="105" t="str">
        <v>Input gebruiker</v>
      </c>
      <c r="F182" s="106"/>
    </row>
    <row r="183" spans="1:6" ht="12.75" x14ac:dyDescent="0.2">
      <c r="A183" s="56"/>
      <c r="B183" s="108" t="str">
        <v>Welke medicatie wordt vaak gecombineerd met andere medicatie of alcohol</v>
      </c>
      <c r="C183" s="108"/>
      <c r="D183" s="108"/>
      <c r="E183" s="108" t="str">
        <v>Input gebruiker</v>
      </c>
      <c r="F183" s="107"/>
    </row>
    <row r="184" spans="1:6" ht="12.75" x14ac:dyDescent="0.2">
      <c r="A184" s="56"/>
      <c r="B184" s="205" t="str">
        <v>Bijwerkingen</v>
      </c>
      <c r="C184" s="205"/>
      <c r="D184" s="205"/>
      <c r="E184" s="105" t="str">
        <v>Input gebruiker</v>
      </c>
      <c r="F184" s="106"/>
    </row>
    <row r="185" spans="1:6" ht="12.75" x14ac:dyDescent="0.2">
      <c r="A185" s="56"/>
      <c r="B185" s="108" t="str">
        <v>Redenen gebruik medicatie</v>
      </c>
      <c r="C185" s="108"/>
      <c r="D185" s="108"/>
      <c r="E185" s="108" t="str">
        <v>Input gebruiker</v>
      </c>
      <c r="F185" s="107"/>
    </row>
    <row r="186" spans="1:6" ht="12.75" x14ac:dyDescent="0.2">
      <c r="A186" s="56"/>
      <c r="B186" s="205" t="str">
        <v>Hoe lang zit iemand stil? (duur, tijd)</v>
      </c>
      <c r="C186" s="205"/>
      <c r="D186" s="205"/>
      <c r="E186" s="105" t="str">
        <v>Input gebruiker</v>
      </c>
      <c r="F186" s="106"/>
    </row>
    <row r="187" spans="1:6" ht="12.75" x14ac:dyDescent="0.2">
      <c r="A187" s="56"/>
      <c r="B187" s="108" t="str">
        <v xml:space="preserve">Wat kan mensen meer tot bewegen aanzetten? </v>
      </c>
      <c r="C187" s="108"/>
      <c r="D187" s="108"/>
      <c r="E187" s="108">
        <v>0</v>
      </c>
      <c r="F187" s="107"/>
    </row>
    <row r="188" spans="1:6" ht="12.75" x14ac:dyDescent="0.2">
      <c r="A188" s="56"/>
      <c r="B188" s="205" t="str">
        <v>Uithouding voor en na langere perioden stilzitten</v>
      </c>
      <c r="C188" s="205"/>
      <c r="D188" s="205"/>
      <c r="E188" s="105" t="str">
        <v>Input gebruiker</v>
      </c>
      <c r="F188" s="106"/>
    </row>
    <row r="189" spans="1:6" ht="12.75" x14ac:dyDescent="0.2">
      <c r="A189" s="56"/>
      <c r="B189" s="108" t="str">
        <v>Effecten staand en zittend werk</v>
      </c>
      <c r="C189" s="108"/>
      <c r="D189" s="108"/>
      <c r="E189" s="108" t="str">
        <v>Input gebruiker</v>
      </c>
      <c r="F189" s="107"/>
    </row>
    <row r="190" spans="1:6" ht="12.75" x14ac:dyDescent="0.2">
      <c r="A190" s="56"/>
      <c r="B190" s="205" t="str">
        <v>Persoonlijk gevoel van fitheid vs gevoel na het zien van een slaapscore via wearable</v>
      </c>
      <c r="C190" s="205"/>
      <c r="D190" s="205"/>
      <c r="E190" s="105" t="str">
        <v>Input gebruiker</v>
      </c>
      <c r="F190" s="106"/>
    </row>
    <row r="191" spans="1:6" ht="12.75" x14ac:dyDescent="0.2">
      <c r="A191" s="56"/>
      <c r="B191" s="108" t="str">
        <v>Zijn kinderen meer of minder actief in lessen waar deze smartwall gebruikt wordt?</v>
      </c>
      <c r="C191" s="108"/>
      <c r="D191" s="108"/>
      <c r="E191" s="108" t="str">
        <v>Input gebruiker</v>
      </c>
      <c r="F191" s="107"/>
    </row>
    <row r="192" spans="1:6" ht="12.75" x14ac:dyDescent="0.2">
      <c r="A192" s="56"/>
      <c r="B192" s="205" t="str">
        <v>Graad van betrokkenheid</v>
      </c>
      <c r="C192" s="205"/>
      <c r="D192" s="205"/>
      <c r="E192" s="105">
        <v>0</v>
      </c>
      <c r="F192" s="106"/>
    </row>
    <row r="193" spans="1:6" ht="12.75" x14ac:dyDescent="0.2">
      <c r="A193" s="56"/>
      <c r="B193" s="108" t="str">
        <v>Leeftijd</v>
      </c>
      <c r="C193" s="108"/>
      <c r="D193" s="108"/>
      <c r="E193" s="108" t="str">
        <v>Input gebruiker</v>
      </c>
      <c r="F193" s="107"/>
    </row>
    <row r="194" spans="1:6" ht="12.75" x14ac:dyDescent="0.2">
      <c r="A194" s="56"/>
      <c r="B194" s="205" t="str">
        <v>Aanwezige of afwezige digitale vaardigheden: bevraging</v>
      </c>
      <c r="C194" s="205"/>
      <c r="D194" s="205"/>
      <c r="E194" s="105" t="str">
        <v>Input gebruiker</v>
      </c>
      <c r="F194" s="106"/>
    </row>
    <row r="195" spans="1:6" ht="12.75" x14ac:dyDescent="0.2">
      <c r="A195" s="56"/>
      <c r="B195" s="108" t="str">
        <v>Taalvaardingheid</v>
      </c>
      <c r="C195" s="108"/>
      <c r="D195" s="108"/>
      <c r="E195" s="108" t="str">
        <v>Input gebruiker</v>
      </c>
      <c r="F195" s="107"/>
    </row>
    <row r="196" spans="1:6" ht="12.75" x14ac:dyDescent="0.2">
      <c r="A196" s="56"/>
      <c r="B196" s="205" t="str">
        <v>Beschikbaarheid van toestellen en/of wifi thuis + welke toestellen</v>
      </c>
      <c r="C196" s="205"/>
      <c r="D196" s="205"/>
      <c r="E196" s="105" t="str">
        <v>Input gebruiker</v>
      </c>
      <c r="F196" s="106"/>
    </row>
    <row r="197" spans="1:6" ht="12.75" x14ac:dyDescent="0.2">
      <c r="A197" s="56"/>
      <c r="B197" s="108" t="str">
        <v>Locatie</v>
      </c>
      <c r="C197" s="108"/>
      <c r="D197" s="108"/>
      <c r="E197" s="108" t="str">
        <v>Input gebruiker</v>
      </c>
      <c r="F197" s="107"/>
    </row>
    <row r="198" spans="1:6" ht="12.75" x14ac:dyDescent="0.2">
      <c r="A198" s="56"/>
      <c r="B198" s="205" t="str">
        <v>Gezinssituatie</v>
      </c>
      <c r="C198" s="205"/>
      <c r="D198" s="205"/>
      <c r="E198" s="105" t="str">
        <v>Input gebruiker</v>
      </c>
      <c r="F198" s="106"/>
    </row>
    <row r="199" spans="1:6" ht="12.75" x14ac:dyDescent="0.2">
      <c r="A199" s="56"/>
      <c r="B199" s="108" t="str">
        <v>Beschikbaarheid van een persoonlijk netwerk</v>
      </c>
      <c r="C199" s="108"/>
      <c r="D199" s="108"/>
      <c r="E199" s="108" t="str">
        <v>Input gebruiker</v>
      </c>
      <c r="F199" s="107"/>
    </row>
    <row r="200" spans="1:6" ht="12.75" x14ac:dyDescent="0.2">
      <c r="A200" s="56"/>
      <c r="B200" s="205" t="str">
        <v>Scholingsgraad: diploma</v>
      </c>
      <c r="C200" s="205"/>
      <c r="D200" s="205"/>
      <c r="E200" s="105" t="str">
        <v>Input gebruiker</v>
      </c>
      <c r="F200" s="106"/>
    </row>
    <row r="201" spans="1:6" ht="12.75" x14ac:dyDescent="0.2">
      <c r="A201" s="56"/>
      <c r="B201" s="108" t="str">
        <v>Geletterdheid</v>
      </c>
      <c r="C201" s="108"/>
      <c r="D201" s="108"/>
      <c r="E201" s="108" t="str">
        <v>Input gebruiker</v>
      </c>
      <c r="F201" s="107"/>
    </row>
    <row r="202" spans="1:6" ht="12.75" x14ac:dyDescent="0.2">
      <c r="A202" s="56"/>
      <c r="B202" s="205" t="str">
        <v>Geslacht</v>
      </c>
      <c r="C202" s="205"/>
      <c r="D202" s="205"/>
      <c r="E202" s="105" t="str">
        <v>Input gebruiker</v>
      </c>
      <c r="F202" s="106"/>
    </row>
    <row r="203" spans="1:6" ht="12.75" x14ac:dyDescent="0.2">
      <c r="A203" s="56"/>
      <c r="B203" s="108" t="str">
        <v>Wie wil/kan een rol spelen</v>
      </c>
      <c r="C203" s="108"/>
      <c r="D203" s="108"/>
      <c r="E203" s="108">
        <v>0</v>
      </c>
      <c r="F203" s="107"/>
    </row>
    <row r="204" spans="1:6" ht="12.75" x14ac:dyDescent="0.2">
      <c r="A204" s="56"/>
      <c r="B204" s="205" t="str">
        <v>Zijn er organisaties die hierbij kunnen helpen</v>
      </c>
      <c r="C204" s="205"/>
      <c r="D204" s="205"/>
      <c r="E204" s="105">
        <v>0</v>
      </c>
      <c r="F204" s="106"/>
    </row>
    <row r="205" spans="1:6" ht="12.75" x14ac:dyDescent="0.2">
      <c r="A205" s="56"/>
      <c r="B205" s="108" t="str">
        <v>Welke rol kan een organisatie opnemen</v>
      </c>
      <c r="C205" s="108"/>
      <c r="D205" s="108"/>
      <c r="E205" s="108">
        <v>0</v>
      </c>
      <c r="F205" s="107"/>
    </row>
    <row r="206" spans="1:6" ht="12.75" x14ac:dyDescent="0.2">
      <c r="A206" s="56"/>
      <c r="B206" s="205" t="str">
        <v>Capaciteit van de organisatie</v>
      </c>
      <c r="C206" s="205"/>
      <c r="D206" s="205"/>
      <c r="E206" s="105">
        <v>0</v>
      </c>
      <c r="F206" s="106"/>
    </row>
    <row r="207" spans="1:6" ht="12.75" x14ac:dyDescent="0.2">
      <c r="A207" s="56"/>
      <c r="B207" s="108" t="str">
        <v>Onderlinge verhoudingen</v>
      </c>
      <c r="C207" s="108"/>
      <c r="D207" s="108"/>
      <c r="E207" s="108">
        <v>0</v>
      </c>
      <c r="F207" s="107"/>
    </row>
    <row r="208" spans="1:6" ht="12.75" x14ac:dyDescent="0.2">
      <c r="A208" s="56"/>
      <c r="B208" s="205" t="str">
        <v>Duurtijd gebruik/schermtijd</v>
      </c>
      <c r="C208" s="205"/>
      <c r="D208" s="205"/>
      <c r="E208" s="105" t="str">
        <v>Input gebruiker</v>
      </c>
      <c r="F208" s="106"/>
    </row>
    <row r="209" spans="1:6" ht="12.75" x14ac:dyDescent="0.2">
      <c r="A209" s="56"/>
      <c r="B209" s="108" t="str">
        <v xml:space="preserve">Welke ondersteuningsvragen zijn er? </v>
      </c>
      <c r="C209" s="108"/>
      <c r="D209" s="108"/>
      <c r="E209" s="108">
        <v>0</v>
      </c>
      <c r="F209" s="107"/>
    </row>
    <row r="210" spans="1:6" ht="12.75" x14ac:dyDescent="0.2">
      <c r="A210" s="56"/>
      <c r="B210" s="205" t="str">
        <v>Evolutie van gebruik over een bepaalde periode</v>
      </c>
      <c r="C210" s="205"/>
      <c r="D210" s="205"/>
      <c r="E210" s="105" t="str">
        <v>Input gebruiker</v>
      </c>
      <c r="F210" s="106"/>
    </row>
    <row r="211" spans="1:6" ht="12.75" x14ac:dyDescent="0.2">
      <c r="A211" s="56"/>
      <c r="B211" s="108" t="str">
        <v>Aantal clicks</v>
      </c>
      <c r="C211" s="108"/>
      <c r="D211" s="108"/>
      <c r="E211" s="108" t="str">
        <v>Input gebruiker</v>
      </c>
      <c r="F211" s="107"/>
    </row>
    <row r="212" spans="1:6" ht="12.75" x14ac:dyDescent="0.2">
      <c r="A212" s="56"/>
      <c r="B212" s="205" t="str">
        <v>Zicht krijgen op welke ondersteuning er elders of in het verleden al geboden werd</v>
      </c>
      <c r="C212" s="205"/>
      <c r="D212" s="205"/>
      <c r="E212" s="105" t="str">
        <v>Input gebruiker</v>
      </c>
      <c r="F212" s="106"/>
    </row>
    <row r="213" spans="1:6" ht="12.75" x14ac:dyDescent="0.2">
      <c r="A213" s="56"/>
      <c r="B213" s="108" t="str">
        <v xml:space="preserve">Vaardigheden </v>
      </c>
      <c r="C213" s="108"/>
      <c r="D213" s="108"/>
      <c r="E213" s="108" t="str">
        <v>Input gebruiker</v>
      </c>
      <c r="F213" s="107"/>
    </row>
    <row r="214" spans="1:6" ht="12.75" x14ac:dyDescent="0.2">
      <c r="A214" s="56"/>
      <c r="B214" s="205" t="str">
        <v>Taal</v>
      </c>
      <c r="C214" s="205"/>
      <c r="D214" s="205"/>
      <c r="E214" s="105" t="str">
        <v>Input gebruiker</v>
      </c>
      <c r="F214" s="106"/>
    </row>
    <row r="215" spans="1:6" ht="12.75" x14ac:dyDescent="0.2">
      <c r="A215" s="56"/>
      <c r="B215" s="108" t="str">
        <v>Financiële middelen</v>
      </c>
      <c r="C215" s="108"/>
      <c r="D215" s="108"/>
      <c r="E215" s="108" t="str">
        <v>Input gebruiker</v>
      </c>
      <c r="F215" s="107"/>
    </row>
    <row r="216" spans="1:6" ht="12.75" x14ac:dyDescent="0.2">
      <c r="A216" s="56"/>
      <c r="B216" s="205" t="str">
        <v>Hardware toegang</v>
      </c>
      <c r="C216" s="205"/>
      <c r="D216" s="205"/>
      <c r="E216" s="105" t="str">
        <v>Input gebruiker</v>
      </c>
      <c r="F216" s="106"/>
    </row>
    <row r="217" spans="1:6" ht="12.75" x14ac:dyDescent="0.2">
      <c r="A217" s="56"/>
      <c r="B217" s="108" t="str">
        <v>Bereik van je communicatie</v>
      </c>
      <c r="C217" s="108"/>
      <c r="D217" s="108"/>
      <c r="E217" s="108" t="str">
        <v>Input gebruiker</v>
      </c>
      <c r="F217" s="107"/>
    </row>
    <row r="218" spans="1:6" ht="12.75" x14ac:dyDescent="0.2">
      <c r="A218" s="56"/>
      <c r="B218" s="205" t="str">
        <v>Toestel</v>
      </c>
      <c r="C218" s="205"/>
      <c r="D218" s="205"/>
      <c r="E218" s="105" t="str">
        <v>Input gebruiker</v>
      </c>
      <c r="F218" s="106"/>
    </row>
    <row r="219" spans="1:6" ht="12.75" x14ac:dyDescent="0.2">
      <c r="A219" s="56"/>
      <c r="B219" s="108" t="str">
        <v>Welke toepassingen werken niet op bepaalde toestellen</v>
      </c>
      <c r="C219" s="108"/>
      <c r="D219" s="108"/>
      <c r="E219" s="108" t="str">
        <v>Input gebruiker</v>
      </c>
      <c r="F219" s="107"/>
    </row>
    <row r="220" spans="1:6" ht="12.75" x14ac:dyDescent="0.2">
      <c r="A220" s="56"/>
      <c r="B220" s="205" t="str">
        <v>Welke vaardigheden? (Internetbankieren, overheidsdiensten, ...)</v>
      </c>
      <c r="C220" s="205"/>
      <c r="D220" s="205"/>
      <c r="E220" s="105" t="str">
        <v>Input gebruiker</v>
      </c>
      <c r="F220" s="106"/>
    </row>
    <row r="221" spans="1:6" ht="12.75" x14ac:dyDescent="0.2">
      <c r="A221" s="56"/>
      <c r="B221" s="108" t="str">
        <v>Waarom de keuze voor dit toestel?</v>
      </c>
      <c r="C221" s="108"/>
      <c r="D221" s="108"/>
      <c r="E221" s="108" t="str">
        <v>Input gebruiker</v>
      </c>
      <c r="F221" s="107"/>
    </row>
    <row r="222" spans="1:6" ht="12.75" x14ac:dyDescent="0.2">
      <c r="A222" s="56"/>
      <c r="B222" s="205" t="str">
        <v>Waarvoor toestel nodig (wat wil je doen)</v>
      </c>
      <c r="C222" s="205"/>
      <c r="D222" s="205"/>
      <c r="E222" s="105" t="str">
        <v>Input gebruiker</v>
      </c>
      <c r="F222" s="106"/>
    </row>
    <row r="223" spans="1:6" ht="12.75" x14ac:dyDescent="0.2">
      <c r="A223" s="56"/>
      <c r="B223" s="108" t="str">
        <v>Foutenlogs?</v>
      </c>
      <c r="C223" s="108"/>
      <c r="D223" s="108"/>
      <c r="E223" s="108" t="str">
        <v>Input gebruiker</v>
      </c>
      <c r="F223" s="107"/>
    </row>
    <row r="224" spans="1:6" ht="12.75" x14ac:dyDescent="0.2">
      <c r="A224" s="56"/>
      <c r="B224" s="205" t="str">
        <v>Omgevingsfactoren: Oriëntatie</v>
      </c>
      <c r="C224" s="205"/>
      <c r="D224" s="205"/>
      <c r="E224" s="105" t="str">
        <v>Input gebruiker</v>
      </c>
      <c r="F224" s="106"/>
    </row>
    <row r="225" spans="1:6" ht="12.75" x14ac:dyDescent="0.2">
      <c r="A225" s="56"/>
      <c r="B225" s="108" t="str">
        <v>Maximale capaciteit (Wp installatie)</v>
      </c>
      <c r="C225" s="108"/>
      <c r="D225" s="108"/>
      <c r="E225" s="108" t="str">
        <v>Input gebruiker</v>
      </c>
      <c r="F225" s="107"/>
    </row>
    <row r="226" spans="1:6" ht="12.75" x14ac:dyDescent="0.2">
      <c r="A226" s="56"/>
      <c r="B226" s="205" t="str">
        <v>Leeftijd van de panelen + omvormer (misschien ook onderhoud?)</v>
      </c>
      <c r="C226" s="205"/>
      <c r="D226" s="205"/>
      <c r="E226" s="105" t="str">
        <v>Input gebruiker</v>
      </c>
      <c r="F226" s="106"/>
    </row>
    <row r="227" spans="1:6" ht="12.75" x14ac:dyDescent="0.2">
      <c r="A227" s="56"/>
      <c r="B227" s="108" t="str">
        <v>Elektriciteitsprijzen (injectie/afname) per moment</v>
      </c>
      <c r="C227" s="108"/>
      <c r="D227" s="108"/>
      <c r="E227" s="108">
        <v>0</v>
      </c>
      <c r="F227" s="107"/>
    </row>
    <row r="228" spans="1:6" ht="12.75" x14ac:dyDescent="0.2">
      <c r="A228" s="56"/>
      <c r="B228" s="205" t="str">
        <v>PoC - Burgers aan het woord</v>
      </c>
      <c r="C228" s="205"/>
      <c r="D228" s="205"/>
      <c r="E228" s="105" t="str">
        <v>Input gebruiker</v>
      </c>
      <c r="F228" s="106"/>
    </row>
    <row r="229" spans="1:6" ht="12.75" x14ac:dyDescent="0.2">
      <c r="A229" s="56"/>
      <c r="B229" s="108" t="str">
        <v>Impact van besparingen(spotentieel) op het totaalbudget van een gezin</v>
      </c>
      <c r="C229" s="108"/>
      <c r="D229" s="108"/>
      <c r="E229" s="108" t="str">
        <v>Input gebruiker</v>
      </c>
      <c r="F229" s="107"/>
    </row>
    <row r="230" spans="1:6" ht="12.75" x14ac:dyDescent="0.2">
      <c r="A230" s="56"/>
      <c r="B230" s="205" t="str">
        <v>Socio-economische parameters gebruiker</v>
      </c>
      <c r="C230" s="205"/>
      <c r="D230" s="205"/>
      <c r="E230" s="105" t="str">
        <v>Input gebruiker</v>
      </c>
      <c r="F230" s="106"/>
    </row>
    <row r="231" spans="1:6" ht="12.75" x14ac:dyDescent="0.2">
      <c r="A231" s="56"/>
      <c r="B231" s="108" t="str">
        <v>Haalbaarheid (verbruik en opwekking)</v>
      </c>
      <c r="C231" s="108"/>
      <c r="D231" s="108"/>
      <c r="E231" s="108">
        <v>0</v>
      </c>
      <c r="F231" s="107"/>
    </row>
    <row r="232" spans="1:6" ht="12.75" x14ac:dyDescent="0.2">
      <c r="A232" s="56"/>
      <c r="B232" s="205" t="str">
        <v>Alle data nodig om COP te berekenen</v>
      </c>
      <c r="C232" s="205"/>
      <c r="D232" s="205"/>
      <c r="E232" s="105">
        <v>0</v>
      </c>
      <c r="F232" s="106"/>
    </row>
    <row r="233" spans="1:6" ht="12.75" x14ac:dyDescent="0.2">
      <c r="A233" s="56"/>
      <c r="B233" s="108" t="str">
        <v>Electriciteitsprijs per moment</v>
      </c>
      <c r="C233" s="108"/>
      <c r="D233" s="108"/>
      <c r="E233" s="108">
        <v>0</v>
      </c>
      <c r="F233" s="107"/>
    </row>
    <row r="234" spans="1:6" ht="12.75" x14ac:dyDescent="0.2">
      <c r="A234" s="56"/>
      <c r="B234" s="205" t="str">
        <v>Ruimtelijk onderzoek naar mogelijkheden ev. per woning</v>
      </c>
      <c r="C234" s="205"/>
      <c r="D234" s="205"/>
      <c r="E234" s="105">
        <v>0</v>
      </c>
      <c r="F234" s="106"/>
    </row>
    <row r="235" spans="1:6" ht="12.75" x14ac:dyDescent="0.2">
      <c r="A235" s="56"/>
      <c r="B235" s="108" t="str">
        <v>Maandelijkse monitoring van genomen projecten en initiatieven</v>
      </c>
      <c r="C235" s="108"/>
      <c r="D235" s="108"/>
      <c r="E235" s="108">
        <v>0</v>
      </c>
      <c r="F235" s="107"/>
    </row>
    <row r="236" spans="1:6" ht="12.75" x14ac:dyDescent="0.2">
      <c r="A236" s="56"/>
      <c r="B236" s="205" t="str">
        <v xml:space="preserve">Meest energiezuinige wijk </v>
      </c>
      <c r="C236" s="205"/>
      <c r="D236" s="205"/>
      <c r="E236" s="105">
        <v>0</v>
      </c>
      <c r="F236" s="106"/>
    </row>
    <row r="237" spans="1:6" ht="12.75" x14ac:dyDescent="0.2">
      <c r="A237" s="56"/>
      <c r="B237" s="108" t="str">
        <v>Invloed op omgeving flora &amp; fauna</v>
      </c>
      <c r="C237" s="108"/>
      <c r="D237" s="108"/>
      <c r="E237" s="108">
        <v>0</v>
      </c>
      <c r="F237" s="107"/>
    </row>
    <row r="238" spans="1:6" ht="12.75" x14ac:dyDescent="0.2">
      <c r="A238" s="56"/>
      <c r="B238" s="205" t="str">
        <v>Biodiversiteit Fauna en Flora</v>
      </c>
      <c r="C238" s="205"/>
      <c r="D238" s="205"/>
      <c r="E238" s="105" t="str">
        <v>Input gebruiker</v>
      </c>
      <c r="F238" s="106"/>
    </row>
    <row r="239" spans="1:6" ht="12.75" x14ac:dyDescent="0.2">
      <c r="A239" s="56"/>
      <c r="B239" s="108" t="str">
        <v>Biodiversiteit Fauna en Flora</v>
      </c>
      <c r="C239" s="108"/>
      <c r="D239" s="108"/>
      <c r="E239" s="108" t="str">
        <v>Input gebruiker</v>
      </c>
      <c r="F239" s="107"/>
    </row>
    <row r="240" spans="1:6" ht="12.75" x14ac:dyDescent="0.2">
      <c r="A240" s="56"/>
      <c r="B240" s="205" t="str">
        <v>Lanschapsvervuiling</v>
      </c>
      <c r="C240" s="205"/>
      <c r="D240" s="205"/>
      <c r="E240" s="105" t="str">
        <v>Input gebruiker</v>
      </c>
      <c r="F240" s="106"/>
    </row>
    <row r="241" spans="1:6" ht="12.75" x14ac:dyDescent="0.2">
      <c r="A241" s="56"/>
      <c r="B241" s="108" t="str">
        <v>Leeftijd gasketel (momentums vervanging in kaart)</v>
      </c>
      <c r="C241" s="108"/>
      <c r="D241" s="108"/>
      <c r="E241" s="108" t="str">
        <v>Input gebruiker</v>
      </c>
      <c r="F241" s="107"/>
    </row>
    <row r="242" spans="1:6" ht="12.75" x14ac:dyDescent="0.2">
      <c r="A242" s="56"/>
      <c r="B242" s="205" t="str">
        <v>Beschikbare (industriële) restwarmte</v>
      </c>
      <c r="C242" s="205"/>
      <c r="D242" s="205"/>
      <c r="E242" s="105">
        <v>0</v>
      </c>
      <c r="F242" s="106"/>
    </row>
    <row r="243" spans="1:6" ht="12.75" x14ac:dyDescent="0.2">
      <c r="A243" s="56"/>
      <c r="B243" s="108" t="str">
        <v>Warmtevraag per woning/gebouw</v>
      </c>
      <c r="C243" s="108"/>
      <c r="D243" s="108"/>
      <c r="E243" s="108" t="str">
        <v>Input gebruiker</v>
      </c>
      <c r="F243" s="107"/>
    </row>
    <row r="244" spans="1:6" ht="12.75" x14ac:dyDescent="0.2">
      <c r="A244" s="56"/>
      <c r="B244" s="205" t="str">
        <v>Kwartierwaarden injectie en verbruik: wanneer vindt welke transactie plaats</v>
      </c>
      <c r="C244" s="205"/>
      <c r="D244" s="205"/>
      <c r="E244" s="105">
        <v>0</v>
      </c>
      <c r="F244" s="106"/>
    </row>
    <row r="245" spans="1:6" ht="12.75" x14ac:dyDescent="0.2">
      <c r="A245" s="56"/>
      <c r="B245" s="108" t="str">
        <v>KWp-waarden</v>
      </c>
      <c r="C245" s="108"/>
      <c r="D245" s="108"/>
      <c r="E245" s="108">
        <v>0</v>
      </c>
      <c r="F245" s="107"/>
    </row>
    <row r="246" spans="1:6" ht="12.75" x14ac:dyDescent="0.2">
      <c r="A246" s="56"/>
      <c r="B246" s="205" t="str">
        <v>Invloedsfactoren: doelgroep</v>
      </c>
      <c r="C246" s="205"/>
      <c r="D246" s="205"/>
      <c r="E246" s="105" t="str">
        <v>Input gebruiker</v>
      </c>
      <c r="F246" s="106"/>
    </row>
    <row r="247" spans="1:6" ht="12.75" x14ac:dyDescent="0.2">
      <c r="A247" s="56"/>
      <c r="B247" s="108" t="str">
        <v>Warmteverlies in woningen (via infraroodcamera)</v>
      </c>
      <c r="C247" s="108"/>
      <c r="D247" s="108"/>
      <c r="E247" s="108" t="str">
        <v>Input gebruiker</v>
      </c>
      <c r="F247" s="107"/>
    </row>
    <row r="248" spans="1:6" ht="12.75" x14ac:dyDescent="0.2">
      <c r="A248" s="56"/>
      <c r="B248" s="205" t="str">
        <v>Comforttemperatuur</v>
      </c>
      <c r="C248" s="205"/>
      <c r="D248" s="205"/>
      <c r="E248" s="105" t="str">
        <v>Input gebruiker</v>
      </c>
      <c r="F248" s="106"/>
    </row>
    <row r="249" spans="1:6" ht="12.75" x14ac:dyDescent="0.2">
      <c r="A249" s="56"/>
      <c r="B249" s="108" t="str">
        <v>Opvolgen theoretische winst ten opzichte van gerealiseerde en linken aan afstelling brander, ventilatie, verhoogde temperaturen, blower door test</v>
      </c>
      <c r="C249" s="108"/>
      <c r="D249" s="108"/>
      <c r="E249" s="108">
        <v>0</v>
      </c>
      <c r="F249" s="107"/>
    </row>
    <row r="250" spans="1:6" ht="12.75" x14ac:dyDescent="0.2">
      <c r="A250" s="56"/>
      <c r="B250" s="205" t="str">
        <v>Type woning ifv gelijkaardige woningen in clusters detecteren</v>
      </c>
      <c r="C250" s="205"/>
      <c r="D250" s="205"/>
      <c r="E250" s="105" t="str">
        <v>Input gebruiker</v>
      </c>
      <c r="F250" s="106"/>
    </row>
    <row r="251" spans="1:6" ht="12.75" x14ac:dyDescent="0.2">
      <c r="A251" s="56"/>
      <c r="B251" s="108" t="str">
        <v>Gebruikersprofiel</v>
      </c>
      <c r="C251" s="108"/>
      <c r="D251" s="108"/>
      <c r="E251" s="108" t="str">
        <v>Input gebruiker</v>
      </c>
      <c r="F251" s="107"/>
    </row>
    <row r="252" spans="1:6" ht="12.75" x14ac:dyDescent="0.2">
      <c r="A252" s="56"/>
      <c r="B252" s="205" t="str">
        <v>Impact nieuwe toestellen (gasboilern, wamtepomp)</v>
      </c>
      <c r="C252" s="205"/>
      <c r="D252" s="205"/>
      <c r="E252" s="105" t="str">
        <v>Input gebruiker</v>
      </c>
      <c r="F252" s="106"/>
    </row>
    <row r="253" spans="1:6" ht="12.75" x14ac:dyDescent="0.2">
      <c r="A253" s="56"/>
      <c r="B253" s="108" t="str">
        <v>Burgervergaderingen inzake bestaande systemen met pro &amp; con</v>
      </c>
      <c r="C253" s="108"/>
      <c r="D253" s="108"/>
      <c r="E253" s="108">
        <v>0</v>
      </c>
      <c r="F253" s="107"/>
    </row>
    <row r="254" spans="1:6" ht="12.75" x14ac:dyDescent="0.2">
      <c r="A254" s="56"/>
      <c r="B254" s="205" t="str">
        <v>Vebruikers in de omgeving in kaart brengen</v>
      </c>
      <c r="C254" s="205"/>
      <c r="D254" s="205"/>
      <c r="E254" s="105" t="str">
        <v>Input gebruiker</v>
      </c>
      <c r="F254" s="106"/>
    </row>
    <row r="255" spans="1:6" ht="12.75" x14ac:dyDescent="0.2">
      <c r="A255" s="56"/>
      <c r="B255" s="108" t="str">
        <v>Capaciteit net</v>
      </c>
      <c r="C255" s="108"/>
      <c r="D255" s="108"/>
      <c r="E255" s="108">
        <v>0</v>
      </c>
      <c r="F255" s="107"/>
    </row>
    <row r="256" spans="1:6" ht="12.75" x14ac:dyDescent="0.2">
      <c r="A256" s="56"/>
      <c r="B256" s="205" t="str">
        <v>Slijtage autobatterij indien gebruk als (bidirectionele) opslag</v>
      </c>
      <c r="C256" s="205"/>
      <c r="D256" s="205"/>
      <c r="E256" s="105">
        <v>0</v>
      </c>
      <c r="F256" s="106"/>
    </row>
    <row r="257" spans="1:6" ht="12.75" x14ac:dyDescent="0.2">
      <c r="A257" s="56"/>
      <c r="B257" s="108" t="str">
        <v>Ifv electrische deelauto: km/gebruik auto in kaart brengen</v>
      </c>
      <c r="C257" s="108"/>
      <c r="D257" s="108"/>
      <c r="E257" s="108" t="str">
        <v>Input gebruiker</v>
      </c>
      <c r="F257" s="107"/>
    </row>
    <row r="258" spans="1:6" ht="12.75" x14ac:dyDescent="0.2">
      <c r="A258" s="56"/>
      <c r="B258" s="205" t="str">
        <v>Opgewekte energie via pv vs vraag</v>
      </c>
      <c r="C258" s="205"/>
      <c r="D258" s="205"/>
      <c r="E258" s="105">
        <v>0</v>
      </c>
      <c r="F258" s="106"/>
    </row>
    <row r="259" spans="1:6" ht="12.75" x14ac:dyDescent="0.2">
      <c r="A259" s="56"/>
      <c r="B259" s="108" t="str">
        <v>Hoe kan overschot zonne-energie in balans worden gebracht via elektrische boilers/warmtepompen</v>
      </c>
      <c r="C259" s="108"/>
      <c r="D259" s="108"/>
      <c r="E259" s="108">
        <v>0</v>
      </c>
      <c r="F259" s="107"/>
    </row>
    <row r="260" spans="1:6" ht="12.75" x14ac:dyDescent="0.2">
      <c r="A260" s="56"/>
      <c r="B260" s="205" t="str">
        <v>Opslag van zonne-energie via collectieve waterbufferbekkens</v>
      </c>
      <c r="C260" s="205"/>
      <c r="D260" s="205"/>
      <c r="E260" s="105">
        <v>0</v>
      </c>
      <c r="F260" s="106"/>
    </row>
    <row r="261" spans="1:6" ht="12.75" x14ac:dyDescent="0.2">
      <c r="A261" s="56"/>
      <c r="B261" s="108" t="str">
        <v xml:space="preserve">Kan je lokaal stroom uitwisselen wie verbruikt er wie produceert en kan je hierin sturen? </v>
      </c>
      <c r="C261" s="108"/>
      <c r="D261" s="108"/>
      <c r="E261" s="108">
        <v>0</v>
      </c>
      <c r="F261" s="107"/>
    </row>
    <row r="262" spans="1:6" ht="12.75" x14ac:dyDescent="0.2">
      <c r="A262" s="56"/>
      <c r="B262" s="205"/>
      <c r="C262" s="205"/>
      <c r="D262" s="205"/>
      <c r="E262" s="105"/>
      <c r="F262" s="106"/>
    </row>
    <row r="263" spans="1:6" ht="12.75" x14ac:dyDescent="0.2">
      <c r="A263" s="56"/>
      <c r="B263" s="108"/>
      <c r="C263" s="108"/>
      <c r="D263" s="108"/>
      <c r="E263" s="108"/>
      <c r="F263" s="107"/>
    </row>
    <row r="264" spans="1:6" ht="12.75" x14ac:dyDescent="0.2">
      <c r="A264" s="56"/>
      <c r="B264" s="205"/>
      <c r="C264" s="205"/>
      <c r="D264" s="205"/>
      <c r="E264" s="105"/>
      <c r="F264" s="106"/>
    </row>
    <row r="265" spans="1:6" ht="12.75" x14ac:dyDescent="0.2">
      <c r="A265" s="56"/>
      <c r="B265" s="108"/>
      <c r="C265" s="108"/>
      <c r="D265" s="108"/>
      <c r="E265" s="108"/>
      <c r="F265" s="107"/>
    </row>
    <row r="266" spans="1:6" ht="12.75" x14ac:dyDescent="0.2">
      <c r="A266" s="56"/>
      <c r="B266" s="205"/>
      <c r="C266" s="205"/>
      <c r="D266" s="205"/>
      <c r="E266" s="105"/>
      <c r="F266" s="106"/>
    </row>
    <row r="267" spans="1:6" ht="12.75" x14ac:dyDescent="0.2">
      <c r="A267" s="56"/>
      <c r="B267" s="108"/>
      <c r="C267" s="108"/>
      <c r="D267" s="108"/>
      <c r="E267" s="108"/>
      <c r="F267" s="107"/>
    </row>
    <row r="268" spans="1:6" ht="12.75" x14ac:dyDescent="0.2">
      <c r="A268" s="56"/>
      <c r="B268" s="205"/>
      <c r="C268" s="205"/>
      <c r="D268" s="205"/>
      <c r="E268" s="105"/>
      <c r="F268" s="106"/>
    </row>
    <row r="269" spans="1:6" ht="12.75" x14ac:dyDescent="0.2">
      <c r="A269" s="56"/>
      <c r="B269" s="108"/>
      <c r="C269" s="108"/>
      <c r="D269" s="108"/>
      <c r="E269" s="108"/>
      <c r="F269" s="107"/>
    </row>
    <row r="270" spans="1:6" ht="12.75" x14ac:dyDescent="0.2">
      <c r="A270" s="56"/>
      <c r="B270" s="205"/>
      <c r="C270" s="205"/>
      <c r="D270" s="205"/>
      <c r="E270" s="105"/>
      <c r="F270" s="106"/>
    </row>
    <row r="271" spans="1:6" ht="12.75" x14ac:dyDescent="0.2">
      <c r="A271" s="56"/>
      <c r="B271" s="108"/>
      <c r="C271" s="108"/>
      <c r="D271" s="108"/>
      <c r="E271" s="108"/>
      <c r="F271" s="107"/>
    </row>
    <row r="272" spans="1:6" ht="12.75" x14ac:dyDescent="0.2">
      <c r="A272" s="56"/>
      <c r="B272" s="205"/>
      <c r="C272" s="205"/>
      <c r="D272" s="205"/>
      <c r="E272" s="105"/>
      <c r="F272" s="106"/>
    </row>
    <row r="273" spans="1:6" ht="12.75" x14ac:dyDescent="0.2">
      <c r="A273" s="56"/>
      <c r="B273" s="108"/>
      <c r="C273" s="108"/>
      <c r="D273" s="108"/>
      <c r="E273" s="108"/>
      <c r="F273" s="107"/>
    </row>
    <row r="274" spans="1:6" ht="12.75" x14ac:dyDescent="0.2">
      <c r="A274" s="56"/>
      <c r="B274" s="205"/>
      <c r="C274" s="205"/>
      <c r="D274" s="205"/>
      <c r="E274" s="105"/>
      <c r="F274" s="106"/>
    </row>
    <row r="275" spans="1:6" ht="12.75" x14ac:dyDescent="0.2">
      <c r="A275" s="56"/>
      <c r="B275" s="108"/>
      <c r="C275" s="108"/>
      <c r="D275" s="108"/>
      <c r="E275" s="108"/>
      <c r="F275" s="107"/>
    </row>
    <row r="276" spans="1:6" ht="12.75" x14ac:dyDescent="0.2">
      <c r="A276" s="56"/>
      <c r="B276" s="205"/>
      <c r="C276" s="205"/>
      <c r="D276" s="205"/>
      <c r="E276" s="105"/>
      <c r="F276" s="106"/>
    </row>
    <row r="277" spans="1:6" ht="12.75" x14ac:dyDescent="0.2">
      <c r="A277" s="56"/>
      <c r="B277" s="108"/>
      <c r="C277" s="108"/>
      <c r="D277" s="108"/>
      <c r="E277" s="108"/>
      <c r="F277" s="107"/>
    </row>
    <row r="278" spans="1:6" ht="12.75" x14ac:dyDescent="0.2">
      <c r="A278" s="56"/>
      <c r="B278" s="205"/>
      <c r="C278" s="205"/>
      <c r="D278" s="205"/>
      <c r="E278" s="105"/>
      <c r="F278" s="106"/>
    </row>
    <row r="279" spans="1:6" ht="12.75" x14ac:dyDescent="0.2">
      <c r="A279" s="56"/>
      <c r="B279" s="108"/>
      <c r="C279" s="108"/>
      <c r="D279" s="108"/>
      <c r="E279" s="108"/>
      <c r="F279" s="107"/>
    </row>
    <row r="280" spans="1:6" ht="12.75" x14ac:dyDescent="0.2">
      <c r="A280" s="56"/>
      <c r="B280" s="205"/>
      <c r="C280" s="205"/>
      <c r="D280" s="205"/>
      <c r="E280" s="105"/>
      <c r="F280" s="106"/>
    </row>
    <row r="281" spans="1:6" ht="12.75" x14ac:dyDescent="0.2">
      <c r="A281" s="56"/>
      <c r="B281" s="108"/>
      <c r="C281" s="108"/>
      <c r="D281" s="108"/>
      <c r="E281" s="108"/>
      <c r="F281" s="107"/>
    </row>
    <row r="282" spans="1:6" ht="12.75" x14ac:dyDescent="0.2">
      <c r="A282" s="56"/>
      <c r="B282" s="205"/>
      <c r="C282" s="205"/>
      <c r="D282" s="205"/>
      <c r="E282" s="105"/>
      <c r="F282" s="106"/>
    </row>
    <row r="283" spans="1:6" ht="12.75" x14ac:dyDescent="0.2">
      <c r="A283" s="56"/>
      <c r="B283" s="108"/>
      <c r="C283" s="108"/>
      <c r="D283" s="108"/>
      <c r="E283" s="108"/>
      <c r="F283" s="107"/>
    </row>
    <row r="284" spans="1:6" ht="12.75" x14ac:dyDescent="0.2">
      <c r="A284" s="56"/>
      <c r="B284" s="205"/>
      <c r="C284" s="205"/>
      <c r="D284" s="205"/>
      <c r="E284" s="105"/>
      <c r="F284" s="106"/>
    </row>
    <row r="285" spans="1:6" ht="12.75" x14ac:dyDescent="0.2">
      <c r="A285" s="56"/>
      <c r="B285" s="108"/>
      <c r="C285" s="108"/>
      <c r="D285" s="108"/>
      <c r="E285" s="108"/>
      <c r="F285" s="107"/>
    </row>
    <row r="286" spans="1:6" ht="12.75" x14ac:dyDescent="0.2">
      <c r="A286" s="56"/>
      <c r="B286" s="205"/>
      <c r="C286" s="205"/>
      <c r="D286" s="205"/>
      <c r="E286" s="105"/>
      <c r="F286" s="106"/>
    </row>
    <row r="287" spans="1:6" ht="12.75" x14ac:dyDescent="0.2">
      <c r="A287" s="56"/>
      <c r="B287" s="108"/>
      <c r="C287" s="108"/>
      <c r="D287" s="108"/>
      <c r="E287" s="108"/>
      <c r="F287" s="107"/>
    </row>
    <row r="288" spans="1:6" ht="12.75" x14ac:dyDescent="0.2">
      <c r="A288" s="56"/>
      <c r="B288" s="205"/>
      <c r="C288" s="205"/>
      <c r="D288" s="205"/>
      <c r="E288" s="105"/>
      <c r="F288" s="106"/>
    </row>
    <row r="289" spans="1:6" ht="12.75" x14ac:dyDescent="0.2">
      <c r="A289" s="56"/>
      <c r="B289" s="108"/>
      <c r="C289" s="108"/>
      <c r="D289" s="108"/>
      <c r="E289" s="108"/>
      <c r="F289" s="107"/>
    </row>
    <row r="290" spans="1:6" ht="12.75" x14ac:dyDescent="0.2">
      <c r="A290" s="56"/>
      <c r="B290" s="205"/>
      <c r="C290" s="205"/>
      <c r="D290" s="205"/>
      <c r="E290" s="105"/>
      <c r="F290" s="106"/>
    </row>
    <row r="291" spans="1:6" ht="12.75" x14ac:dyDescent="0.2">
      <c r="A291" s="56"/>
      <c r="B291" s="108"/>
      <c r="C291" s="108"/>
      <c r="D291" s="108"/>
      <c r="E291" s="108"/>
      <c r="F291" s="107"/>
    </row>
    <row r="292" spans="1:6" ht="12.75" x14ac:dyDescent="0.2">
      <c r="A292" s="56"/>
      <c r="B292" s="205"/>
      <c r="C292" s="205"/>
      <c r="D292" s="205"/>
      <c r="E292" s="105"/>
      <c r="F292" s="106"/>
    </row>
    <row r="293" spans="1:6" ht="12.75" x14ac:dyDescent="0.2">
      <c r="A293" s="56"/>
      <c r="B293" s="108"/>
      <c r="C293" s="108"/>
      <c r="D293" s="108"/>
      <c r="E293" s="108"/>
      <c r="F293" s="107"/>
    </row>
    <row r="294" spans="1:6" ht="12.75" x14ac:dyDescent="0.2">
      <c r="A294" s="56"/>
      <c r="B294" s="205"/>
      <c r="C294" s="205"/>
      <c r="D294" s="205"/>
      <c r="E294" s="105"/>
      <c r="F294" s="106"/>
    </row>
    <row r="295" spans="1:6" ht="12.75" x14ac:dyDescent="0.2">
      <c r="A295" s="56"/>
      <c r="B295" s="108"/>
      <c r="C295" s="108"/>
      <c r="D295" s="108"/>
      <c r="E295" s="108"/>
      <c r="F295" s="107"/>
    </row>
    <row r="296" spans="1:6" ht="12.75" x14ac:dyDescent="0.2">
      <c r="A296" s="56"/>
      <c r="B296" s="205"/>
      <c r="C296" s="205"/>
      <c r="D296" s="205"/>
      <c r="E296" s="105"/>
      <c r="F296" s="106"/>
    </row>
    <row r="297" spans="1:6" ht="12.75" x14ac:dyDescent="0.2">
      <c r="A297" s="56"/>
      <c r="B297" s="108"/>
      <c r="C297" s="108"/>
      <c r="D297" s="108"/>
      <c r="E297" s="108"/>
      <c r="F297" s="107"/>
    </row>
    <row r="298" spans="1:6" ht="12.75" x14ac:dyDescent="0.2">
      <c r="A298" s="56"/>
      <c r="B298" s="205"/>
      <c r="C298" s="205"/>
      <c r="D298" s="205"/>
      <c r="E298" s="105"/>
      <c r="F298" s="106"/>
    </row>
    <row r="299" spans="1:6" ht="12.75" x14ac:dyDescent="0.2">
      <c r="A299" s="56"/>
      <c r="B299" s="108"/>
      <c r="C299" s="108"/>
      <c r="D299" s="108"/>
      <c r="E299" s="108"/>
      <c r="F299" s="107"/>
    </row>
    <row r="300" spans="1:6" ht="12.75" x14ac:dyDescent="0.2">
      <c r="A300" s="56"/>
      <c r="B300" s="205"/>
      <c r="C300" s="205"/>
      <c r="D300" s="205"/>
      <c r="E300" s="105"/>
      <c r="F300" s="106"/>
    </row>
    <row r="301" spans="1:6" ht="12.75" x14ac:dyDescent="0.2">
      <c r="A301" s="56"/>
      <c r="B301" s="108"/>
      <c r="C301" s="108"/>
      <c r="D301" s="108"/>
      <c r="E301" s="108"/>
      <c r="F301" s="107"/>
    </row>
    <row r="302" spans="1:6" ht="12.75" x14ac:dyDescent="0.2">
      <c r="A302" s="56"/>
      <c r="B302" s="205"/>
      <c r="C302" s="205"/>
      <c r="D302" s="205"/>
      <c r="E302" s="105"/>
      <c r="F302" s="106"/>
    </row>
    <row r="303" spans="1:6" ht="12.75" x14ac:dyDescent="0.2">
      <c r="A303" s="56"/>
      <c r="B303" s="108"/>
      <c r="C303" s="108"/>
      <c r="D303" s="108"/>
      <c r="E303" s="108"/>
      <c r="F303" s="107"/>
    </row>
    <row r="304" spans="1:6" ht="12.75" x14ac:dyDescent="0.2">
      <c r="A304" s="56"/>
      <c r="B304" s="205"/>
      <c r="C304" s="205"/>
      <c r="D304" s="205"/>
      <c r="E304" s="105"/>
      <c r="F304" s="106"/>
    </row>
    <row r="305" spans="1:6" ht="12.75" x14ac:dyDescent="0.2">
      <c r="A305" s="56"/>
      <c r="B305" s="108"/>
      <c r="C305" s="108"/>
      <c r="D305" s="108"/>
      <c r="E305" s="108"/>
      <c r="F305" s="107"/>
    </row>
    <row r="306" spans="1:6" ht="12.75" x14ac:dyDescent="0.2">
      <c r="A306" s="56"/>
      <c r="B306" s="205"/>
      <c r="C306" s="205"/>
      <c r="D306" s="205"/>
      <c r="E306" s="105"/>
      <c r="F306" s="106"/>
    </row>
    <row r="307" spans="1:6" ht="12.75" x14ac:dyDescent="0.2">
      <c r="A307" s="56"/>
      <c r="B307" s="108"/>
      <c r="C307" s="108"/>
      <c r="D307" s="108"/>
      <c r="E307" s="108"/>
      <c r="F307" s="107"/>
    </row>
    <row r="308" spans="1:6" ht="12.75" x14ac:dyDescent="0.2">
      <c r="A308" s="56"/>
      <c r="B308" s="205"/>
      <c r="C308" s="205"/>
      <c r="D308" s="205"/>
      <c r="E308" s="105"/>
      <c r="F308" s="106"/>
    </row>
    <row r="309" spans="1:6" ht="12.75" x14ac:dyDescent="0.2">
      <c r="A309" s="56"/>
      <c r="B309" s="108"/>
      <c r="C309" s="108"/>
      <c r="D309" s="108"/>
      <c r="E309" s="108"/>
      <c r="F309" s="107"/>
    </row>
    <row r="310" spans="1:6" ht="12.75" x14ac:dyDescent="0.2">
      <c r="A310" s="56"/>
      <c r="B310" s="205"/>
      <c r="C310" s="205"/>
      <c r="D310" s="205"/>
      <c r="E310" s="105"/>
      <c r="F310" s="106"/>
    </row>
    <row r="311" spans="1:6" ht="12.75" x14ac:dyDescent="0.2">
      <c r="A311" s="56"/>
      <c r="B311" s="108"/>
      <c r="C311" s="108"/>
      <c r="D311" s="108"/>
      <c r="E311" s="108"/>
      <c r="F311" s="107"/>
    </row>
    <row r="312" spans="1:6" ht="12.75" x14ac:dyDescent="0.2">
      <c r="A312" s="56"/>
      <c r="B312" s="205"/>
      <c r="C312" s="205"/>
      <c r="D312" s="205"/>
      <c r="E312" s="105"/>
      <c r="F312" s="106"/>
    </row>
    <row r="313" spans="1:6" ht="12.75" x14ac:dyDescent="0.2">
      <c r="A313" s="56"/>
      <c r="B313" s="108"/>
      <c r="C313" s="108"/>
      <c r="D313" s="108"/>
      <c r="E313" s="108"/>
      <c r="F313" s="107"/>
    </row>
    <row r="314" spans="1:6" ht="12.75" x14ac:dyDescent="0.2">
      <c r="A314" s="56"/>
      <c r="B314" s="205"/>
      <c r="C314" s="205"/>
      <c r="D314" s="205"/>
      <c r="E314" s="105"/>
      <c r="F314" s="106"/>
    </row>
    <row r="315" spans="1:6" ht="12.75" x14ac:dyDescent="0.2">
      <c r="A315" s="56"/>
      <c r="B315" s="108"/>
      <c r="C315" s="108"/>
      <c r="D315" s="108"/>
      <c r="E315" s="108"/>
      <c r="F315" s="107"/>
    </row>
    <row r="316" spans="1:6" ht="12.75" x14ac:dyDescent="0.2">
      <c r="A316" s="56"/>
      <c r="B316" s="205"/>
      <c r="C316" s="205"/>
      <c r="D316" s="205"/>
      <c r="E316" s="105"/>
      <c r="F316" s="106"/>
    </row>
    <row r="317" spans="1:6" ht="12.75" x14ac:dyDescent="0.2">
      <c r="A317" s="56"/>
      <c r="B317" s="108"/>
      <c r="C317" s="108"/>
      <c r="D317" s="108"/>
      <c r="E317" s="108"/>
      <c r="F317" s="107"/>
    </row>
    <row r="318" spans="1:6" ht="12.75" x14ac:dyDescent="0.2">
      <c r="A318" s="56"/>
      <c r="B318" s="205"/>
      <c r="C318" s="205"/>
      <c r="D318" s="205"/>
      <c r="E318" s="105"/>
      <c r="F318" s="106"/>
    </row>
    <row r="319" spans="1:6" ht="12.75" x14ac:dyDescent="0.2">
      <c r="A319" s="56"/>
      <c r="B319" s="108"/>
      <c r="C319" s="108"/>
      <c r="D319" s="108"/>
      <c r="E319" s="108"/>
      <c r="F319" s="107"/>
    </row>
    <row r="320" spans="1:6" ht="12.75" x14ac:dyDescent="0.2">
      <c r="A320" s="56"/>
      <c r="B320" s="205"/>
      <c r="C320" s="205"/>
      <c r="D320" s="205"/>
      <c r="E320" s="105"/>
      <c r="F320" s="106"/>
    </row>
    <row r="321" spans="1:6" ht="12.75" x14ac:dyDescent="0.2">
      <c r="A321" s="56"/>
      <c r="B321" s="108"/>
      <c r="C321" s="108"/>
      <c r="D321" s="108"/>
      <c r="E321" s="108"/>
      <c r="F321" s="107"/>
    </row>
    <row r="322" spans="1:6" ht="12.75" x14ac:dyDescent="0.2">
      <c r="A322" s="56"/>
      <c r="B322" s="205"/>
      <c r="C322" s="205"/>
      <c r="D322" s="205"/>
      <c r="E322" s="105"/>
      <c r="F322" s="106"/>
    </row>
    <row r="323" spans="1:6" ht="12.75" x14ac:dyDescent="0.2">
      <c r="A323" s="56"/>
      <c r="B323" s="108"/>
      <c r="C323" s="108"/>
      <c r="D323" s="108"/>
      <c r="E323" s="108"/>
      <c r="F323" s="107"/>
    </row>
    <row r="324" spans="1:6" ht="12.75" x14ac:dyDescent="0.2">
      <c r="A324" s="56"/>
      <c r="B324" s="205"/>
      <c r="C324" s="205"/>
      <c r="D324" s="205"/>
      <c r="E324" s="105"/>
      <c r="F324" s="106"/>
    </row>
    <row r="325" spans="1:6" ht="12.75" x14ac:dyDescent="0.2">
      <c r="A325" s="56"/>
      <c r="B325" s="108"/>
      <c r="C325" s="108"/>
      <c r="D325" s="108"/>
      <c r="E325" s="108"/>
      <c r="F325" s="107"/>
    </row>
    <row r="326" spans="1:6" ht="12.75" x14ac:dyDescent="0.2">
      <c r="A326" s="56"/>
      <c r="B326" s="205"/>
      <c r="C326" s="205"/>
      <c r="D326" s="205"/>
      <c r="E326" s="105"/>
      <c r="F326" s="106"/>
    </row>
    <row r="327" spans="1:6" ht="12.75" x14ac:dyDescent="0.2">
      <c r="A327" s="56"/>
      <c r="B327" s="108"/>
      <c r="C327" s="108"/>
      <c r="D327" s="108"/>
      <c r="E327" s="108"/>
      <c r="F327" s="107"/>
    </row>
    <row r="328" spans="1:6" ht="12.75" x14ac:dyDescent="0.2">
      <c r="A328" s="56"/>
      <c r="B328" s="205"/>
      <c r="C328" s="205"/>
      <c r="D328" s="205"/>
      <c r="E328" s="105"/>
      <c r="F328" s="106"/>
    </row>
    <row r="329" spans="1:6" ht="12.75" x14ac:dyDescent="0.2">
      <c r="A329" s="56"/>
      <c r="B329" s="108"/>
      <c r="C329" s="108"/>
      <c r="D329" s="108"/>
      <c r="E329" s="108"/>
      <c r="F329" s="107"/>
    </row>
    <row r="330" spans="1:6" ht="12.75" x14ac:dyDescent="0.2">
      <c r="A330" s="56"/>
      <c r="B330" s="205"/>
      <c r="C330" s="205"/>
      <c r="D330" s="205"/>
      <c r="E330" s="105"/>
      <c r="F330" s="106"/>
    </row>
    <row r="331" spans="1:6" ht="12.75" x14ac:dyDescent="0.2">
      <c r="A331" s="56"/>
      <c r="B331" s="108"/>
      <c r="C331" s="108"/>
      <c r="D331" s="108"/>
      <c r="E331" s="108"/>
      <c r="F331" s="107"/>
    </row>
    <row r="332" spans="1:6" ht="12.75" x14ac:dyDescent="0.2">
      <c r="A332" s="56"/>
      <c r="B332" s="205"/>
      <c r="C332" s="205"/>
      <c r="D332" s="205"/>
      <c r="E332" s="105"/>
      <c r="F332" s="106"/>
    </row>
    <row r="333" spans="1:6" ht="12.75" x14ac:dyDescent="0.2">
      <c r="A333" s="56"/>
      <c r="B333" s="108"/>
      <c r="C333" s="108"/>
      <c r="D333" s="108"/>
      <c r="E333" s="108"/>
      <c r="F333" s="107"/>
    </row>
    <row r="334" spans="1:6" ht="12.75" x14ac:dyDescent="0.2">
      <c r="A334" s="56"/>
      <c r="B334" s="205"/>
      <c r="C334" s="205"/>
      <c r="D334" s="205"/>
      <c r="E334" s="105"/>
      <c r="F334" s="106"/>
    </row>
    <row r="335" spans="1:6" ht="12.75" x14ac:dyDescent="0.2">
      <c r="A335" s="56"/>
      <c r="B335" s="108"/>
      <c r="C335" s="108"/>
      <c r="D335" s="108"/>
      <c r="E335" s="108"/>
      <c r="F335" s="107"/>
    </row>
    <row r="336" spans="1:6" ht="12.75" x14ac:dyDescent="0.2">
      <c r="A336" s="56"/>
      <c r="B336" s="205"/>
      <c r="C336" s="205"/>
      <c r="D336" s="205"/>
      <c r="E336" s="105"/>
      <c r="F336" s="106"/>
    </row>
    <row r="337" spans="1:6" ht="12.75" x14ac:dyDescent="0.2">
      <c r="A337" s="56"/>
      <c r="B337" s="108"/>
      <c r="C337" s="108"/>
      <c r="D337" s="108"/>
      <c r="E337" s="108"/>
      <c r="F337" s="107"/>
    </row>
    <row r="338" spans="1:6" ht="12.75" x14ac:dyDescent="0.2">
      <c r="A338" s="56"/>
      <c r="B338" s="205"/>
      <c r="C338" s="205"/>
      <c r="D338" s="205"/>
      <c r="E338" s="105"/>
      <c r="F338" s="106"/>
    </row>
    <row r="339" spans="1:6" ht="12.75" x14ac:dyDescent="0.2">
      <c r="A339" s="56"/>
      <c r="B339" s="108"/>
      <c r="C339" s="108"/>
      <c r="D339" s="108"/>
      <c r="E339" s="108"/>
      <c r="F339" s="107"/>
    </row>
    <row r="340" spans="1:6" ht="12.75" x14ac:dyDescent="0.2">
      <c r="A340" s="56"/>
      <c r="B340" s="205"/>
      <c r="C340" s="205"/>
      <c r="D340" s="205"/>
      <c r="E340" s="105"/>
      <c r="F340" s="106"/>
    </row>
    <row r="341" spans="1:6" ht="12.75" x14ac:dyDescent="0.2">
      <c r="A341" s="56"/>
      <c r="B341" s="108"/>
      <c r="C341" s="108"/>
      <c r="D341" s="108"/>
      <c r="E341" s="108"/>
      <c r="F341" s="107"/>
    </row>
    <row r="342" spans="1:6" ht="12.75" x14ac:dyDescent="0.2">
      <c r="A342" s="56"/>
      <c r="B342" s="205"/>
      <c r="C342" s="205"/>
      <c r="D342" s="205"/>
      <c r="E342" s="105"/>
      <c r="F342" s="106"/>
    </row>
    <row r="343" spans="1:6" ht="12.75" x14ac:dyDescent="0.2">
      <c r="A343" s="56"/>
      <c r="B343" s="108"/>
      <c r="C343" s="108"/>
      <c r="D343" s="108"/>
      <c r="E343" s="108"/>
      <c r="F343" s="107"/>
    </row>
    <row r="344" spans="1:6" ht="12.75" x14ac:dyDescent="0.2">
      <c r="A344" s="56"/>
      <c r="B344" s="205"/>
      <c r="C344" s="205"/>
      <c r="D344" s="205"/>
      <c r="E344" s="105"/>
      <c r="F344" s="106"/>
    </row>
    <row r="345" spans="1:6" ht="12.75" x14ac:dyDescent="0.2">
      <c r="A345" s="56"/>
      <c r="B345" s="108"/>
      <c r="C345" s="108"/>
      <c r="D345" s="108"/>
      <c r="E345" s="108"/>
      <c r="F345" s="107"/>
    </row>
    <row r="346" spans="1:6" ht="12.75" x14ac:dyDescent="0.2">
      <c r="A346" s="56"/>
      <c r="B346" s="205"/>
      <c r="C346" s="205"/>
      <c r="D346" s="205"/>
      <c r="E346" s="105"/>
      <c r="F346" s="106"/>
    </row>
    <row r="347" spans="1:6" ht="12.75" x14ac:dyDescent="0.2">
      <c r="A347" s="56"/>
      <c r="B347" s="108"/>
      <c r="C347" s="108"/>
      <c r="D347" s="108"/>
      <c r="E347" s="108"/>
      <c r="F347" s="107"/>
    </row>
    <row r="348" spans="1:6" ht="12.75" x14ac:dyDescent="0.2">
      <c r="A348" s="56"/>
      <c r="B348" s="205"/>
      <c r="C348" s="205"/>
      <c r="D348" s="205"/>
      <c r="E348" s="105"/>
      <c r="F348" s="106"/>
    </row>
    <row r="349" spans="1:6" ht="12.75" x14ac:dyDescent="0.2">
      <c r="A349" s="56"/>
      <c r="B349" s="108"/>
      <c r="C349" s="108"/>
      <c r="D349" s="108"/>
      <c r="E349" s="108"/>
      <c r="F349" s="107"/>
    </row>
    <row r="350" spans="1:6" ht="12.75" x14ac:dyDescent="0.2">
      <c r="A350" s="56"/>
      <c r="B350" s="205"/>
      <c r="C350" s="205"/>
      <c r="D350" s="205"/>
      <c r="E350" s="105"/>
      <c r="F350" s="106"/>
    </row>
    <row r="351" spans="1:6" ht="12.75" x14ac:dyDescent="0.2">
      <c r="A351" s="56"/>
      <c r="B351" s="108"/>
      <c r="C351" s="108"/>
      <c r="D351" s="108"/>
      <c r="E351" s="108"/>
      <c r="F351" s="107"/>
    </row>
    <row r="352" spans="1:6" ht="12.75" x14ac:dyDescent="0.2">
      <c r="A352" s="56"/>
      <c r="B352" s="205"/>
      <c r="C352" s="205"/>
      <c r="D352" s="205"/>
      <c r="E352" s="105"/>
      <c r="F352" s="106"/>
    </row>
    <row r="353" spans="1:6" ht="12.75" x14ac:dyDescent="0.2">
      <c r="A353" s="56"/>
      <c r="B353" s="108"/>
      <c r="C353" s="108"/>
      <c r="D353" s="108"/>
      <c r="E353" s="108"/>
      <c r="F353" s="107"/>
    </row>
    <row r="354" spans="1:6" ht="12.75" x14ac:dyDescent="0.2">
      <c r="A354" s="56"/>
      <c r="B354" s="205"/>
      <c r="C354" s="205"/>
      <c r="D354" s="205"/>
      <c r="E354" s="105"/>
      <c r="F354" s="106"/>
    </row>
    <row r="355" spans="1:6" ht="12.75" x14ac:dyDescent="0.2">
      <c r="A355" s="56"/>
      <c r="B355" s="108"/>
      <c r="C355" s="108"/>
      <c r="D355" s="108"/>
      <c r="E355" s="108"/>
      <c r="F355" s="107"/>
    </row>
    <row r="356" spans="1:6" ht="12.75" x14ac:dyDescent="0.2">
      <c r="A356" s="56"/>
      <c r="B356" s="205"/>
      <c r="C356" s="205"/>
      <c r="D356" s="205"/>
      <c r="E356" s="105"/>
      <c r="F356" s="106"/>
    </row>
    <row r="357" spans="1:6" ht="12.75" x14ac:dyDescent="0.2">
      <c r="A357" s="56"/>
      <c r="B357" s="108"/>
      <c r="C357" s="108"/>
      <c r="D357" s="108"/>
      <c r="E357" s="108"/>
      <c r="F357" s="107"/>
    </row>
    <row r="358" spans="1:6" ht="12.75" x14ac:dyDescent="0.2">
      <c r="A358" s="56"/>
      <c r="B358" s="205"/>
      <c r="C358" s="205"/>
      <c r="D358" s="205"/>
      <c r="E358" s="105"/>
      <c r="F358" s="106"/>
    </row>
    <row r="359" spans="1:6" ht="12.75" x14ac:dyDescent="0.2">
      <c r="A359" s="56"/>
      <c r="B359" s="108"/>
      <c r="C359" s="108"/>
      <c r="D359" s="108"/>
      <c r="E359" s="108"/>
      <c r="F359" s="107"/>
    </row>
    <row r="360" spans="1:6" ht="12.75" x14ac:dyDescent="0.2">
      <c r="A360" s="56"/>
      <c r="B360" s="205"/>
      <c r="C360" s="205"/>
      <c r="D360" s="205"/>
      <c r="E360" s="105"/>
      <c r="F360" s="106"/>
    </row>
    <row r="361" spans="1:6" ht="12.75" x14ac:dyDescent="0.2">
      <c r="A361" s="56"/>
      <c r="B361" s="108"/>
      <c r="C361" s="108"/>
      <c r="D361" s="108"/>
      <c r="E361" s="108"/>
      <c r="F361" s="107"/>
    </row>
    <row r="362" spans="1:6" ht="12.75" x14ac:dyDescent="0.2">
      <c r="A362" s="56"/>
      <c r="B362" s="205"/>
      <c r="C362" s="205"/>
      <c r="D362" s="205"/>
      <c r="E362" s="105"/>
      <c r="F362" s="106"/>
    </row>
    <row r="363" spans="1:6" ht="12.75" x14ac:dyDescent="0.2">
      <c r="A363" s="56"/>
      <c r="B363" s="108"/>
      <c r="C363" s="108"/>
      <c r="D363" s="108"/>
      <c r="E363" s="108"/>
      <c r="F363" s="107"/>
    </row>
    <row r="364" spans="1:6" ht="12.75" x14ac:dyDescent="0.2">
      <c r="A364" s="56"/>
      <c r="B364" s="205"/>
      <c r="C364" s="205"/>
      <c r="D364" s="205"/>
      <c r="E364" s="105"/>
      <c r="F364" s="106"/>
    </row>
    <row r="365" spans="1:6" ht="12.75" x14ac:dyDescent="0.2">
      <c r="A365" s="56"/>
      <c r="B365" s="108"/>
      <c r="C365" s="108"/>
      <c r="D365" s="108"/>
      <c r="E365" s="108"/>
      <c r="F365" s="107"/>
    </row>
    <row r="366" spans="1:6" ht="12.75" x14ac:dyDescent="0.2">
      <c r="A366" s="56"/>
      <c r="B366" s="205"/>
      <c r="C366" s="205"/>
      <c r="D366" s="205"/>
      <c r="E366" s="105"/>
      <c r="F366" s="106"/>
    </row>
    <row r="367" spans="1:6" ht="12.75" x14ac:dyDescent="0.2">
      <c r="A367" s="56"/>
      <c r="B367" s="108"/>
      <c r="C367" s="108"/>
      <c r="D367" s="108"/>
      <c r="E367" s="108"/>
      <c r="F367" s="107"/>
    </row>
    <row r="368" spans="1:6" ht="12.75" x14ac:dyDescent="0.2">
      <c r="A368" s="56"/>
      <c r="B368" s="205"/>
      <c r="C368" s="205"/>
      <c r="D368" s="205"/>
      <c r="E368" s="105"/>
      <c r="F368" s="106"/>
    </row>
    <row r="369" spans="1:6" ht="12.75" x14ac:dyDescent="0.2">
      <c r="A369" s="56"/>
      <c r="B369" s="108"/>
      <c r="C369" s="108"/>
      <c r="D369" s="108"/>
      <c r="E369" s="108"/>
      <c r="F369" s="107"/>
    </row>
    <row r="370" spans="1:6" ht="12.75" x14ac:dyDescent="0.2">
      <c r="A370" s="56"/>
      <c r="B370" s="205"/>
      <c r="C370" s="205"/>
      <c r="D370" s="205"/>
      <c r="E370" s="105"/>
      <c r="F370" s="106"/>
    </row>
    <row r="371" spans="1:6" ht="12.75" x14ac:dyDescent="0.2">
      <c r="A371" s="56"/>
      <c r="B371" s="108"/>
      <c r="C371" s="108"/>
      <c r="D371" s="108"/>
      <c r="E371" s="108"/>
      <c r="F371" s="107"/>
    </row>
    <row r="372" spans="1:6" ht="12.75" x14ac:dyDescent="0.2">
      <c r="A372" s="56"/>
      <c r="B372" s="205"/>
      <c r="C372" s="205"/>
      <c r="D372" s="205"/>
      <c r="E372" s="105"/>
      <c r="F372" s="106"/>
    </row>
    <row r="373" spans="1:6" ht="12.75" x14ac:dyDescent="0.2">
      <c r="A373" s="56"/>
      <c r="B373" s="108"/>
      <c r="C373" s="108"/>
      <c r="D373" s="108"/>
      <c r="E373" s="108"/>
      <c r="F373" s="107"/>
    </row>
    <row r="374" spans="1:6" ht="12.75" x14ac:dyDescent="0.2">
      <c r="A374" s="56"/>
      <c r="B374" s="205"/>
      <c r="C374" s="205"/>
      <c r="D374" s="205"/>
      <c r="E374" s="105"/>
      <c r="F374" s="106"/>
    </row>
    <row r="375" spans="1:6" ht="12.75" x14ac:dyDescent="0.2">
      <c r="A375" s="56"/>
      <c r="B375" s="108"/>
      <c r="C375" s="108"/>
      <c r="D375" s="108"/>
      <c r="E375" s="108"/>
      <c r="F375" s="107"/>
    </row>
    <row r="376" spans="1:6" ht="12.75" x14ac:dyDescent="0.2">
      <c r="A376" s="56"/>
      <c r="B376" s="205"/>
      <c r="C376" s="205"/>
      <c r="D376" s="205"/>
      <c r="E376" s="105"/>
      <c r="F376" s="106"/>
    </row>
    <row r="377" spans="1:6" ht="12.75" x14ac:dyDescent="0.2">
      <c r="A377" s="56"/>
      <c r="B377" s="108"/>
      <c r="C377" s="108"/>
      <c r="D377" s="108"/>
      <c r="E377" s="108"/>
      <c r="F377" s="107"/>
    </row>
    <row r="378" spans="1:6" ht="12.75" x14ac:dyDescent="0.2">
      <c r="A378" s="56"/>
      <c r="B378" s="205"/>
      <c r="C378" s="205"/>
      <c r="D378" s="205"/>
      <c r="E378" s="105"/>
      <c r="F378" s="106"/>
    </row>
    <row r="379" spans="1:6" ht="12.75" x14ac:dyDescent="0.2">
      <c r="A379" s="56"/>
      <c r="B379" s="108"/>
      <c r="C379" s="108"/>
      <c r="D379" s="108"/>
      <c r="E379" s="108"/>
      <c r="F379" s="107"/>
    </row>
    <row r="380" spans="1:6" ht="12.75" x14ac:dyDescent="0.2">
      <c r="A380" s="56"/>
      <c r="B380" s="205"/>
      <c r="C380" s="205"/>
      <c r="D380" s="205"/>
      <c r="E380" s="105"/>
      <c r="F380" s="106"/>
    </row>
    <row r="381" spans="1:6" ht="12.75" x14ac:dyDescent="0.2">
      <c r="A381" s="56"/>
      <c r="B381" s="108"/>
      <c r="C381" s="108"/>
      <c r="D381" s="108"/>
      <c r="E381" s="108"/>
      <c r="F381" s="107"/>
    </row>
    <row r="382" spans="1:6" ht="12.75" x14ac:dyDescent="0.2">
      <c r="A382" s="56"/>
      <c r="B382" s="205"/>
      <c r="C382" s="205"/>
      <c r="D382" s="205"/>
      <c r="E382" s="105"/>
      <c r="F382" s="106"/>
    </row>
    <row r="383" spans="1:6" ht="12.75" x14ac:dyDescent="0.2">
      <c r="A383" s="56"/>
      <c r="B383" s="108"/>
      <c r="C383" s="108"/>
      <c r="D383" s="108"/>
      <c r="E383" s="108"/>
      <c r="F383" s="107"/>
    </row>
    <row r="384" spans="1:6" ht="12.75" x14ac:dyDescent="0.2">
      <c r="A384" s="56"/>
      <c r="B384" s="205"/>
      <c r="C384" s="205"/>
      <c r="D384" s="205"/>
      <c r="E384" s="105"/>
      <c r="F384" s="106"/>
    </row>
    <row r="385" spans="1:6" ht="12.75" x14ac:dyDescent="0.2">
      <c r="A385" s="56"/>
      <c r="B385" s="108"/>
      <c r="C385" s="108"/>
      <c r="D385" s="108"/>
      <c r="E385" s="108"/>
      <c r="F385" s="107"/>
    </row>
    <row r="386" spans="1:6" ht="12.75" x14ac:dyDescent="0.2">
      <c r="A386" s="56"/>
      <c r="B386" s="205"/>
      <c r="C386" s="205"/>
      <c r="D386" s="205"/>
      <c r="E386" s="105"/>
      <c r="F386" s="106"/>
    </row>
    <row r="387" spans="1:6" ht="12.75" x14ac:dyDescent="0.2">
      <c r="A387" s="56"/>
      <c r="B387" s="108"/>
      <c r="C387" s="108"/>
      <c r="D387" s="108"/>
      <c r="E387" s="108"/>
      <c r="F387" s="107"/>
    </row>
    <row r="388" spans="1:6" ht="12.75" x14ac:dyDescent="0.2">
      <c r="A388" s="56"/>
      <c r="B388" s="205"/>
      <c r="C388" s="205"/>
      <c r="D388" s="205"/>
      <c r="E388" s="105"/>
      <c r="F388" s="106"/>
    </row>
    <row r="389" spans="1:6" ht="12.75" x14ac:dyDescent="0.2">
      <c r="A389" s="56"/>
      <c r="B389" s="108"/>
      <c r="C389" s="108"/>
      <c r="D389" s="108"/>
      <c r="E389" s="108"/>
      <c r="F389" s="107"/>
    </row>
    <row r="390" spans="1:6" ht="12.75" x14ac:dyDescent="0.2">
      <c r="A390" s="56"/>
      <c r="B390" s="205"/>
      <c r="C390" s="205"/>
      <c r="D390" s="205"/>
      <c r="E390" s="105"/>
      <c r="F390" s="106"/>
    </row>
    <row r="391" spans="1:6" ht="12.75" x14ac:dyDescent="0.2">
      <c r="A391" s="56"/>
      <c r="B391" s="108"/>
      <c r="C391" s="108"/>
      <c r="D391" s="108"/>
      <c r="E391" s="108"/>
      <c r="F391" s="107"/>
    </row>
    <row r="392" spans="1:6" ht="12.75" x14ac:dyDescent="0.2">
      <c r="A392" s="56"/>
      <c r="B392" s="205"/>
      <c r="C392" s="205"/>
      <c r="D392" s="205"/>
      <c r="E392" s="105"/>
      <c r="F392" s="106"/>
    </row>
    <row r="393" spans="1:6" ht="12.75" x14ac:dyDescent="0.2">
      <c r="A393" s="56"/>
      <c r="B393" s="108"/>
      <c r="C393" s="108"/>
      <c r="D393" s="108"/>
      <c r="E393" s="108"/>
      <c r="F393" s="107"/>
    </row>
    <row r="394" spans="1:6" ht="12.75" x14ac:dyDescent="0.2">
      <c r="A394" s="56"/>
      <c r="B394" s="205"/>
      <c r="C394" s="205"/>
      <c r="D394" s="205"/>
      <c r="E394" s="105"/>
      <c r="F394" s="106"/>
    </row>
    <row r="395" spans="1:6" ht="12.75" x14ac:dyDescent="0.2">
      <c r="A395" s="56"/>
      <c r="B395" s="108"/>
      <c r="C395" s="108"/>
      <c r="D395" s="108"/>
      <c r="E395" s="108"/>
      <c r="F395" s="107"/>
    </row>
    <row r="396" spans="1:6" ht="12.75" x14ac:dyDescent="0.2">
      <c r="A396" s="56"/>
      <c r="B396" s="205"/>
      <c r="C396" s="205"/>
      <c r="D396" s="205"/>
      <c r="E396" s="105"/>
      <c r="F396" s="106"/>
    </row>
    <row r="397" spans="1:6" ht="12.75" x14ac:dyDescent="0.2">
      <c r="A397" s="56"/>
      <c r="B397" s="108"/>
      <c r="C397" s="108"/>
      <c r="D397" s="108"/>
      <c r="E397" s="108"/>
      <c r="F397" s="107"/>
    </row>
    <row r="398" spans="1:6" ht="12.75" x14ac:dyDescent="0.2">
      <c r="A398" s="56"/>
      <c r="B398" s="205"/>
      <c r="C398" s="205"/>
      <c r="D398" s="205"/>
      <c r="E398" s="105"/>
      <c r="F398" s="106"/>
    </row>
    <row r="399" spans="1:6" ht="12.75" x14ac:dyDescent="0.2">
      <c r="A399" s="56"/>
      <c r="B399" s="108"/>
      <c r="C399" s="108"/>
      <c r="D399" s="108"/>
      <c r="E399" s="108"/>
      <c r="F399" s="107"/>
    </row>
    <row r="400" spans="1:6" ht="12.75" x14ac:dyDescent="0.2">
      <c r="A400" s="56"/>
      <c r="B400" s="205"/>
      <c r="C400" s="205"/>
      <c r="D400" s="205"/>
      <c r="E400" s="105"/>
      <c r="F400" s="106"/>
    </row>
    <row r="401" spans="1:6" ht="12.75" x14ac:dyDescent="0.2">
      <c r="A401" s="56"/>
      <c r="B401" s="108"/>
      <c r="C401" s="108"/>
      <c r="D401" s="108"/>
      <c r="E401" s="108"/>
      <c r="F401" s="107"/>
    </row>
    <row r="402" spans="1:6" ht="12.75" x14ac:dyDescent="0.2">
      <c r="A402" s="56"/>
      <c r="B402" s="205"/>
      <c r="C402" s="205"/>
      <c r="D402" s="205"/>
      <c r="E402" s="105"/>
      <c r="F402" s="106"/>
    </row>
    <row r="403" spans="1:6" ht="12.75" x14ac:dyDescent="0.2">
      <c r="A403" s="56"/>
      <c r="B403" s="108"/>
      <c r="C403" s="108"/>
      <c r="D403" s="108"/>
      <c r="E403" s="108"/>
      <c r="F403" s="107"/>
    </row>
    <row r="404" spans="1:6" ht="12.75" x14ac:dyDescent="0.2">
      <c r="A404" s="56"/>
      <c r="B404" s="205"/>
      <c r="C404" s="205"/>
      <c r="D404" s="205"/>
      <c r="E404" s="105"/>
      <c r="F404" s="106"/>
    </row>
    <row r="405" spans="1:6" ht="12.75" x14ac:dyDescent="0.2">
      <c r="A405" s="56"/>
      <c r="B405" s="108"/>
      <c r="C405" s="108"/>
      <c r="D405" s="108"/>
      <c r="E405" s="108"/>
      <c r="F405" s="107"/>
    </row>
    <row r="406" spans="1:6" ht="12.75" x14ac:dyDescent="0.2">
      <c r="A406" s="56"/>
      <c r="B406" s="205"/>
      <c r="C406" s="205"/>
      <c r="D406" s="205"/>
      <c r="E406" s="105"/>
      <c r="F406" s="106"/>
    </row>
    <row r="407" spans="1:6" ht="12.75" x14ac:dyDescent="0.2">
      <c r="A407" s="56"/>
      <c r="B407" s="108"/>
      <c r="C407" s="108"/>
      <c r="D407" s="108"/>
      <c r="E407" s="108"/>
      <c r="F407" s="107"/>
    </row>
    <row r="408" spans="1:6" ht="12.75" x14ac:dyDescent="0.2">
      <c r="A408" s="56"/>
      <c r="B408" s="205"/>
      <c r="C408" s="205"/>
      <c r="D408" s="205"/>
      <c r="E408" s="105"/>
      <c r="F408" s="106"/>
    </row>
    <row r="409" spans="1:6" ht="12.75" x14ac:dyDescent="0.2">
      <c r="A409" s="56"/>
      <c r="B409" s="108"/>
      <c r="C409" s="108"/>
      <c r="D409" s="108"/>
      <c r="E409" s="108"/>
      <c r="F409" s="107"/>
    </row>
    <row r="410" spans="1:6" ht="12.75" x14ac:dyDescent="0.2">
      <c r="A410" s="56"/>
      <c r="B410" s="205"/>
      <c r="C410" s="205"/>
      <c r="D410" s="205"/>
      <c r="E410" s="105"/>
      <c r="F410" s="106"/>
    </row>
    <row r="411" spans="1:6" ht="12.75" x14ac:dyDescent="0.2">
      <c r="A411" s="56"/>
      <c r="B411" s="108"/>
      <c r="C411" s="108"/>
      <c r="D411" s="108"/>
      <c r="E411" s="108"/>
      <c r="F411" s="107"/>
    </row>
    <row r="412" spans="1:6" ht="12.75" x14ac:dyDescent="0.2">
      <c r="A412" s="56"/>
      <c r="B412" s="205"/>
      <c r="C412" s="205"/>
      <c r="D412" s="205"/>
      <c r="E412" s="105"/>
      <c r="F412" s="106"/>
    </row>
    <row r="413" spans="1:6" ht="12.75" x14ac:dyDescent="0.2">
      <c r="A413" s="56"/>
      <c r="B413" s="108"/>
      <c r="C413" s="108"/>
      <c r="D413" s="108"/>
      <c r="E413" s="108"/>
      <c r="F413" s="107"/>
    </row>
    <row r="414" spans="1:6" ht="12.75" x14ac:dyDescent="0.2">
      <c r="A414" s="56"/>
      <c r="B414" s="205"/>
      <c r="C414" s="205"/>
      <c r="D414" s="205"/>
      <c r="E414" s="105"/>
      <c r="F414" s="106"/>
    </row>
    <row r="415" spans="1:6" ht="12.75" x14ac:dyDescent="0.2">
      <c r="A415" s="56"/>
      <c r="B415" s="108"/>
      <c r="C415" s="108"/>
      <c r="D415" s="108"/>
      <c r="E415" s="108"/>
      <c r="F415" s="107"/>
    </row>
    <row r="416" spans="1:6" ht="12.75" x14ac:dyDescent="0.2">
      <c r="A416" s="56"/>
      <c r="B416" s="205"/>
      <c r="C416" s="205"/>
      <c r="D416" s="205"/>
      <c r="E416" s="105"/>
      <c r="F416" s="106"/>
    </row>
    <row r="417" spans="1:6" ht="12.75" x14ac:dyDescent="0.2">
      <c r="A417" s="56"/>
      <c r="B417" s="108"/>
      <c r="C417" s="108"/>
      <c r="D417" s="108"/>
      <c r="E417" s="108"/>
      <c r="F417" s="107"/>
    </row>
    <row r="418" spans="1:6" ht="12.75" x14ac:dyDescent="0.2">
      <c r="A418" s="56"/>
      <c r="B418" s="205"/>
      <c r="C418" s="205"/>
      <c r="D418" s="205"/>
      <c r="E418" s="105"/>
      <c r="F418" s="106"/>
    </row>
    <row r="419" spans="1:6" ht="12.75" x14ac:dyDescent="0.2">
      <c r="A419" s="56"/>
      <c r="B419" s="108"/>
      <c r="C419" s="108"/>
      <c r="D419" s="108"/>
      <c r="E419" s="108"/>
      <c r="F419" s="107"/>
    </row>
    <row r="420" spans="1:6" ht="12.75" x14ac:dyDescent="0.2">
      <c r="A420" s="56"/>
      <c r="B420" s="205"/>
      <c r="C420" s="205"/>
      <c r="D420" s="205"/>
      <c r="E420" s="105"/>
      <c r="F420" s="106"/>
    </row>
    <row r="421" spans="1:6" ht="12.75" x14ac:dyDescent="0.2">
      <c r="A421" s="56"/>
      <c r="B421" s="108"/>
      <c r="C421" s="108"/>
      <c r="D421" s="108"/>
      <c r="E421" s="108"/>
      <c r="F421" s="107"/>
    </row>
    <row r="422" spans="1:6" ht="12.75" x14ac:dyDescent="0.2">
      <c r="A422" s="56"/>
      <c r="B422" s="205"/>
      <c r="C422" s="205"/>
      <c r="D422" s="205"/>
      <c r="E422" s="105"/>
      <c r="F422" s="106"/>
    </row>
    <row r="423" spans="1:6" ht="12.75" x14ac:dyDescent="0.2">
      <c r="A423" s="56"/>
      <c r="B423" s="108"/>
      <c r="C423" s="108"/>
      <c r="D423" s="108"/>
      <c r="E423" s="108"/>
      <c r="F423" s="107"/>
    </row>
    <row r="424" spans="1:6" ht="12.75" x14ac:dyDescent="0.2">
      <c r="A424" s="56"/>
      <c r="B424" s="205"/>
      <c r="C424" s="205"/>
      <c r="D424" s="205"/>
      <c r="E424" s="105"/>
      <c r="F424" s="106"/>
    </row>
    <row r="425" spans="1:6" ht="12.75" x14ac:dyDescent="0.2">
      <c r="A425" s="56"/>
      <c r="B425" s="108"/>
      <c r="C425" s="108"/>
      <c r="D425" s="108"/>
      <c r="E425" s="108"/>
      <c r="F425" s="107"/>
    </row>
    <row r="426" spans="1:6" ht="12.75" x14ac:dyDescent="0.2">
      <c r="A426" s="56"/>
      <c r="B426" s="205"/>
      <c r="C426" s="205"/>
      <c r="D426" s="205"/>
      <c r="E426" s="105"/>
      <c r="F426" s="106"/>
    </row>
    <row r="427" spans="1:6" ht="12.75" x14ac:dyDescent="0.2">
      <c r="A427" s="56"/>
      <c r="B427" s="108"/>
      <c r="C427" s="108"/>
      <c r="D427" s="108"/>
      <c r="E427" s="108"/>
      <c r="F427" s="107"/>
    </row>
    <row r="428" spans="1:6" ht="12.75" x14ac:dyDescent="0.2">
      <c r="A428" s="56"/>
      <c r="B428" s="205"/>
      <c r="C428" s="205"/>
      <c r="D428" s="205"/>
      <c r="E428" s="105"/>
      <c r="F428" s="106"/>
    </row>
    <row r="429" spans="1:6" ht="12.75" x14ac:dyDescent="0.2">
      <c r="A429" s="56"/>
      <c r="B429" s="108"/>
      <c r="C429" s="108"/>
      <c r="D429" s="108"/>
      <c r="E429" s="108"/>
      <c r="F429" s="107"/>
    </row>
    <row r="430" spans="1:6" ht="12.75" x14ac:dyDescent="0.2">
      <c r="A430" s="56"/>
      <c r="B430" s="205"/>
      <c r="C430" s="205"/>
      <c r="D430" s="205"/>
      <c r="E430" s="105"/>
      <c r="F430" s="106"/>
    </row>
    <row r="431" spans="1:6" ht="12.75" x14ac:dyDescent="0.2">
      <c r="A431" s="56"/>
      <c r="B431" s="108"/>
      <c r="C431" s="108"/>
      <c r="D431" s="108"/>
      <c r="E431" s="108"/>
      <c r="F431" s="107"/>
    </row>
    <row r="432" spans="1:6" ht="12.75" x14ac:dyDescent="0.2">
      <c r="A432" s="56"/>
      <c r="B432" s="205"/>
      <c r="C432" s="205"/>
      <c r="D432" s="205"/>
      <c r="E432" s="105"/>
      <c r="F432" s="106"/>
    </row>
    <row r="433" spans="1:6" ht="12.75" x14ac:dyDescent="0.2">
      <c r="A433" s="56"/>
      <c r="B433" s="108"/>
      <c r="C433" s="108"/>
      <c r="D433" s="108"/>
      <c r="E433" s="108"/>
      <c r="F433" s="107"/>
    </row>
    <row r="434" spans="1:6" ht="12.75" x14ac:dyDescent="0.2">
      <c r="A434" s="56"/>
      <c r="B434" s="205"/>
      <c r="C434" s="205"/>
      <c r="D434" s="205"/>
      <c r="E434" s="105"/>
      <c r="F434" s="106"/>
    </row>
    <row r="435" spans="1:6" ht="12.75" x14ac:dyDescent="0.2">
      <c r="A435" s="56"/>
      <c r="B435" s="108"/>
      <c r="C435" s="108"/>
      <c r="D435" s="108"/>
      <c r="E435" s="108"/>
      <c r="F435" s="107"/>
    </row>
    <row r="436" spans="1:6" ht="12.75" x14ac:dyDescent="0.2">
      <c r="A436" s="56"/>
      <c r="B436" s="205"/>
      <c r="C436" s="205"/>
      <c r="D436" s="205"/>
      <c r="E436" s="105"/>
      <c r="F436" s="106"/>
    </row>
    <row r="437" spans="1:6" ht="12.75" x14ac:dyDescent="0.2">
      <c r="A437" s="56"/>
      <c r="B437" s="108"/>
      <c r="C437" s="108"/>
      <c r="D437" s="108"/>
      <c r="E437" s="108"/>
      <c r="F437" s="107"/>
    </row>
    <row r="438" spans="1:6" ht="12.75" x14ac:dyDescent="0.2">
      <c r="A438" s="56"/>
      <c r="B438" s="205"/>
      <c r="C438" s="205"/>
      <c r="D438" s="205"/>
      <c r="E438" s="105"/>
      <c r="F438" s="106"/>
    </row>
    <row r="439" spans="1:6" ht="12.75" x14ac:dyDescent="0.2">
      <c r="A439" s="56"/>
      <c r="B439" s="108"/>
      <c r="C439" s="108"/>
      <c r="D439" s="108"/>
      <c r="E439" s="108"/>
      <c r="F439" s="107"/>
    </row>
    <row r="440" spans="1:6" ht="12.75" x14ac:dyDescent="0.2">
      <c r="A440" s="56"/>
      <c r="B440" s="205"/>
      <c r="C440" s="205"/>
      <c r="D440" s="205"/>
      <c r="E440" s="105"/>
      <c r="F440" s="106"/>
    </row>
    <row r="441" spans="1:6" ht="12.75" x14ac:dyDescent="0.2">
      <c r="A441" s="56"/>
      <c r="B441" s="108"/>
      <c r="C441" s="108"/>
      <c r="D441" s="108"/>
      <c r="E441" s="108"/>
      <c r="F441" s="107"/>
    </row>
    <row r="442" spans="1:6" ht="12.75" x14ac:dyDescent="0.2">
      <c r="A442" s="56"/>
      <c r="B442" s="205"/>
      <c r="C442" s="205"/>
      <c r="D442" s="205"/>
      <c r="E442" s="105"/>
      <c r="F442" s="106"/>
    </row>
    <row r="443" spans="1:6" ht="12.75" x14ac:dyDescent="0.2">
      <c r="A443" s="56"/>
      <c r="B443" s="108"/>
      <c r="C443" s="108"/>
      <c r="D443" s="108"/>
      <c r="E443" s="108"/>
      <c r="F443" s="107"/>
    </row>
    <row r="444" spans="1:6" ht="12.75" x14ac:dyDescent="0.2">
      <c r="A444" s="56"/>
      <c r="B444" s="205"/>
      <c r="C444" s="205"/>
      <c r="D444" s="205"/>
      <c r="E444" s="105"/>
      <c r="F444" s="106"/>
    </row>
    <row r="445" spans="1:6" ht="12.75" x14ac:dyDescent="0.2">
      <c r="A445" s="56"/>
      <c r="B445" s="108"/>
      <c r="C445" s="108"/>
      <c r="D445" s="108"/>
      <c r="E445" s="108"/>
      <c r="F445" s="107"/>
    </row>
    <row r="446" spans="1:6" ht="12.75" x14ac:dyDescent="0.2">
      <c r="A446" s="56"/>
      <c r="B446" s="205"/>
      <c r="C446" s="205"/>
      <c r="D446" s="205"/>
      <c r="E446" s="105"/>
      <c r="F446" s="106"/>
    </row>
    <row r="447" spans="1:6" ht="12.75" x14ac:dyDescent="0.2">
      <c r="A447" s="56"/>
      <c r="B447" s="108"/>
      <c r="C447" s="108"/>
      <c r="D447" s="108"/>
      <c r="E447" s="108"/>
      <c r="F447" s="107"/>
    </row>
    <row r="448" spans="1:6" ht="12.75" x14ac:dyDescent="0.2">
      <c r="A448" s="56"/>
      <c r="B448" s="205"/>
      <c r="C448" s="205"/>
      <c r="D448" s="205"/>
      <c r="E448" s="105"/>
      <c r="F448" s="106"/>
    </row>
    <row r="449" spans="1:6" ht="12.75" x14ac:dyDescent="0.2">
      <c r="A449" s="56"/>
      <c r="B449" s="108"/>
      <c r="C449" s="108"/>
      <c r="D449" s="108"/>
      <c r="E449" s="108"/>
      <c r="F449" s="107"/>
    </row>
    <row r="450" spans="1:6" ht="12.75" x14ac:dyDescent="0.2">
      <c r="A450" s="56"/>
      <c r="B450" s="205"/>
      <c r="C450" s="205"/>
      <c r="D450" s="205"/>
      <c r="E450" s="105"/>
      <c r="F450" s="106"/>
    </row>
    <row r="451" spans="1:6" ht="12.75" x14ac:dyDescent="0.2">
      <c r="A451" s="56"/>
      <c r="B451" s="108"/>
      <c r="C451" s="108"/>
      <c r="D451" s="108"/>
      <c r="E451" s="108"/>
      <c r="F451" s="107"/>
    </row>
    <row r="452" spans="1:6" ht="12.75" x14ac:dyDescent="0.2">
      <c r="A452" s="56"/>
      <c r="B452" s="205"/>
      <c r="C452" s="205"/>
      <c r="D452" s="205"/>
      <c r="E452" s="105"/>
      <c r="F452" s="106"/>
    </row>
    <row r="453" spans="1:6" ht="12.75" x14ac:dyDescent="0.2">
      <c r="A453" s="56"/>
      <c r="B453" s="108"/>
      <c r="C453" s="108"/>
      <c r="D453" s="108"/>
      <c r="E453" s="108"/>
      <c r="F453" s="107"/>
    </row>
    <row r="454" spans="1:6" ht="12.75" x14ac:dyDescent="0.2">
      <c r="A454" s="56"/>
      <c r="B454" s="205"/>
      <c r="C454" s="205"/>
      <c r="D454" s="205"/>
      <c r="E454" s="105"/>
      <c r="F454" s="106"/>
    </row>
    <row r="455" spans="1:6" ht="12.75" x14ac:dyDescent="0.2">
      <c r="A455" s="56"/>
      <c r="B455" s="108"/>
      <c r="C455" s="108"/>
      <c r="D455" s="108"/>
      <c r="E455" s="108"/>
      <c r="F455" s="107"/>
    </row>
    <row r="456" spans="1:6" ht="12.75" x14ac:dyDescent="0.2">
      <c r="A456" s="56"/>
      <c r="B456" s="205"/>
      <c r="C456" s="205"/>
      <c r="D456" s="205"/>
      <c r="E456" s="105"/>
      <c r="F456" s="106"/>
    </row>
    <row r="457" spans="1:6" ht="12.75" x14ac:dyDescent="0.2">
      <c r="A457" s="56"/>
      <c r="B457" s="108"/>
      <c r="C457" s="108"/>
      <c r="D457" s="108"/>
      <c r="E457" s="108"/>
      <c r="F457" s="107"/>
    </row>
    <row r="458" spans="1:6" ht="12.75" x14ac:dyDescent="0.2">
      <c r="A458" s="56"/>
      <c r="B458" s="205"/>
      <c r="C458" s="205"/>
      <c r="D458" s="205"/>
      <c r="E458" s="105"/>
      <c r="F458" s="106"/>
    </row>
    <row r="459" spans="1:6" ht="12.75" x14ac:dyDescent="0.2">
      <c r="A459" s="56"/>
      <c r="B459" s="108"/>
      <c r="C459" s="108"/>
      <c r="D459" s="108"/>
      <c r="E459" s="108"/>
      <c r="F459" s="107"/>
    </row>
    <row r="460" spans="1:6" ht="12.75" x14ac:dyDescent="0.2">
      <c r="A460" s="56"/>
      <c r="B460" s="205"/>
      <c r="C460" s="205"/>
      <c r="D460" s="205"/>
      <c r="E460" s="105"/>
      <c r="F460" s="106"/>
    </row>
    <row r="461" spans="1:6" ht="12.75" x14ac:dyDescent="0.2">
      <c r="A461" s="56"/>
      <c r="B461" s="108"/>
      <c r="C461" s="108"/>
      <c r="D461" s="108"/>
      <c r="E461" s="108"/>
      <c r="F461" s="107"/>
    </row>
    <row r="462" spans="1:6" ht="12.75" x14ac:dyDescent="0.2">
      <c r="A462" s="56"/>
      <c r="B462" s="205"/>
      <c r="C462" s="205"/>
      <c r="D462" s="205"/>
      <c r="E462" s="105"/>
      <c r="F462" s="106"/>
    </row>
    <row r="463" spans="1:6" ht="12.75" x14ac:dyDescent="0.2">
      <c r="A463" s="56"/>
      <c r="B463" s="108"/>
      <c r="C463" s="108"/>
      <c r="D463" s="108"/>
      <c r="E463" s="108"/>
      <c r="F463" s="107"/>
    </row>
    <row r="464" spans="1:6" ht="12.75" x14ac:dyDescent="0.2">
      <c r="A464" s="56"/>
      <c r="B464" s="205"/>
      <c r="C464" s="205"/>
      <c r="D464" s="205"/>
      <c r="E464" s="105"/>
      <c r="F464" s="106"/>
    </row>
    <row r="465" spans="1:6" ht="12.75" x14ac:dyDescent="0.2">
      <c r="A465" s="56"/>
      <c r="B465" s="108"/>
      <c r="C465" s="108"/>
      <c r="D465" s="108"/>
      <c r="E465" s="108"/>
      <c r="F465" s="107"/>
    </row>
    <row r="466" spans="1:6" ht="12.75" x14ac:dyDescent="0.2">
      <c r="A466" s="56"/>
      <c r="B466" s="205"/>
      <c r="C466" s="205"/>
      <c r="D466" s="205"/>
      <c r="E466" s="105"/>
      <c r="F466" s="106"/>
    </row>
    <row r="467" spans="1:6" ht="12.75" x14ac:dyDescent="0.2">
      <c r="A467" s="56"/>
      <c r="B467" s="108"/>
      <c r="C467" s="108"/>
      <c r="D467" s="108"/>
      <c r="E467" s="108"/>
      <c r="F467" s="107"/>
    </row>
    <row r="468" spans="1:6" ht="12.75" x14ac:dyDescent="0.2">
      <c r="A468" s="56"/>
      <c r="B468" s="205"/>
      <c r="C468" s="205"/>
      <c r="D468" s="205"/>
      <c r="E468" s="105"/>
      <c r="F468" s="106"/>
    </row>
    <row r="469" spans="1:6" ht="12.75" x14ac:dyDescent="0.2">
      <c r="A469" s="56"/>
      <c r="B469" s="108"/>
      <c r="C469" s="108"/>
      <c r="D469" s="108"/>
      <c r="E469" s="108"/>
      <c r="F469" s="107"/>
    </row>
    <row r="470" spans="1:6" ht="12.75" x14ac:dyDescent="0.2">
      <c r="A470" s="56"/>
      <c r="B470" s="205"/>
      <c r="C470" s="205"/>
      <c r="D470" s="205"/>
      <c r="E470" s="105"/>
      <c r="F470" s="106"/>
    </row>
    <row r="471" spans="1:6" ht="12.75" x14ac:dyDescent="0.2">
      <c r="A471" s="56"/>
      <c r="B471" s="108"/>
      <c r="C471" s="108"/>
      <c r="D471" s="108"/>
      <c r="E471" s="108"/>
      <c r="F471" s="107"/>
    </row>
    <row r="472" spans="1:6" ht="12.75" x14ac:dyDescent="0.2">
      <c r="A472" s="56"/>
      <c r="B472" s="205"/>
      <c r="C472" s="205"/>
      <c r="D472" s="205"/>
      <c r="E472" s="105"/>
      <c r="F472" s="106"/>
    </row>
    <row r="473" spans="1:6" ht="12.75" x14ac:dyDescent="0.2">
      <c r="A473" s="56"/>
      <c r="B473" s="108"/>
      <c r="C473" s="108"/>
      <c r="D473" s="108"/>
      <c r="E473" s="108"/>
      <c r="F473" s="107"/>
    </row>
    <row r="474" spans="1:6" ht="12.75" x14ac:dyDescent="0.2">
      <c r="A474" s="56"/>
      <c r="B474" s="205"/>
      <c r="C474" s="205"/>
      <c r="D474" s="205"/>
      <c r="E474" s="105"/>
      <c r="F474" s="106"/>
    </row>
    <row r="475" spans="1:6" ht="12.75" x14ac:dyDescent="0.2">
      <c r="A475" s="56"/>
      <c r="B475" s="108"/>
      <c r="C475" s="108"/>
      <c r="D475" s="108"/>
      <c r="E475" s="108"/>
      <c r="F475" s="107"/>
    </row>
    <row r="476" spans="1:6" ht="12.75" x14ac:dyDescent="0.2">
      <c r="A476" s="56"/>
      <c r="B476" s="205"/>
      <c r="C476" s="205"/>
      <c r="D476" s="205"/>
      <c r="E476" s="105"/>
      <c r="F476" s="106"/>
    </row>
    <row r="477" spans="1:6" ht="12.75" x14ac:dyDescent="0.2">
      <c r="A477" s="56"/>
      <c r="B477" s="108"/>
      <c r="C477" s="108"/>
      <c r="D477" s="108"/>
      <c r="E477" s="108"/>
      <c r="F477" s="107"/>
    </row>
    <row r="478" spans="1:6" ht="12.75" x14ac:dyDescent="0.2">
      <c r="A478" s="56"/>
      <c r="B478" s="205"/>
      <c r="C478" s="205"/>
      <c r="D478" s="205"/>
      <c r="E478" s="105"/>
      <c r="F478" s="106"/>
    </row>
    <row r="479" spans="1:6" ht="12.75" x14ac:dyDescent="0.2">
      <c r="A479" s="56"/>
      <c r="B479" s="108"/>
      <c r="C479" s="108"/>
      <c r="D479" s="108"/>
      <c r="E479" s="108"/>
      <c r="F479" s="107"/>
    </row>
    <row r="480" spans="1:6" ht="12.75" x14ac:dyDescent="0.2">
      <c r="A480" s="56"/>
      <c r="B480" s="205"/>
      <c r="C480" s="205"/>
      <c r="D480" s="205"/>
      <c r="E480" s="105"/>
      <c r="F480" s="106"/>
    </row>
    <row r="481" spans="1:6" ht="12.75" x14ac:dyDescent="0.2">
      <c r="A481" s="56"/>
      <c r="B481" s="108"/>
      <c r="C481" s="108"/>
      <c r="D481" s="108"/>
      <c r="E481" s="108"/>
      <c r="F481" s="107"/>
    </row>
    <row r="482" spans="1:6" ht="12.75" x14ac:dyDescent="0.2">
      <c r="A482" s="56"/>
      <c r="B482" s="205"/>
      <c r="C482" s="205"/>
      <c r="D482" s="205"/>
      <c r="E482" s="105"/>
      <c r="F482" s="106"/>
    </row>
    <row r="483" spans="1:6" ht="12.75" x14ac:dyDescent="0.2">
      <c r="A483" s="56"/>
      <c r="B483" s="108"/>
      <c r="C483" s="108"/>
      <c r="D483" s="108"/>
      <c r="E483" s="108"/>
      <c r="F483" s="107"/>
    </row>
    <row r="484" spans="1:6" ht="12.75" x14ac:dyDescent="0.2">
      <c r="A484" s="56"/>
      <c r="B484" s="205"/>
      <c r="C484" s="205"/>
      <c r="D484" s="205"/>
      <c r="E484" s="105"/>
      <c r="F484" s="106"/>
    </row>
    <row r="485" spans="1:6" ht="12.75" x14ac:dyDescent="0.2">
      <c r="A485" s="56"/>
      <c r="B485" s="108"/>
      <c r="C485" s="108"/>
      <c r="D485" s="108"/>
      <c r="E485" s="108"/>
      <c r="F485" s="107"/>
    </row>
    <row r="486" spans="1:6" ht="12.75" x14ac:dyDescent="0.2">
      <c r="A486" s="56"/>
      <c r="B486" s="205"/>
      <c r="C486" s="205"/>
      <c r="D486" s="205"/>
      <c r="E486" s="105"/>
      <c r="F486" s="106"/>
    </row>
    <row r="487" spans="1:6" ht="12.75" x14ac:dyDescent="0.2">
      <c r="A487" s="56"/>
      <c r="B487" s="108"/>
      <c r="C487" s="108"/>
      <c r="D487" s="108"/>
      <c r="E487" s="108"/>
      <c r="F487" s="107"/>
    </row>
    <row r="488" spans="1:6" ht="12.75" x14ac:dyDescent="0.2">
      <c r="A488" s="56"/>
      <c r="B488" s="205"/>
      <c r="C488" s="205"/>
      <c r="D488" s="205"/>
      <c r="E488" s="105"/>
      <c r="F488" s="106"/>
    </row>
    <row r="489" spans="1:6" ht="12.75" x14ac:dyDescent="0.2">
      <c r="A489" s="56"/>
      <c r="B489" s="108"/>
      <c r="C489" s="108"/>
      <c r="D489" s="108"/>
      <c r="E489" s="108"/>
      <c r="F489" s="107"/>
    </row>
    <row r="490" spans="1:6" ht="12.75" x14ac:dyDescent="0.2">
      <c r="A490" s="56"/>
      <c r="B490" s="205"/>
      <c r="C490" s="205"/>
      <c r="D490" s="205"/>
      <c r="E490" s="105"/>
      <c r="F490" s="106"/>
    </row>
    <row r="491" spans="1:6" ht="12.75" x14ac:dyDescent="0.2">
      <c r="A491" s="56"/>
      <c r="B491" s="108"/>
      <c r="C491" s="108"/>
      <c r="D491" s="108"/>
      <c r="E491" s="108"/>
      <c r="F491" s="107"/>
    </row>
    <row r="492" spans="1:6" ht="12.75" x14ac:dyDescent="0.2">
      <c r="A492" s="56"/>
      <c r="B492" s="205"/>
      <c r="C492" s="205"/>
      <c r="D492" s="205"/>
      <c r="E492" s="105"/>
      <c r="F492" s="106"/>
    </row>
    <row r="493" spans="1:6" ht="12.75" x14ac:dyDescent="0.2">
      <c r="A493" s="56"/>
      <c r="B493" s="108"/>
      <c r="C493" s="108"/>
      <c r="D493" s="108"/>
      <c r="E493" s="108"/>
      <c r="F493" s="107"/>
    </row>
    <row r="494" spans="1:6" ht="12.75" x14ac:dyDescent="0.2">
      <c r="A494" s="56"/>
      <c r="B494" s="205"/>
      <c r="C494" s="205"/>
      <c r="D494" s="205"/>
      <c r="E494" s="105"/>
      <c r="F494" s="106"/>
    </row>
    <row r="495" spans="1:6" ht="12.75" x14ac:dyDescent="0.2">
      <c r="A495" s="56"/>
      <c r="B495" s="108"/>
      <c r="C495" s="108"/>
      <c r="D495" s="108"/>
      <c r="E495" s="108"/>
      <c r="F495" s="107"/>
    </row>
    <row r="496" spans="1:6" ht="12.75" x14ac:dyDescent="0.2">
      <c r="A496" s="56"/>
      <c r="B496" s="205"/>
      <c r="C496" s="205"/>
      <c r="D496" s="205"/>
      <c r="E496" s="105"/>
      <c r="F496" s="106"/>
    </row>
    <row r="497" spans="1:6" ht="12.75" x14ac:dyDescent="0.2">
      <c r="A497" s="56"/>
      <c r="B497" s="108"/>
      <c r="C497" s="108"/>
      <c r="D497" s="108"/>
      <c r="E497" s="108"/>
      <c r="F497" s="107"/>
    </row>
    <row r="498" spans="1:6" ht="12.75" x14ac:dyDescent="0.2">
      <c r="A498" s="56"/>
      <c r="B498" s="205"/>
      <c r="C498" s="205"/>
      <c r="D498" s="205"/>
      <c r="E498" s="105"/>
      <c r="F498" s="106"/>
    </row>
    <row r="499" spans="1:6" ht="12.75" x14ac:dyDescent="0.2">
      <c r="A499" s="56"/>
      <c r="B499" s="108"/>
      <c r="C499" s="108"/>
      <c r="D499" s="108"/>
      <c r="E499" s="108"/>
      <c r="F499" s="107"/>
    </row>
    <row r="500" spans="1:6" ht="12.75" x14ac:dyDescent="0.2">
      <c r="A500" s="56"/>
      <c r="B500" s="205"/>
      <c r="C500" s="205"/>
      <c r="D500" s="205"/>
      <c r="E500" s="105"/>
      <c r="F500" s="106"/>
    </row>
    <row r="501" spans="1:6" ht="12.75" x14ac:dyDescent="0.2">
      <c r="A501" s="56"/>
      <c r="B501" s="108"/>
      <c r="C501" s="108"/>
      <c r="D501" s="108"/>
      <c r="E501" s="108"/>
      <c r="F501" s="107"/>
    </row>
    <row r="502" spans="1:6" ht="12.75" x14ac:dyDescent="0.2">
      <c r="A502" s="56"/>
      <c r="B502" s="205"/>
      <c r="C502" s="205"/>
      <c r="D502" s="205"/>
      <c r="E502" s="105"/>
      <c r="F502" s="106"/>
    </row>
    <row r="503" spans="1:6" ht="12.75" x14ac:dyDescent="0.2">
      <c r="A503" s="56"/>
      <c r="B503" s="108"/>
      <c r="C503" s="108"/>
      <c r="D503" s="108"/>
      <c r="E503" s="108"/>
      <c r="F503" s="107"/>
    </row>
    <row r="504" spans="1:6" ht="12.75" x14ac:dyDescent="0.2">
      <c r="A504" s="56"/>
      <c r="B504" s="205"/>
      <c r="C504" s="205"/>
      <c r="D504" s="205"/>
      <c r="E504" s="105"/>
      <c r="F504" s="106"/>
    </row>
    <row r="505" spans="1:6" ht="12.75" x14ac:dyDescent="0.2">
      <c r="A505" s="56"/>
      <c r="B505" s="108"/>
      <c r="C505" s="108"/>
      <c r="D505" s="108"/>
      <c r="E505" s="108"/>
      <c r="F505" s="107"/>
    </row>
    <row r="506" spans="1:6" ht="12.75" x14ac:dyDescent="0.2">
      <c r="A506" s="56"/>
      <c r="B506" s="205"/>
      <c r="C506" s="205"/>
      <c r="D506" s="205"/>
      <c r="E506" s="105"/>
      <c r="F506" s="106"/>
    </row>
    <row r="507" spans="1:6" ht="12.75" x14ac:dyDescent="0.2">
      <c r="A507" s="56"/>
      <c r="B507" s="108"/>
      <c r="C507" s="108"/>
      <c r="D507" s="108"/>
      <c r="E507" s="108"/>
      <c r="F507" s="107"/>
    </row>
    <row r="508" spans="1:6" ht="12.75" x14ac:dyDescent="0.2">
      <c r="A508" s="56"/>
      <c r="B508" s="205"/>
      <c r="C508" s="205"/>
      <c r="D508" s="205"/>
      <c r="E508" s="105"/>
      <c r="F508" s="106"/>
    </row>
    <row r="509" spans="1:6" ht="12.75" x14ac:dyDescent="0.2">
      <c r="A509" s="56"/>
      <c r="B509" s="108"/>
      <c r="C509" s="108"/>
      <c r="D509" s="108"/>
      <c r="E509" s="108"/>
      <c r="F509" s="107"/>
    </row>
    <row r="510" spans="1:6" ht="12.75" x14ac:dyDescent="0.2">
      <c r="A510" s="56"/>
      <c r="B510" s="205"/>
      <c r="C510" s="205"/>
      <c r="D510" s="205"/>
      <c r="E510" s="105"/>
      <c r="F510" s="106"/>
    </row>
    <row r="511" spans="1:6" ht="12.75" x14ac:dyDescent="0.2">
      <c r="A511" s="56"/>
      <c r="B511" s="108"/>
      <c r="C511" s="108"/>
      <c r="D511" s="108"/>
      <c r="E511" s="108"/>
      <c r="F511" s="107"/>
    </row>
    <row r="512" spans="1:6" ht="12.75" x14ac:dyDescent="0.2">
      <c r="A512" s="56"/>
      <c r="B512" s="205"/>
      <c r="C512" s="205"/>
      <c r="D512" s="205"/>
      <c r="E512" s="105"/>
      <c r="F512" s="106"/>
    </row>
    <row r="513" spans="1:6" ht="12.75" x14ac:dyDescent="0.2">
      <c r="A513" s="56"/>
      <c r="B513" s="108"/>
      <c r="C513" s="108"/>
      <c r="D513" s="108"/>
      <c r="E513" s="108"/>
      <c r="F513" s="107"/>
    </row>
    <row r="514" spans="1:6" ht="12.75" x14ac:dyDescent="0.2">
      <c r="A514" s="56"/>
      <c r="B514" s="205"/>
      <c r="C514" s="205"/>
      <c r="D514" s="205"/>
      <c r="E514" s="105"/>
      <c r="F514" s="106"/>
    </row>
    <row r="515" spans="1:6" ht="12.75" x14ac:dyDescent="0.2">
      <c r="A515" s="56"/>
      <c r="B515" s="108"/>
      <c r="C515" s="108"/>
      <c r="D515" s="108"/>
      <c r="E515" s="108"/>
      <c r="F515" s="107"/>
    </row>
    <row r="516" spans="1:6" ht="12.75" x14ac:dyDescent="0.2">
      <c r="A516" s="56"/>
      <c r="B516" s="205"/>
      <c r="C516" s="205"/>
      <c r="D516" s="205"/>
      <c r="E516" s="105"/>
      <c r="F516" s="106"/>
    </row>
    <row r="517" spans="1:6" ht="12.75" x14ac:dyDescent="0.2">
      <c r="A517" s="56"/>
      <c r="B517" s="108"/>
      <c r="C517" s="108"/>
      <c r="D517" s="108"/>
      <c r="E517" s="108"/>
      <c r="F517" s="107"/>
    </row>
    <row r="518" spans="1:6" ht="12.75" x14ac:dyDescent="0.2">
      <c r="A518" s="56"/>
      <c r="B518" s="205"/>
      <c r="C518" s="205"/>
      <c r="D518" s="205"/>
      <c r="E518" s="105"/>
      <c r="F518" s="106"/>
    </row>
    <row r="519" spans="1:6" ht="12.75" x14ac:dyDescent="0.2">
      <c r="A519" s="56"/>
      <c r="B519" s="108"/>
      <c r="C519" s="108"/>
      <c r="D519" s="108"/>
      <c r="E519" s="108"/>
      <c r="F519" s="107"/>
    </row>
    <row r="520" spans="1:6" ht="12.75" x14ac:dyDescent="0.2">
      <c r="A520" s="56"/>
      <c r="B520" s="205"/>
      <c r="C520" s="205"/>
      <c r="D520" s="205"/>
      <c r="E520" s="105"/>
      <c r="F520" s="106"/>
    </row>
    <row r="521" spans="1:6" ht="12.75" x14ac:dyDescent="0.2">
      <c r="A521" s="56"/>
      <c r="B521" s="108"/>
      <c r="C521" s="108"/>
      <c r="D521" s="108"/>
      <c r="E521" s="108"/>
      <c r="F521" s="107"/>
    </row>
    <row r="522" spans="1:6" ht="12.75" x14ac:dyDescent="0.2">
      <c r="A522" s="56"/>
      <c r="B522" s="205"/>
      <c r="C522" s="205"/>
      <c r="D522" s="205"/>
      <c r="E522" s="105"/>
      <c r="F522" s="106"/>
    </row>
    <row r="523" spans="1:6" ht="12.75" x14ac:dyDescent="0.2">
      <c r="A523" s="56"/>
      <c r="B523" s="108"/>
      <c r="C523" s="108"/>
      <c r="D523" s="108"/>
      <c r="E523" s="108"/>
      <c r="F523" s="107"/>
    </row>
    <row r="524" spans="1:6" ht="12.75" x14ac:dyDescent="0.2">
      <c r="A524" s="56"/>
      <c r="B524" s="205"/>
      <c r="C524" s="205"/>
      <c r="D524" s="205"/>
      <c r="E524" s="105"/>
      <c r="F524" s="106"/>
    </row>
    <row r="525" spans="1:6" ht="12.75" x14ac:dyDescent="0.2">
      <c r="A525" s="56"/>
      <c r="B525" s="108"/>
      <c r="C525" s="108"/>
      <c r="D525" s="108"/>
      <c r="E525" s="108"/>
      <c r="F525" s="107"/>
    </row>
    <row r="526" spans="1:6" ht="12.75" x14ac:dyDescent="0.2">
      <c r="A526" s="56"/>
      <c r="B526" s="205"/>
      <c r="C526" s="205"/>
      <c r="D526" s="205"/>
      <c r="E526" s="105"/>
      <c r="F526" s="106"/>
    </row>
    <row r="527" spans="1:6" ht="12.75" x14ac:dyDescent="0.2">
      <c r="A527" s="56"/>
      <c r="B527" s="108"/>
      <c r="C527" s="108"/>
      <c r="D527" s="108"/>
      <c r="E527" s="108"/>
      <c r="F527" s="107"/>
    </row>
    <row r="528" spans="1:6" ht="12.75" x14ac:dyDescent="0.2">
      <c r="A528" s="56"/>
      <c r="B528" s="205"/>
      <c r="C528" s="205"/>
      <c r="D528" s="205"/>
      <c r="E528" s="105"/>
      <c r="F528" s="106"/>
    </row>
    <row r="529" spans="1:6" ht="12.75" x14ac:dyDescent="0.2">
      <c r="A529" s="56"/>
      <c r="B529" s="108"/>
      <c r="C529" s="108"/>
      <c r="D529" s="108"/>
      <c r="E529" s="108"/>
      <c r="F529" s="107"/>
    </row>
    <row r="530" spans="1:6" ht="12.75" x14ac:dyDescent="0.2">
      <c r="A530" s="56"/>
      <c r="B530" s="205"/>
      <c r="C530" s="205"/>
      <c r="D530" s="205"/>
      <c r="E530" s="105"/>
      <c r="F530" s="106"/>
    </row>
    <row r="531" spans="1:6" ht="12.75" x14ac:dyDescent="0.2">
      <c r="A531" s="56"/>
      <c r="B531" s="108"/>
      <c r="C531" s="108"/>
      <c r="D531" s="108"/>
      <c r="E531" s="108"/>
      <c r="F531" s="107"/>
    </row>
    <row r="532" spans="1:6" ht="12.75" x14ac:dyDescent="0.2">
      <c r="A532" s="56"/>
      <c r="B532" s="205"/>
      <c r="C532" s="205"/>
      <c r="D532" s="205"/>
      <c r="E532" s="105"/>
      <c r="F532" s="106"/>
    </row>
    <row r="533" spans="1:6" ht="12.75" x14ac:dyDescent="0.2">
      <c r="A533" s="56"/>
      <c r="B533" s="108"/>
      <c r="C533" s="108"/>
      <c r="D533" s="108"/>
      <c r="E533" s="108"/>
      <c r="F533" s="107"/>
    </row>
    <row r="534" spans="1:6" ht="12.75" x14ac:dyDescent="0.2">
      <c r="A534" s="56"/>
      <c r="B534" s="205"/>
      <c r="C534" s="205"/>
      <c r="D534" s="205"/>
      <c r="E534" s="105"/>
      <c r="F534" s="106"/>
    </row>
    <row r="535" spans="1:6" ht="12.75" x14ac:dyDescent="0.2">
      <c r="A535" s="56"/>
      <c r="B535" s="108"/>
      <c r="C535" s="108"/>
      <c r="D535" s="108"/>
      <c r="E535" s="108"/>
      <c r="F535" s="107"/>
    </row>
    <row r="536" spans="1:6" ht="12.75" x14ac:dyDescent="0.2">
      <c r="A536" s="56"/>
      <c r="B536" s="205"/>
      <c r="C536" s="205"/>
      <c r="D536" s="205"/>
      <c r="E536" s="105"/>
      <c r="F536" s="106"/>
    </row>
    <row r="537" spans="1:6" ht="12.75" x14ac:dyDescent="0.2">
      <c r="A537" s="56"/>
      <c r="B537" s="108"/>
      <c r="C537" s="108"/>
      <c r="D537" s="108"/>
      <c r="E537" s="108"/>
      <c r="F537" s="107"/>
    </row>
    <row r="538" spans="1:6" ht="12.75" x14ac:dyDescent="0.2">
      <c r="A538" s="56"/>
      <c r="B538" s="205"/>
      <c r="C538" s="205"/>
      <c r="D538" s="205"/>
      <c r="E538" s="105"/>
      <c r="F538" s="106"/>
    </row>
    <row r="539" spans="1:6" ht="12.75" x14ac:dyDescent="0.2">
      <c r="A539" s="56"/>
      <c r="B539" s="108"/>
      <c r="C539" s="108"/>
      <c r="D539" s="108"/>
      <c r="E539" s="108"/>
      <c r="F539" s="107"/>
    </row>
    <row r="540" spans="1:6" ht="12.75" x14ac:dyDescent="0.2">
      <c r="A540" s="56"/>
      <c r="B540" s="205"/>
      <c r="C540" s="205"/>
      <c r="D540" s="205"/>
      <c r="E540" s="105"/>
      <c r="F540" s="106"/>
    </row>
    <row r="541" spans="1:6" ht="12.75" x14ac:dyDescent="0.2">
      <c r="A541" s="56"/>
      <c r="B541" s="108"/>
      <c r="C541" s="108"/>
      <c r="D541" s="108"/>
      <c r="E541" s="108"/>
      <c r="F541" s="107"/>
    </row>
    <row r="542" spans="1:6" ht="12.75" x14ac:dyDescent="0.2">
      <c r="A542" s="56"/>
      <c r="B542" s="205"/>
      <c r="C542" s="205"/>
      <c r="D542" s="205"/>
      <c r="E542" s="105"/>
      <c r="F542" s="106"/>
    </row>
    <row r="543" spans="1:6" ht="12.75" x14ac:dyDescent="0.2">
      <c r="A543" s="56"/>
      <c r="B543" s="108"/>
      <c r="C543" s="108"/>
      <c r="D543" s="108"/>
      <c r="E543" s="108"/>
      <c r="F543" s="107"/>
    </row>
    <row r="544" spans="1:6" ht="12.75" x14ac:dyDescent="0.2">
      <c r="A544" s="56"/>
      <c r="B544" s="205"/>
      <c r="C544" s="205"/>
      <c r="D544" s="205"/>
      <c r="E544" s="105"/>
      <c r="F544" s="106"/>
    </row>
    <row r="545" spans="1:6" ht="12.75" x14ac:dyDescent="0.2">
      <c r="A545" s="56"/>
      <c r="B545" s="108"/>
      <c r="C545" s="108"/>
      <c r="D545" s="108"/>
      <c r="E545" s="108"/>
      <c r="F545" s="107"/>
    </row>
    <row r="546" spans="1:6" ht="12.75" x14ac:dyDescent="0.2">
      <c r="A546" s="56"/>
      <c r="B546" s="205"/>
      <c r="C546" s="205"/>
      <c r="D546" s="205"/>
      <c r="E546" s="105"/>
      <c r="F546" s="106"/>
    </row>
    <row r="547" spans="1:6" ht="12.75" x14ac:dyDescent="0.2">
      <c r="A547" s="56"/>
      <c r="B547" s="108"/>
      <c r="C547" s="108"/>
      <c r="D547" s="108"/>
      <c r="E547" s="108"/>
      <c r="F547" s="107"/>
    </row>
    <row r="548" spans="1:6" ht="12.75" x14ac:dyDescent="0.2">
      <c r="A548" s="56"/>
      <c r="B548" s="205"/>
      <c r="C548" s="205"/>
      <c r="D548" s="205"/>
      <c r="E548" s="105"/>
      <c r="F548" s="106"/>
    </row>
    <row r="549" spans="1:6" ht="12.75" x14ac:dyDescent="0.2">
      <c r="A549" s="56"/>
      <c r="B549" s="108"/>
      <c r="C549" s="108"/>
      <c r="D549" s="108"/>
      <c r="E549" s="108"/>
      <c r="F549" s="107"/>
    </row>
    <row r="550" spans="1:6" ht="12.75" x14ac:dyDescent="0.2">
      <c r="A550" s="56"/>
      <c r="B550" s="205"/>
      <c r="C550" s="205"/>
      <c r="D550" s="205"/>
      <c r="E550" s="105"/>
      <c r="F550" s="106"/>
    </row>
    <row r="551" spans="1:6" ht="12.75" x14ac:dyDescent="0.2">
      <c r="A551" s="56"/>
      <c r="B551" s="108"/>
      <c r="C551" s="108"/>
      <c r="D551" s="108"/>
      <c r="E551" s="108"/>
      <c r="F551" s="107"/>
    </row>
    <row r="552" spans="1:6" ht="12.75" x14ac:dyDescent="0.2">
      <c r="A552" s="56"/>
      <c r="B552" s="205"/>
      <c r="C552" s="205"/>
      <c r="D552" s="205"/>
      <c r="E552" s="105"/>
      <c r="F552" s="106"/>
    </row>
    <row r="553" spans="1:6" ht="12.75" x14ac:dyDescent="0.2">
      <c r="A553" s="56"/>
      <c r="B553" s="108"/>
      <c r="C553" s="108"/>
      <c r="D553" s="108"/>
      <c r="E553" s="108"/>
      <c r="F553" s="107"/>
    </row>
    <row r="554" spans="1:6" ht="12.75" x14ac:dyDescent="0.2">
      <c r="A554" s="56"/>
      <c r="B554" s="205"/>
      <c r="C554" s="205"/>
      <c r="D554" s="205"/>
      <c r="E554" s="105"/>
      <c r="F554" s="106"/>
    </row>
    <row r="555" spans="1:6" ht="12.75" x14ac:dyDescent="0.2">
      <c r="A555" s="56"/>
      <c r="B555" s="108"/>
      <c r="C555" s="108"/>
      <c r="D555" s="108"/>
      <c r="E555" s="108"/>
      <c r="F555" s="107"/>
    </row>
    <row r="556" spans="1:6" ht="12.75" x14ac:dyDescent="0.2">
      <c r="A556" s="56"/>
      <c r="B556" s="205"/>
      <c r="C556" s="205"/>
      <c r="D556" s="205"/>
      <c r="E556" s="105"/>
      <c r="F556" s="106"/>
    </row>
    <row r="557" spans="1:6" ht="12.75" x14ac:dyDescent="0.2">
      <c r="A557" s="56"/>
      <c r="B557" s="108"/>
      <c r="C557" s="108"/>
      <c r="D557" s="108"/>
      <c r="E557" s="108"/>
      <c r="F557" s="107"/>
    </row>
    <row r="558" spans="1:6" ht="12.75" x14ac:dyDescent="0.2">
      <c r="A558" s="56"/>
      <c r="B558" s="205"/>
      <c r="C558" s="205"/>
      <c r="D558" s="205"/>
      <c r="E558" s="105"/>
      <c r="F558" s="106"/>
    </row>
    <row r="559" spans="1:6" ht="12.75" x14ac:dyDescent="0.2">
      <c r="A559" s="56"/>
      <c r="B559" s="108"/>
      <c r="C559" s="108"/>
      <c r="D559" s="108"/>
      <c r="E559" s="108"/>
      <c r="F559" s="107"/>
    </row>
    <row r="560" spans="1:6" ht="12.75" x14ac:dyDescent="0.2">
      <c r="A560" s="56"/>
      <c r="B560" s="205"/>
      <c r="C560" s="205"/>
      <c r="D560" s="205"/>
      <c r="E560" s="105"/>
      <c r="F560" s="106"/>
    </row>
    <row r="561" spans="1:6" ht="12.75" x14ac:dyDescent="0.2">
      <c r="A561" s="56"/>
      <c r="B561" s="108"/>
      <c r="C561" s="108"/>
      <c r="D561" s="108"/>
      <c r="E561" s="108"/>
      <c r="F561" s="107"/>
    </row>
    <row r="562" spans="1:6" ht="12.75" x14ac:dyDescent="0.2">
      <c r="A562" s="56"/>
      <c r="B562" s="205"/>
      <c r="C562" s="205"/>
      <c r="D562" s="205"/>
      <c r="E562" s="105"/>
      <c r="F562" s="106"/>
    </row>
    <row r="563" spans="1:6" ht="12.75" x14ac:dyDescent="0.2">
      <c r="A563" s="56"/>
      <c r="B563" s="108"/>
      <c r="C563" s="108"/>
      <c r="D563" s="108"/>
      <c r="E563" s="108"/>
      <c r="F563" s="107"/>
    </row>
    <row r="564" spans="1:6" ht="12.75" x14ac:dyDescent="0.2">
      <c r="A564" s="56"/>
      <c r="B564" s="205"/>
      <c r="C564" s="205"/>
      <c r="D564" s="205"/>
      <c r="E564" s="105"/>
      <c r="F564" s="106"/>
    </row>
    <row r="565" spans="1:6" ht="12.75" x14ac:dyDescent="0.2">
      <c r="A565" s="56"/>
      <c r="B565" s="108"/>
      <c r="C565" s="108"/>
      <c r="D565" s="108"/>
      <c r="E565" s="108"/>
      <c r="F565" s="107"/>
    </row>
    <row r="566" spans="1:6" ht="12.75" x14ac:dyDescent="0.2">
      <c r="A566" s="56"/>
      <c r="B566" s="205"/>
      <c r="C566" s="205"/>
      <c r="D566" s="205"/>
      <c r="E566" s="105"/>
      <c r="F566" s="106"/>
    </row>
    <row r="567" spans="1:6" ht="12.75" x14ac:dyDescent="0.2">
      <c r="A567" s="56"/>
      <c r="B567" s="108"/>
      <c r="C567" s="108"/>
      <c r="D567" s="108"/>
      <c r="E567" s="108"/>
      <c r="F567" s="107"/>
    </row>
    <row r="568" spans="1:6" ht="12.75" x14ac:dyDescent="0.2">
      <c r="A568" s="56"/>
      <c r="B568" s="205"/>
      <c r="C568" s="205"/>
      <c r="D568" s="205"/>
      <c r="E568" s="105"/>
      <c r="F568" s="106"/>
    </row>
    <row r="569" spans="1:6" ht="12.75" x14ac:dyDescent="0.2">
      <c r="A569" s="56"/>
      <c r="B569" s="108"/>
      <c r="C569" s="108"/>
      <c r="D569" s="108"/>
      <c r="E569" s="108"/>
      <c r="F569" s="107"/>
    </row>
    <row r="570" spans="1:6" ht="12.75" x14ac:dyDescent="0.2">
      <c r="A570" s="56"/>
      <c r="B570" s="205"/>
      <c r="C570" s="205"/>
      <c r="D570" s="205"/>
      <c r="E570" s="105"/>
      <c r="F570" s="106"/>
    </row>
    <row r="571" spans="1:6" ht="12.75" x14ac:dyDescent="0.2">
      <c r="A571" s="56"/>
      <c r="B571" s="108"/>
      <c r="C571" s="108"/>
      <c r="D571" s="108"/>
      <c r="E571" s="108"/>
      <c r="F571" s="107"/>
    </row>
    <row r="572" spans="1:6" ht="12.75" x14ac:dyDescent="0.2">
      <c r="A572" s="56"/>
      <c r="B572" s="205"/>
      <c r="C572" s="205"/>
      <c r="D572" s="205"/>
      <c r="E572" s="105"/>
      <c r="F572" s="106"/>
    </row>
    <row r="573" spans="1:6" ht="12.75" x14ac:dyDescent="0.2">
      <c r="A573" s="56"/>
      <c r="B573" s="108"/>
      <c r="C573" s="108"/>
      <c r="D573" s="108"/>
      <c r="E573" s="108"/>
      <c r="F573" s="107"/>
    </row>
    <row r="574" spans="1:6" ht="12.75" x14ac:dyDescent="0.2">
      <c r="A574" s="56"/>
      <c r="B574" s="205"/>
      <c r="C574" s="205"/>
      <c r="D574" s="205"/>
      <c r="E574" s="105"/>
      <c r="F574" s="106"/>
    </row>
    <row r="575" spans="1:6" ht="12.75" x14ac:dyDescent="0.2">
      <c r="A575" s="56"/>
      <c r="B575" s="108"/>
      <c r="C575" s="108"/>
      <c r="D575" s="108"/>
      <c r="E575" s="108"/>
      <c r="F575" s="107"/>
    </row>
    <row r="576" spans="1:6" ht="12.75" x14ac:dyDescent="0.2">
      <c r="A576" s="56"/>
      <c r="B576" s="205"/>
      <c r="C576" s="205"/>
      <c r="D576" s="205"/>
      <c r="E576" s="105"/>
      <c r="F576" s="106"/>
    </row>
    <row r="577" spans="1:6" ht="12.75" x14ac:dyDescent="0.2">
      <c r="A577" s="56"/>
      <c r="B577" s="108"/>
      <c r="C577" s="108"/>
      <c r="D577" s="108"/>
      <c r="E577" s="108"/>
      <c r="F577" s="107"/>
    </row>
    <row r="578" spans="1:6" ht="12.75" x14ac:dyDescent="0.2">
      <c r="A578" s="56"/>
      <c r="B578" s="205"/>
      <c r="C578" s="205"/>
      <c r="D578" s="205"/>
      <c r="E578" s="105"/>
      <c r="F578" s="106"/>
    </row>
    <row r="579" spans="1:6" ht="12.75" x14ac:dyDescent="0.2">
      <c r="A579" s="56"/>
      <c r="B579" s="108"/>
      <c r="C579" s="108"/>
      <c r="D579" s="108"/>
      <c r="E579" s="108"/>
      <c r="F579" s="107"/>
    </row>
    <row r="580" spans="1:6" ht="12.75" x14ac:dyDescent="0.2">
      <c r="A580" s="56"/>
      <c r="B580" s="205"/>
      <c r="C580" s="205"/>
      <c r="D580" s="205"/>
      <c r="E580" s="105"/>
      <c r="F580" s="106"/>
    </row>
    <row r="581" spans="1:6" ht="12.75" x14ac:dyDescent="0.2">
      <c r="A581" s="56"/>
      <c r="B581" s="108"/>
      <c r="C581" s="108"/>
      <c r="D581" s="108"/>
      <c r="E581" s="108"/>
      <c r="F581" s="107"/>
    </row>
    <row r="582" spans="1:6" ht="12.75" x14ac:dyDescent="0.2">
      <c r="A582" s="56"/>
      <c r="B582" s="205"/>
      <c r="C582" s="205"/>
      <c r="D582" s="205"/>
      <c r="E582" s="105"/>
      <c r="F582" s="106"/>
    </row>
    <row r="583" spans="1:6" ht="12.75" x14ac:dyDescent="0.2">
      <c r="A583" s="56"/>
      <c r="B583" s="108"/>
      <c r="C583" s="108"/>
      <c r="D583" s="108"/>
      <c r="E583" s="108"/>
      <c r="F583" s="107"/>
    </row>
    <row r="584" spans="1:6" ht="12.75" x14ac:dyDescent="0.2">
      <c r="A584" s="56"/>
      <c r="B584" s="205"/>
      <c r="C584" s="205"/>
      <c r="D584" s="205"/>
      <c r="E584" s="105"/>
      <c r="F584" s="106"/>
    </row>
    <row r="585" spans="1:6" ht="12.75" x14ac:dyDescent="0.2">
      <c r="A585" s="56"/>
      <c r="B585" s="108"/>
      <c r="C585" s="108"/>
      <c r="D585" s="108"/>
      <c r="E585" s="108"/>
      <c r="F585" s="107"/>
    </row>
    <row r="586" spans="1:6" ht="12.75" x14ac:dyDescent="0.2">
      <c r="A586" s="56"/>
      <c r="B586" s="205"/>
      <c r="C586" s="205"/>
      <c r="D586" s="205"/>
      <c r="E586" s="105"/>
      <c r="F586" s="106"/>
    </row>
    <row r="587" spans="1:6" ht="12.75" x14ac:dyDescent="0.2">
      <c r="A587" s="56"/>
      <c r="B587" s="108"/>
      <c r="C587" s="108"/>
      <c r="D587" s="108"/>
      <c r="E587" s="108"/>
      <c r="F587" s="107"/>
    </row>
    <row r="588" spans="1:6" ht="12.75" x14ac:dyDescent="0.2">
      <c r="A588" s="56"/>
      <c r="B588" s="205"/>
      <c r="C588" s="205"/>
      <c r="D588" s="205"/>
      <c r="E588" s="105"/>
      <c r="F588" s="106"/>
    </row>
    <row r="589" spans="1:6" ht="12.75" x14ac:dyDescent="0.2">
      <c r="A589" s="56"/>
      <c r="B589" s="108"/>
      <c r="C589" s="108"/>
      <c r="D589" s="108"/>
      <c r="E589" s="108"/>
      <c r="F589" s="107"/>
    </row>
    <row r="590" spans="1:6" ht="12.75" x14ac:dyDescent="0.2">
      <c r="A590" s="56"/>
      <c r="B590" s="205"/>
      <c r="C590" s="205"/>
      <c r="D590" s="205"/>
      <c r="E590" s="105"/>
      <c r="F590" s="106"/>
    </row>
    <row r="591" spans="1:6" ht="12.75" x14ac:dyDescent="0.2">
      <c r="A591" s="56"/>
      <c r="B591" s="108"/>
      <c r="C591" s="108"/>
      <c r="D591" s="108"/>
      <c r="E591" s="108"/>
      <c r="F591" s="107"/>
    </row>
    <row r="592" spans="1:6" ht="12.75" x14ac:dyDescent="0.2">
      <c r="A592" s="56"/>
      <c r="B592" s="205"/>
      <c r="C592" s="205"/>
      <c r="D592" s="205"/>
      <c r="E592" s="105"/>
      <c r="F592" s="106"/>
    </row>
    <row r="593" spans="1:6" ht="12.75" x14ac:dyDescent="0.2">
      <c r="A593" s="56"/>
      <c r="B593" s="108"/>
      <c r="C593" s="108"/>
      <c r="D593" s="108"/>
      <c r="E593" s="108"/>
      <c r="F593" s="107"/>
    </row>
    <row r="594" spans="1:6" ht="12.75" x14ac:dyDescent="0.2">
      <c r="A594" s="56"/>
      <c r="B594" s="205"/>
      <c r="C594" s="205"/>
      <c r="D594" s="205"/>
      <c r="E594" s="105"/>
      <c r="F594" s="106"/>
    </row>
    <row r="595" spans="1:6" ht="12.75" x14ac:dyDescent="0.2">
      <c r="A595" s="56"/>
      <c r="B595" s="108"/>
      <c r="C595" s="108"/>
      <c r="D595" s="108"/>
      <c r="E595" s="108"/>
      <c r="F595" s="107"/>
    </row>
    <row r="596" spans="1:6" ht="12.75" x14ac:dyDescent="0.2">
      <c r="A596" s="56"/>
      <c r="B596" s="205"/>
      <c r="C596" s="205"/>
      <c r="D596" s="205"/>
      <c r="E596" s="105"/>
      <c r="F596" s="106"/>
    </row>
    <row r="597" spans="1:6" ht="12.75" x14ac:dyDescent="0.2">
      <c r="A597" s="56"/>
      <c r="B597" s="108"/>
      <c r="C597" s="108"/>
      <c r="D597" s="108"/>
      <c r="E597" s="108"/>
      <c r="F597" s="107"/>
    </row>
    <row r="598" spans="1:6" ht="12.75" x14ac:dyDescent="0.2">
      <c r="A598" s="56"/>
      <c r="B598" s="205"/>
      <c r="C598" s="205"/>
      <c r="D598" s="205"/>
      <c r="E598" s="105"/>
      <c r="F598" s="106"/>
    </row>
    <row r="599" spans="1:6" ht="12.75" x14ac:dyDescent="0.2">
      <c r="A599" s="56"/>
      <c r="B599" s="108"/>
      <c r="C599" s="108"/>
      <c r="D599" s="108"/>
      <c r="E599" s="108"/>
      <c r="F599" s="107"/>
    </row>
    <row r="600" spans="1:6" ht="12.75" x14ac:dyDescent="0.2">
      <c r="A600" s="56"/>
      <c r="B600" s="205"/>
      <c r="C600" s="205"/>
      <c r="D600" s="205"/>
      <c r="E600" s="105"/>
      <c r="F600" s="106"/>
    </row>
    <row r="601" spans="1:6" ht="12.75" x14ac:dyDescent="0.2">
      <c r="A601" s="56"/>
      <c r="B601" s="108"/>
      <c r="C601" s="108"/>
      <c r="D601" s="108"/>
      <c r="E601" s="108"/>
      <c r="F601" s="107"/>
    </row>
    <row r="602" spans="1:6" ht="12.75" x14ac:dyDescent="0.2">
      <c r="A602" s="56"/>
      <c r="B602" s="205"/>
      <c r="C602" s="205"/>
      <c r="D602" s="205"/>
      <c r="E602" s="105"/>
      <c r="F602" s="106"/>
    </row>
    <row r="603" spans="1:6" ht="12.75" x14ac:dyDescent="0.2">
      <c r="A603" s="56"/>
      <c r="B603" s="108"/>
      <c r="C603" s="108"/>
      <c r="D603" s="108"/>
      <c r="E603" s="108"/>
      <c r="F603" s="107"/>
    </row>
    <row r="604" spans="1:6" ht="12.75" x14ac:dyDescent="0.2">
      <c r="A604" s="56"/>
      <c r="B604" s="205"/>
      <c r="C604" s="205"/>
      <c r="D604" s="205"/>
      <c r="E604" s="105"/>
      <c r="F604" s="106"/>
    </row>
    <row r="605" spans="1:6" ht="12.75" x14ac:dyDescent="0.2">
      <c r="A605" s="56"/>
      <c r="B605" s="108"/>
      <c r="C605" s="108"/>
      <c r="D605" s="108"/>
      <c r="E605" s="108"/>
      <c r="F605" s="107"/>
    </row>
    <row r="606" spans="1:6" ht="12.75" x14ac:dyDescent="0.2">
      <c r="A606" s="56"/>
      <c r="B606" s="205"/>
      <c r="C606" s="205"/>
      <c r="D606" s="205"/>
      <c r="E606" s="105"/>
      <c r="F606" s="106"/>
    </row>
    <row r="607" spans="1:6" ht="12.75" x14ac:dyDescent="0.2">
      <c r="A607" s="56"/>
      <c r="B607" s="108"/>
      <c r="C607" s="108"/>
      <c r="D607" s="108"/>
      <c r="E607" s="108"/>
      <c r="F607" s="107"/>
    </row>
    <row r="608" spans="1:6" ht="12.75" x14ac:dyDescent="0.2">
      <c r="A608" s="56"/>
      <c r="B608" s="205"/>
      <c r="C608" s="205"/>
      <c r="D608" s="205"/>
      <c r="E608" s="105"/>
      <c r="F608" s="106"/>
    </row>
    <row r="609" spans="1:6" ht="12.75" x14ac:dyDescent="0.2">
      <c r="A609" s="56"/>
      <c r="B609" s="108"/>
      <c r="C609" s="108"/>
      <c r="D609" s="108"/>
      <c r="E609" s="108"/>
      <c r="F609" s="107"/>
    </row>
    <row r="610" spans="1:6" ht="12.75" x14ac:dyDescent="0.2">
      <c r="A610" s="56"/>
      <c r="B610" s="205"/>
      <c r="C610" s="205"/>
      <c r="D610" s="205"/>
      <c r="E610" s="105"/>
      <c r="F610" s="106"/>
    </row>
    <row r="611" spans="1:6" ht="12.75" x14ac:dyDescent="0.2">
      <c r="A611" s="56"/>
      <c r="B611" s="108"/>
      <c r="C611" s="108"/>
      <c r="D611" s="108"/>
      <c r="E611" s="108"/>
      <c r="F611" s="107"/>
    </row>
    <row r="612" spans="1:6" ht="12.75" x14ac:dyDescent="0.2">
      <c r="A612" s="56"/>
      <c r="B612" s="205"/>
      <c r="C612" s="205"/>
      <c r="D612" s="205"/>
      <c r="E612" s="105"/>
      <c r="F612" s="106"/>
    </row>
    <row r="613" spans="1:6" ht="12.75" x14ac:dyDescent="0.2">
      <c r="A613" s="56"/>
      <c r="B613" s="108"/>
      <c r="C613" s="108"/>
      <c r="D613" s="108"/>
      <c r="E613" s="108"/>
      <c r="F613" s="107"/>
    </row>
    <row r="614" spans="1:6" ht="12.75" x14ac:dyDescent="0.2">
      <c r="A614" s="56"/>
      <c r="B614" s="205"/>
      <c r="C614" s="205"/>
      <c r="D614" s="205"/>
      <c r="E614" s="105"/>
      <c r="F614" s="106"/>
    </row>
    <row r="615" spans="1:6" ht="12.75" x14ac:dyDescent="0.2">
      <c r="A615" s="56"/>
      <c r="B615" s="108"/>
      <c r="C615" s="108"/>
      <c r="D615" s="108"/>
      <c r="E615" s="108"/>
      <c r="F615" s="107"/>
    </row>
    <row r="616" spans="1:6" ht="12.75" x14ac:dyDescent="0.2">
      <c r="A616" s="56"/>
      <c r="B616" s="205"/>
      <c r="C616" s="205"/>
      <c r="D616" s="205"/>
      <c r="E616" s="105"/>
      <c r="F616" s="106"/>
    </row>
  </sheetData>
  <sheetProtection algorithmName="SHA-1" hashValue="VSBWhg33l5SRwJGgZUculDfLV+0=" saltValue="ErxKFzAqbO+nR8yQnl8kdA==" spinCount="100000" sheet="1" objects="1" scenarios="1"/>
  <protectedRanges>
    <protectedRange sqref="C4:C5" name="Range1"/>
  </protectedRanges>
  <mergeCells count="2">
    <mergeCell ref="D7:E7"/>
    <mergeCell ref="B7:C7"/>
  </mergeCells>
  <conditionalFormatting sqref="E8:E1048576">
    <cfRule type="cellIs" dxfId="5" priority="1" operator="equal">
      <formula>0</formula>
    </cfRule>
  </conditionalFormatting>
  <dataValidations count="2">
    <dataValidation type="list" allowBlank="1" sqref="C4" xr:uid="{00000000-0002-0000-0400-000001000000}">
      <formula1>beleidsdomein</formula1>
    </dataValidation>
    <dataValidation type="list" allowBlank="1" sqref="C5" xr:uid="{00000000-0002-0000-0400-000000000000}">
      <formula1>Nietmeetbaar</formula1>
    </dataValidation>
  </dataValidations>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Y777"/>
  <sheetViews>
    <sheetView showGridLines="0" topLeftCell="D1" workbookViewId="0">
      <pane ySplit="5" topLeftCell="A6" activePane="bottomLeft" state="frozen"/>
      <selection activeCell="H20" sqref="H20"/>
      <selection pane="bottomLeft" activeCell="H20" sqref="H20"/>
    </sheetView>
  </sheetViews>
  <sheetFormatPr defaultColWidth="14.42578125" defaultRowHeight="15.75" customHeight="1" x14ac:dyDescent="0.2"/>
  <cols>
    <col min="1" max="1" width="7.85546875" customWidth="1"/>
    <col min="3" max="4" width="13.85546875" customWidth="1"/>
    <col min="5" max="5" width="65.140625" customWidth="1"/>
    <col min="6" max="7" width="20.85546875" customWidth="1"/>
    <col min="8" max="8" width="74.7109375" customWidth="1"/>
    <col min="10" max="10" width="22.5703125" customWidth="1"/>
    <col min="12" max="12" width="6.140625" hidden="1" customWidth="1"/>
    <col min="13" max="13" width="6.140625" customWidth="1"/>
    <col min="14" max="14" width="17" customWidth="1"/>
    <col min="18" max="18" width="7.85546875" customWidth="1"/>
    <col min="19" max="19" width="30.7109375" customWidth="1"/>
    <col min="21" max="21" width="16" bestFit="1" customWidth="1"/>
  </cols>
  <sheetData>
    <row r="1" spans="1:25" ht="12.75" x14ac:dyDescent="0.2">
      <c r="A1" s="5"/>
      <c r="B1" s="2"/>
      <c r="C1" s="3"/>
      <c r="D1" s="3"/>
      <c r="E1" s="4"/>
      <c r="F1" s="5"/>
      <c r="G1" s="5"/>
      <c r="H1" s="3"/>
      <c r="I1" s="3"/>
      <c r="J1" s="5"/>
    </row>
    <row r="2" spans="1:25" ht="34.5" customHeight="1" x14ac:dyDescent="0.4">
      <c r="A2" s="109"/>
      <c r="B2" s="10" t="s">
        <v>316</v>
      </c>
      <c r="E2" s="11"/>
      <c r="F2" s="14"/>
      <c r="G2" s="14"/>
      <c r="H2" s="13"/>
      <c r="I2" s="13"/>
      <c r="J2" s="14"/>
      <c r="K2" s="18"/>
      <c r="L2" s="18"/>
      <c r="M2" s="18"/>
      <c r="N2" s="18"/>
      <c r="O2" s="18"/>
      <c r="P2" s="18"/>
      <c r="Q2" s="18"/>
      <c r="R2" s="18"/>
      <c r="S2" s="18"/>
    </row>
    <row r="3" spans="1:25" ht="30" customHeight="1" x14ac:dyDescent="0.2">
      <c r="A3" s="110"/>
      <c r="B3" s="111"/>
      <c r="F3" s="24"/>
      <c r="G3" s="24"/>
      <c r="H3" s="6"/>
      <c r="I3" s="6"/>
      <c r="J3" s="24"/>
    </row>
    <row r="4" spans="1:25" ht="28.5" customHeight="1" x14ac:dyDescent="0.2">
      <c r="A4" s="110"/>
      <c r="B4" s="255" t="s">
        <v>317</v>
      </c>
      <c r="C4" s="252"/>
      <c r="D4" s="252"/>
      <c r="E4" s="253"/>
      <c r="F4" s="272" t="s">
        <v>73</v>
      </c>
      <c r="G4" s="252"/>
      <c r="H4" s="252"/>
      <c r="I4" s="252"/>
      <c r="J4" s="252"/>
      <c r="K4" s="253"/>
      <c r="L4" s="30"/>
      <c r="M4" s="30"/>
      <c r="N4" s="112" t="s">
        <v>318</v>
      </c>
      <c r="O4" s="30"/>
      <c r="P4" s="30"/>
      <c r="Q4" s="30"/>
      <c r="R4" s="30"/>
      <c r="S4" s="30"/>
    </row>
    <row r="5" spans="1:25" ht="38.25" x14ac:dyDescent="0.2">
      <c r="A5" s="110"/>
      <c r="B5" s="113" t="s">
        <v>68</v>
      </c>
      <c r="C5" s="114" t="s">
        <v>319</v>
      </c>
      <c r="D5" s="114" t="s">
        <v>320</v>
      </c>
      <c r="E5" s="115" t="s">
        <v>71</v>
      </c>
      <c r="F5" s="114" t="s">
        <v>321</v>
      </c>
      <c r="G5" s="114" t="s">
        <v>322</v>
      </c>
      <c r="H5" s="114" t="s">
        <v>323</v>
      </c>
      <c r="I5" s="114" t="s">
        <v>324</v>
      </c>
      <c r="J5" s="114" t="s">
        <v>325</v>
      </c>
      <c r="K5" s="115" t="s">
        <v>326</v>
      </c>
      <c r="L5" s="35"/>
      <c r="M5" s="35"/>
      <c r="N5" s="116"/>
      <c r="P5" s="117" t="s">
        <v>327</v>
      </c>
      <c r="Q5" s="117" t="s">
        <v>328</v>
      </c>
      <c r="R5" s="63"/>
      <c r="S5" s="117" t="s">
        <v>329</v>
      </c>
      <c r="U5" s="208" t="s">
        <v>1127</v>
      </c>
      <c r="V5" s="208" t="s">
        <v>1126</v>
      </c>
      <c r="W5" s="208" t="s">
        <v>1128</v>
      </c>
      <c r="Y5" s="208" t="s">
        <v>1129</v>
      </c>
    </row>
    <row r="6" spans="1:25" ht="12.75" x14ac:dyDescent="0.2">
      <c r="A6" s="48"/>
      <c r="B6" s="118" t="s">
        <v>330</v>
      </c>
      <c r="C6" s="119" t="str">
        <f>IF(B6='Zoekmodel - Sensoren'!$C$4,E6,"")</f>
        <v/>
      </c>
      <c r="D6" s="119" t="str">
        <f>IF(B6='Zoekmodel - Niet meetbaar'!$C$4,E6,"")</f>
        <v/>
      </c>
      <c r="E6" s="120" t="s">
        <v>331</v>
      </c>
      <c r="F6" s="119" t="str">
        <f>IF(AND(E6='Zoekmodel - Sensoren'!$C$5,I6=TRUE),H6,"")</f>
        <v/>
      </c>
      <c r="G6" s="119" t="str">
        <f>IF(AND(E6='Zoekmodel - Niet meetbaar'!$C$5,I6=FALSE),H6,"")</f>
        <v/>
      </c>
      <c r="H6" s="119" t="s">
        <v>332</v>
      </c>
      <c r="I6" s="121" t="b">
        <v>0</v>
      </c>
      <c r="J6" s="121"/>
      <c r="K6" s="122" t="b">
        <v>0</v>
      </c>
      <c r="L6" s="123" t="str">
        <f t="array" ref="L6:L777">IF($K$6:$K777=TRUE,"Ja","")</f>
        <v/>
      </c>
      <c r="N6" s="116" t="str" cm="1">
        <f t="array" ref="N6:N60">IFERROR(_xlfn._xlws.SORT(_xlfn.UNIQUE(sensoren)),"")</f>
        <v>Aanraking</v>
      </c>
      <c r="P6" s="123" t="str">
        <f ca="1">IFERROR(__xludf.DUMMYFUNCTION("unique(filter(J6:J777,J6:J777&lt;&gt;"""",J6:J777&lt;&gt;""Microcontroller"",J6:J777&lt;&gt;""Single-board computers"",J6:J777&lt;&gt;""Locatie"",J6:J777&lt;&gt;""Input gebruiker""))"),"Photosynthetically Active Radiation")</f>
        <v>Photosynthetically Active Radiation</v>
      </c>
      <c r="Q6" s="123">
        <f ca="1">IFERROR(__xludf.DUMMYFUNCTION("COUNTA(filter($J$6:$J777,$J$6:$J777=P6))"),3)</f>
        <v>3</v>
      </c>
      <c r="S6" s="124" t="s">
        <v>343</v>
      </c>
      <c r="U6" t="str" cm="1">
        <f t="array" ref="U6:U12">_xlfn.UNIQUE($B$6:$B$672)</f>
        <v>Openbaar Domein</v>
      </c>
      <c r="V6" t="str" cm="1">
        <f t="array" ref="V6:V81">IFERROR(_xlfn.UNIQUE(_xlfn._xlws.FILTER(C6:C542,C6:C542&lt;&gt;"")),_xlfn.UNIQUE(_xlfn._xlws.FILTER(E6:E672,(E6:E672&lt;&gt;"")*(I6:I672=TRUE))))</f>
        <v>Biodiversiteit</v>
      </c>
      <c r="W6" t="str" cm="1">
        <f t="array" ref="W6">IFERROR(_xlfn.UNIQUE(_xlfn._xlws.FILTER(F6:F672,F6:F672&lt;&gt;"")),"")</f>
        <v/>
      </c>
      <c r="Y6" t="str" cm="1">
        <f t="array" ref="Y6:Y80">IFERROR(_xlfn.UNIQUE(_xlfn._xlws.FILTER(D6:D542,D6:D542&lt;&gt;"")),_xlfn.UNIQUE(_xlfn._xlws.FILTER(E6:E672,(E6:E672&lt;&gt;"")*(I6:I672=FALSE))))</f>
        <v>Biodiversiteit</v>
      </c>
    </row>
    <row r="7" spans="1:25" ht="12.75" x14ac:dyDescent="0.2">
      <c r="A7" s="48"/>
      <c r="B7" s="118" t="s">
        <v>330</v>
      </c>
      <c r="C7" s="119" t="str">
        <f>IF(B7='Zoekmodel - Sensoren'!$C$4,E7,"")</f>
        <v/>
      </c>
      <c r="D7" s="119" t="str">
        <f>IF(B7='Zoekmodel - Niet meetbaar'!$C$4,E7,"")</f>
        <v/>
      </c>
      <c r="E7" s="120" t="s">
        <v>331</v>
      </c>
      <c r="F7" s="119" t="str">
        <f>IF(AND(E7='Zoekmodel - Sensoren'!$C$5,I7=TRUE),H7,"")</f>
        <v/>
      </c>
      <c r="G7" s="119" t="str">
        <f>IF(AND(E7='Zoekmodel - Niet meetbaar'!$C$5,I7=FALSE),H7,"")</f>
        <v/>
      </c>
      <c r="H7" s="125" t="s">
        <v>333</v>
      </c>
      <c r="I7" s="126" t="b">
        <v>1</v>
      </c>
      <c r="J7" s="126" t="s">
        <v>234</v>
      </c>
      <c r="K7" s="122" t="b">
        <v>0</v>
      </c>
      <c r="L7" s="123" t="str">
        <v/>
      </c>
      <c r="N7" s="116" t="str">
        <v>Afstand</v>
      </c>
      <c r="P7" s="123" t="str">
        <f ca="1">IFERROR(__xludf.DUMMYFUNCTION("""COMPUTED_VALUE"""),"CO2")</f>
        <v>CO2</v>
      </c>
      <c r="Q7" s="123">
        <f ca="1">IFERROR(__xludf.DUMMYFUNCTION("COUNTA(filter($J$6:$J777,$J$6:$J777=P7))"),8)</f>
        <v>8</v>
      </c>
      <c r="S7" s="124" t="s">
        <v>198</v>
      </c>
      <c r="U7" t="str">
        <v>Eco-sensing</v>
      </c>
      <c r="V7" t="str">
        <v>Groene longen barometer ontwikkelen</v>
      </c>
      <c r="Y7" t="str">
        <v>Groene longen barometer ontwikkelen</v>
      </c>
    </row>
    <row r="8" spans="1:25" ht="12.75" x14ac:dyDescent="0.2">
      <c r="A8" s="48"/>
      <c r="B8" s="118" t="s">
        <v>330</v>
      </c>
      <c r="C8" s="119" t="str">
        <f>IF(B8='Zoekmodel - Sensoren'!$C$4,E8,"")</f>
        <v/>
      </c>
      <c r="D8" s="119" t="str">
        <f>IF(B8='Zoekmodel - Niet meetbaar'!$C$4,E8,"")</f>
        <v/>
      </c>
      <c r="E8" s="120" t="s">
        <v>331</v>
      </c>
      <c r="F8" s="119" t="str">
        <f>IF(AND(E8='Zoekmodel - Sensoren'!$C$5,I8=TRUE),H8,"")</f>
        <v/>
      </c>
      <c r="G8" s="119" t="str">
        <f>IF(AND(E8='Zoekmodel - Niet meetbaar'!$C$5,I8=FALSE),H8,"")</f>
        <v/>
      </c>
      <c r="H8" s="119" t="s">
        <v>334</v>
      </c>
      <c r="I8" s="121" t="b">
        <v>0</v>
      </c>
      <c r="J8" s="121"/>
      <c r="K8" s="122" t="b">
        <v>0</v>
      </c>
      <c r="L8" s="123" t="str">
        <v/>
      </c>
      <c r="N8" s="116" t="str">
        <v>Barometische druk</v>
      </c>
      <c r="P8" s="123" t="str">
        <f ca="1">IFERROR(__xludf.DUMMYFUNCTION("""COMPUTED_VALUE"""),"Waterstand")</f>
        <v>Waterstand</v>
      </c>
      <c r="Q8" s="123">
        <f ca="1">IFERROR(__xludf.DUMMYFUNCTION("COUNTA(filter($J$6:$J777,$J$6:$J777=P8))"),5)</f>
        <v>5</v>
      </c>
      <c r="S8" s="124" t="s">
        <v>149</v>
      </c>
      <c r="U8" t="str">
        <v>Welbevinden</v>
      </c>
      <c r="V8" t="str">
        <v>Inzicht in capaciteit opgevangen hemelwater voor bewatering planten</v>
      </c>
      <c r="Y8" t="str">
        <v xml:space="preserve">Inzicht in gebruik publieke ruimten, parkeerplaatsen, ... </v>
      </c>
    </row>
    <row r="9" spans="1:25" ht="12.75" x14ac:dyDescent="0.2">
      <c r="A9" s="48"/>
      <c r="B9" s="118" t="s">
        <v>330</v>
      </c>
      <c r="C9" s="119" t="str">
        <f>IF(B9='Zoekmodel - Sensoren'!$C$4,E9,"")</f>
        <v/>
      </c>
      <c r="D9" s="119" t="str">
        <f>IF(B9='Zoekmodel - Niet meetbaar'!$C$4,E9,"")</f>
        <v/>
      </c>
      <c r="E9" s="120" t="s">
        <v>335</v>
      </c>
      <c r="F9" s="119" t="str">
        <f>IF(AND(E9='Zoekmodel - Sensoren'!$C$5,I9=TRUE),H9,"")</f>
        <v/>
      </c>
      <c r="G9" s="119" t="str">
        <f>IF(AND(E9='Zoekmodel - Niet meetbaar'!$C$5,I9=FALSE),H9,"")</f>
        <v/>
      </c>
      <c r="H9" s="119" t="s">
        <v>336</v>
      </c>
      <c r="I9" s="121" t="b">
        <v>0</v>
      </c>
      <c r="J9" s="121"/>
      <c r="K9" s="122" t="b">
        <v>0</v>
      </c>
      <c r="L9" s="123" t="str">
        <v/>
      </c>
      <c r="N9" s="116" t="str">
        <v>Beweging</v>
      </c>
      <c r="P9" s="123" t="str">
        <f ca="1">IFERROR(__xludf.DUMMYFUNCTION("""COMPUTED_VALUE"""),"Debiet")</f>
        <v>Debiet</v>
      </c>
      <c r="Q9" s="123">
        <f ca="1">IFERROR(__xludf.DUMMYFUNCTION("COUNTA(filter($J$6:$J777,$J$6:$J777=P9))"),5)</f>
        <v>5</v>
      </c>
      <c r="S9" s="124" t="s">
        <v>187</v>
      </c>
      <c r="U9" t="str">
        <v>Mobiliteit</v>
      </c>
      <c r="V9" t="str">
        <v xml:space="preserve">Inzicht in gebruik publieke ruimten, parkeerplaatsen, ... </v>
      </c>
      <c r="Y9" t="str">
        <v>Inzicht in hitte punten / hittestress, effect bomen</v>
      </c>
    </row>
    <row r="10" spans="1:25" ht="12.75" x14ac:dyDescent="0.2">
      <c r="A10" s="48"/>
      <c r="B10" s="118" t="s">
        <v>330</v>
      </c>
      <c r="C10" s="119" t="str">
        <f>IF(B10='Zoekmodel - Sensoren'!$C$4,E10,"")</f>
        <v/>
      </c>
      <c r="D10" s="119" t="str">
        <f>IF(B10='Zoekmodel - Niet meetbaar'!$C$4,E10,"")</f>
        <v/>
      </c>
      <c r="E10" s="120" t="s">
        <v>335</v>
      </c>
      <c r="F10" s="119" t="str">
        <f>IF(AND(E10='Zoekmodel - Sensoren'!$C$5,I10=TRUE),H10,"")</f>
        <v/>
      </c>
      <c r="G10" s="119" t="str">
        <f>IF(AND(E10='Zoekmodel - Niet meetbaar'!$C$5,I10=FALSE),H10,"")</f>
        <v/>
      </c>
      <c r="H10" s="119" t="s">
        <v>337</v>
      </c>
      <c r="I10" s="126" t="b">
        <v>1</v>
      </c>
      <c r="J10" s="126" t="s">
        <v>140</v>
      </c>
      <c r="K10" s="127" t="b">
        <v>1</v>
      </c>
      <c r="L10" s="123" t="str">
        <v>Ja</v>
      </c>
      <c r="N10" s="116" t="str">
        <v>Bloeddruk</v>
      </c>
      <c r="P10" s="123" t="str">
        <f ca="1">IFERROR(__xludf.DUMMYFUNCTION("""COMPUTED_VALUE"""),"Passage telling")</f>
        <v>Passage telling</v>
      </c>
      <c r="Q10" s="123">
        <f ca="1">IFERROR(__xludf.DUMMYFUNCTION("COUNTA(filter($J$6:$J777,$J$6:$J777=P10))"),21)</f>
        <v>21</v>
      </c>
      <c r="S10" s="124" t="s">
        <v>164</v>
      </c>
      <c r="U10" t="str">
        <v>Gezondheid</v>
      </c>
      <c r="V10" t="str">
        <v>Inzicht in hitte punten / hittestress, effect bomen</v>
      </c>
      <c r="Y10" t="str">
        <v>Inzicht in inventaris openbare ruimten (Wat voorhanden?)</v>
      </c>
    </row>
    <row r="11" spans="1:25" ht="12.75" x14ac:dyDescent="0.2">
      <c r="A11" s="48"/>
      <c r="B11" s="118" t="s">
        <v>330</v>
      </c>
      <c r="C11" s="119" t="str">
        <f>IF(B11='Zoekmodel - Sensoren'!$C$4,E11,"")</f>
        <v/>
      </c>
      <c r="D11" s="119" t="str">
        <f>IF(B11='Zoekmodel - Niet meetbaar'!$C$4,E11,"")</f>
        <v/>
      </c>
      <c r="E11" s="120" t="s">
        <v>339</v>
      </c>
      <c r="F11" s="119" t="str">
        <f>IF(AND(E11='Zoekmodel - Sensoren'!$C$5,I11=TRUE),H11,"")</f>
        <v/>
      </c>
      <c r="G11" s="119" t="str">
        <f>IF(AND(E11='Zoekmodel - Niet meetbaar'!$C$5,I11=FALSE),H11,"")</f>
        <v/>
      </c>
      <c r="H11" s="119" t="s">
        <v>340</v>
      </c>
      <c r="I11" s="126" t="b">
        <v>1</v>
      </c>
      <c r="J11" s="126" t="s">
        <v>171</v>
      </c>
      <c r="K11" s="127" t="b">
        <v>1</v>
      </c>
      <c r="L11" s="123" t="str">
        <v>Ja</v>
      </c>
      <c r="N11" s="116" t="str">
        <v>Bloedzuurstof</v>
      </c>
      <c r="P11" s="123" t="str">
        <f ca="1">IFERROR(__xludf.DUMMYFUNCTION("""COMPUTED_VALUE"""),"Afstand")</f>
        <v>Afstand</v>
      </c>
      <c r="Q11" s="123">
        <f ca="1">IFERROR(__xludf.DUMMYFUNCTION("COUNTA(filter($J$6:$J777,$J$6:$J777=P11))"),2)</f>
        <v>2</v>
      </c>
      <c r="S11" s="124" t="s">
        <v>280</v>
      </c>
      <c r="U11" t="str">
        <v>E-inclusie</v>
      </c>
      <c r="V11" t="str">
        <v>Inzicht in ruimtelijke veiligheid in kaart brengen en effecten van ingrepen op veiligheid</v>
      </c>
      <c r="Y11" t="str">
        <v xml:space="preserve">Inzicht in verlichtingsnoden en effecten </v>
      </c>
    </row>
    <row r="12" spans="1:25" ht="12.75" x14ac:dyDescent="0.2">
      <c r="A12" s="48"/>
      <c r="B12" s="118" t="s">
        <v>330</v>
      </c>
      <c r="C12" s="119" t="str">
        <f>IF(B12='Zoekmodel - Sensoren'!$C$4,E12,"")</f>
        <v/>
      </c>
      <c r="D12" s="119" t="str">
        <f>IF(B12='Zoekmodel - Niet meetbaar'!$C$4,E12,"")</f>
        <v/>
      </c>
      <c r="E12" s="120" t="s">
        <v>339</v>
      </c>
      <c r="F12" s="119" t="str">
        <f>IF(AND(E12='Zoekmodel - Sensoren'!$C$5,I12=TRUE),H12,"")</f>
        <v/>
      </c>
      <c r="G12" s="119" t="str">
        <f>IF(AND(E12='Zoekmodel - Niet meetbaar'!$C$5,I12=FALSE),H12,"")</f>
        <v/>
      </c>
      <c r="H12" s="119" t="s">
        <v>340</v>
      </c>
      <c r="I12" s="126" t="b">
        <v>1</v>
      </c>
      <c r="J12" s="126" t="s">
        <v>190</v>
      </c>
      <c r="K12" s="127" t="b">
        <v>0</v>
      </c>
      <c r="L12" s="123" t="str">
        <v/>
      </c>
      <c r="N12" s="116" t="str">
        <v>Bodem temperatuur</v>
      </c>
      <c r="P12" s="123" t="str">
        <f ca="1">IFERROR(__xludf.DUMMYFUNCTION("""COMPUTED_VALUE"""),"Temperatuur")</f>
        <v>Temperatuur</v>
      </c>
      <c r="Q12" s="123">
        <f ca="1">IFERROR(__xludf.DUMMYFUNCTION("COUNTA(filter($J$6:$J777,$J$6:$J777=P12))"),17)</f>
        <v>17</v>
      </c>
      <c r="S12" s="124" t="s">
        <v>151</v>
      </c>
      <c r="U12" t="str">
        <v>Energie</v>
      </c>
      <c r="V12" t="str">
        <v xml:space="preserve">Inzicht in verlichtingsnoden en effecten </v>
      </c>
      <c r="Y12" t="str">
        <v>Toegankelijkheid openbare ruimtes (rolstoel/ buggy/ kindvriendelijk/...)</v>
      </c>
    </row>
    <row r="13" spans="1:25" ht="12.75" x14ac:dyDescent="0.2">
      <c r="A13" s="48"/>
      <c r="B13" s="118" t="s">
        <v>330</v>
      </c>
      <c r="C13" s="119" t="str">
        <f>IF(B13='Zoekmodel - Sensoren'!$C$4,E13,"")</f>
        <v/>
      </c>
      <c r="D13" s="119" t="str">
        <f>IF(B13='Zoekmodel - Niet meetbaar'!$C$4,E13,"")</f>
        <v/>
      </c>
      <c r="E13" s="120" t="s">
        <v>339</v>
      </c>
      <c r="F13" s="119" t="str">
        <f>IF(AND(E13='Zoekmodel - Sensoren'!$C$5,I13=TRUE),H13,"")</f>
        <v/>
      </c>
      <c r="G13" s="119" t="str">
        <f>IF(AND(E13='Zoekmodel - Niet meetbaar'!$C$5,I13=FALSE),H13,"")</f>
        <v/>
      </c>
      <c r="H13" s="119" t="s">
        <v>340</v>
      </c>
      <c r="I13" s="126" t="b">
        <v>1</v>
      </c>
      <c r="J13" s="126" t="s">
        <v>144</v>
      </c>
      <c r="K13" s="127" t="b">
        <v>1</v>
      </c>
      <c r="L13" s="123" t="str">
        <v>Ja</v>
      </c>
      <c r="N13" s="116" t="str">
        <v>Bodemvochtigheid</v>
      </c>
      <c r="P13" s="123" t="str">
        <f ca="1">IFERROR(__xludf.DUMMYFUNCTION("""COMPUTED_VALUE"""),"Infrarood")</f>
        <v>Infrarood</v>
      </c>
      <c r="Q13" s="123">
        <f ca="1">IFERROR(__xludf.DUMMYFUNCTION("COUNTA(filter($J$6:$J777,$J$6:$J777=P13))"),3)</f>
        <v>3</v>
      </c>
      <c r="S13" s="124" t="s">
        <v>140</v>
      </c>
      <c r="V13" t="str">
        <v>Ondezoek naar anders gebruiken van semi-privé domeinen</v>
      </c>
      <c r="Y13" t="str">
        <v>Wat is de impact van de ondergrond of omgeving op de lokale (gevoels-) temperatuur</v>
      </c>
    </row>
    <row r="14" spans="1:25" ht="12.75" x14ac:dyDescent="0.2">
      <c r="A14" s="48"/>
      <c r="B14" s="118" t="s">
        <v>330</v>
      </c>
      <c r="C14" s="119" t="str">
        <f>IF(B14='Zoekmodel - Sensoren'!$C$4,E14,"")</f>
        <v/>
      </c>
      <c r="D14" s="119" t="str">
        <f>IF(B14='Zoekmodel - Niet meetbaar'!$C$4,E14,"")</f>
        <v/>
      </c>
      <c r="E14" s="120" t="s">
        <v>341</v>
      </c>
      <c r="F14" s="119" t="str">
        <f>IF(AND(E14='Zoekmodel - Sensoren'!$C$5,I14=TRUE),H14,"")</f>
        <v/>
      </c>
      <c r="G14" s="119" t="str">
        <f>IF(AND(E14='Zoekmodel - Niet meetbaar'!$C$5,I14=FALSE),H14,"")</f>
        <v/>
      </c>
      <c r="H14" s="125" t="s">
        <v>342</v>
      </c>
      <c r="I14" s="126" t="b">
        <v>1</v>
      </c>
      <c r="J14" s="126" t="s">
        <v>343</v>
      </c>
      <c r="K14" s="127" t="b">
        <v>1</v>
      </c>
      <c r="L14" s="123" t="str">
        <v>Ja</v>
      </c>
      <c r="N14" s="116" t="str">
        <v>CO</v>
      </c>
      <c r="P14" s="123" t="str">
        <f ca="1">IFERROR(__xludf.DUMMYFUNCTION("""COMPUTED_VALUE"""),"Bloeddruk")</f>
        <v>Bloeddruk</v>
      </c>
      <c r="Q14" s="123">
        <f ca="1">IFERROR(__xludf.DUMMYFUNCTION("COUNTA(filter($J$6:$J777,$J$6:$J777=P14))"),5)</f>
        <v>5</v>
      </c>
      <c r="S14" s="124" t="s">
        <v>199</v>
      </c>
      <c r="V14" t="str">
        <v>Toegankelijkheid openbare ruimtes (rolstoel/ buggy/ kindvriendelijk/...)</v>
      </c>
      <c r="Y14" t="str">
        <v>Wat is de impact van ruimtes en gebouwen op de binnenluchtkwaliteit</v>
      </c>
    </row>
    <row r="15" spans="1:25" ht="12.75" x14ac:dyDescent="0.2">
      <c r="A15" s="48"/>
      <c r="B15" s="118" t="s">
        <v>330</v>
      </c>
      <c r="C15" s="119" t="str">
        <f>IF(B15='Zoekmodel - Sensoren'!$C$4,E15,"")</f>
        <v/>
      </c>
      <c r="D15" s="119" t="str">
        <f>IF(B15='Zoekmodel - Niet meetbaar'!$C$4,E15,"")</f>
        <v/>
      </c>
      <c r="E15" s="120" t="s">
        <v>341</v>
      </c>
      <c r="F15" s="119" t="str">
        <f>IF(AND(E15='Zoekmodel - Sensoren'!$C$5,I15=TRUE),H15,"")</f>
        <v/>
      </c>
      <c r="G15" s="119" t="str">
        <f>IF(AND(E15='Zoekmodel - Niet meetbaar'!$C$5,I15=FALSE),H15,"")</f>
        <v/>
      </c>
      <c r="H15" s="125" t="s">
        <v>342</v>
      </c>
      <c r="I15" s="126" t="b">
        <v>1</v>
      </c>
      <c r="J15" s="126" t="s">
        <v>89</v>
      </c>
      <c r="K15" s="127" t="b">
        <v>0</v>
      </c>
      <c r="L15" s="123" t="str">
        <v/>
      </c>
      <c r="N15" s="116" t="str">
        <v>CO2</v>
      </c>
      <c r="P15" s="123" t="str">
        <f ca="1">IFERROR(__xludf.DUMMYFUNCTION("""COMPUTED_VALUE"""),"Hartslag")</f>
        <v>Hartslag</v>
      </c>
      <c r="Q15" s="123">
        <f ca="1">IFERROR(__xludf.DUMMYFUNCTION("COUNTA(filter($J$6:$J777,$J$6:$J777=P15))"),11)</f>
        <v>11</v>
      </c>
      <c r="S15" s="124" t="s">
        <v>267</v>
      </c>
      <c r="V15" t="str">
        <v>UV metingen</v>
      </c>
      <c r="Y15" t="str">
        <v>Objectiveren van de lokale lichtvervuiling</v>
      </c>
    </row>
    <row r="16" spans="1:25" ht="12.75" x14ac:dyDescent="0.2">
      <c r="A16" s="48"/>
      <c r="B16" s="118" t="s">
        <v>330</v>
      </c>
      <c r="C16" s="119" t="str">
        <f>IF(B16='Zoekmodel - Sensoren'!$C$4,E16,"")</f>
        <v/>
      </c>
      <c r="D16" s="119" t="str">
        <f>IF(B16='Zoekmodel - Niet meetbaar'!$C$4,E16,"")</f>
        <v/>
      </c>
      <c r="E16" s="120" t="s">
        <v>341</v>
      </c>
      <c r="F16" s="119" t="str">
        <f>IF(AND(E16='Zoekmodel - Sensoren'!$C$5,I16=TRUE),H16,"")</f>
        <v/>
      </c>
      <c r="G16" s="119" t="str">
        <f>IF(AND(E16='Zoekmodel - Niet meetbaar'!$C$5,I16=FALSE),H16,"")</f>
        <v/>
      </c>
      <c r="H16" s="119" t="s">
        <v>344</v>
      </c>
      <c r="I16" s="121" t="b">
        <v>0</v>
      </c>
      <c r="J16" s="121"/>
      <c r="K16" s="122" t="b">
        <v>0</v>
      </c>
      <c r="L16" s="123" t="str">
        <v/>
      </c>
      <c r="N16" s="116" t="str">
        <v>Debiet</v>
      </c>
      <c r="P16" s="123" t="str">
        <f ca="1">IFERROR(__xludf.DUMMYFUNCTION("""COMPUTED_VALUE"""),"Stressniveau")</f>
        <v>Stressniveau</v>
      </c>
      <c r="Q16" s="123">
        <f ca="1">IFERROR(__xludf.DUMMYFUNCTION("COUNTA(filter($J$6:$J777,$J$6:$J777=P16))"),4)</f>
        <v>4</v>
      </c>
      <c r="S16" s="124" t="s">
        <v>239</v>
      </c>
      <c r="V16" t="str">
        <v>Verbeteren van de luchtkwaliteit</v>
      </c>
      <c r="Y16" t="str">
        <v>Behoefte aan straatverlichting herevalueren</v>
      </c>
    </row>
    <row r="17" spans="1:25" ht="12.75" x14ac:dyDescent="0.2">
      <c r="A17" s="48"/>
      <c r="B17" s="118" t="s">
        <v>330</v>
      </c>
      <c r="C17" s="119" t="str">
        <f>IF(B17='Zoekmodel - Sensoren'!$C$4,E17,"")</f>
        <v/>
      </c>
      <c r="D17" s="119" t="str">
        <f>IF(B17='Zoekmodel - Niet meetbaar'!$C$4,E17,"")</f>
        <v/>
      </c>
      <c r="E17" s="120" t="s">
        <v>345</v>
      </c>
      <c r="F17" s="119" t="str">
        <f>IF(AND(E17='Zoekmodel - Sensoren'!$C$5,I17=TRUE),H17,"")</f>
        <v/>
      </c>
      <c r="G17" s="119" t="str">
        <f>IF(AND(E17='Zoekmodel - Niet meetbaar'!$C$5,I17=FALSE),H17,"")</f>
        <v/>
      </c>
      <c r="H17" s="119" t="s">
        <v>346</v>
      </c>
      <c r="I17" s="126" t="b">
        <v>1</v>
      </c>
      <c r="J17" s="126" t="s">
        <v>198</v>
      </c>
      <c r="K17" s="127" t="b">
        <v>1</v>
      </c>
      <c r="L17" s="123" t="str">
        <v>Ja</v>
      </c>
      <c r="N17" s="116" t="str">
        <v>Decibel</v>
      </c>
      <c r="P17" s="123" t="str">
        <f ca="1">IFERROR(__xludf.DUMMYFUNCTION("""COMPUTED_VALUE"""),"Lichtintensiteit")</f>
        <v>Lichtintensiteit</v>
      </c>
      <c r="Q17" s="123">
        <f ca="1">IFERROR(__xludf.DUMMYFUNCTION("COUNTA(filter($J$6:$J777,$J$6:$J777=P17))"),12)</f>
        <v>12</v>
      </c>
      <c r="S17" s="124" t="s">
        <v>208</v>
      </c>
      <c r="V17" t="str">
        <v>Is er een variatie in luchtvochtigheid tov locatie</v>
      </c>
      <c r="Y17" t="str">
        <v>Impact van omgeving op de lokale UV intensiteit</v>
      </c>
    </row>
    <row r="18" spans="1:25" ht="12.75" x14ac:dyDescent="0.2">
      <c r="A18" s="48"/>
      <c r="B18" s="118" t="s">
        <v>330</v>
      </c>
      <c r="C18" s="119" t="str">
        <f>IF(B18='Zoekmodel - Sensoren'!$C$4,E18,"")</f>
        <v/>
      </c>
      <c r="D18" s="119" t="str">
        <f>IF(B18='Zoekmodel - Niet meetbaar'!$C$4,E18,"")</f>
        <v/>
      </c>
      <c r="E18" s="120" t="s">
        <v>345</v>
      </c>
      <c r="F18" s="119" t="str">
        <f>IF(AND(E18='Zoekmodel - Sensoren'!$C$5,I18=TRUE),H18,"")</f>
        <v/>
      </c>
      <c r="G18" s="119" t="str">
        <f>IF(AND(E18='Zoekmodel - Niet meetbaar'!$C$5,I18=FALSE),H18,"")</f>
        <v/>
      </c>
      <c r="H18" s="119" t="s">
        <v>346</v>
      </c>
      <c r="I18" s="126" t="b">
        <v>0</v>
      </c>
      <c r="J18" s="126" t="s">
        <v>347</v>
      </c>
      <c r="K18" s="122" t="b">
        <v>0</v>
      </c>
      <c r="L18" s="123" t="str">
        <v/>
      </c>
      <c r="N18" s="116" t="str">
        <v>Elektriciteitsverbruik</v>
      </c>
      <c r="P18" s="123" t="str">
        <f ca="1">IFERROR(__xludf.DUMMYFUNCTION("""COMPUTED_VALUE"""),"Licht/Kleur")</f>
        <v>Licht/Kleur</v>
      </c>
      <c r="Q18" s="123">
        <f ca="1">IFERROR(__xludf.DUMMYFUNCTION("COUNTA(filter($J$6:$J777,$J$6:$J777=P18))"),3)</f>
        <v>3</v>
      </c>
      <c r="S18" s="124" t="s">
        <v>171</v>
      </c>
      <c r="V18" t="str">
        <v>Is er een variatie in luchtkwaliteit tov locatie en tijd</v>
      </c>
      <c r="Y18" t="str">
        <v>In kaart brengen geluidsniveaus</v>
      </c>
    </row>
    <row r="19" spans="1:25" ht="12.75" x14ac:dyDescent="0.2">
      <c r="A19" s="48"/>
      <c r="B19" s="118" t="s">
        <v>330</v>
      </c>
      <c r="C19" s="119" t="str">
        <f>IF(B19='Zoekmodel - Sensoren'!$C$4,E19,"")</f>
        <v/>
      </c>
      <c r="D19" s="119" t="str">
        <f>IF(B19='Zoekmodel - Niet meetbaar'!$C$4,E19,"")</f>
        <v/>
      </c>
      <c r="E19" s="120" t="s">
        <v>345</v>
      </c>
      <c r="F19" s="119" t="str">
        <f>IF(AND(E19='Zoekmodel - Sensoren'!$C$5,I19=TRUE),H19,"")</f>
        <v/>
      </c>
      <c r="G19" s="119" t="str">
        <f>IF(AND(E19='Zoekmodel - Niet meetbaar'!$C$5,I19=FALSE),H19,"")</f>
        <v/>
      </c>
      <c r="H19" s="119" t="s">
        <v>348</v>
      </c>
      <c r="I19" s="126" t="b">
        <v>1</v>
      </c>
      <c r="J19" s="126" t="s">
        <v>176</v>
      </c>
      <c r="K19" s="127" t="b">
        <v>1</v>
      </c>
      <c r="L19" s="123" t="str">
        <v>Ja</v>
      </c>
      <c r="N19" s="116" t="str">
        <v>Fijn stof</v>
      </c>
      <c r="P19" s="123" t="str">
        <f ca="1">IFERROR(__xludf.DUMMYFUNCTION("""COMPUTED_VALUE"""),"Trillingen")</f>
        <v>Trillingen</v>
      </c>
      <c r="Q19" s="123">
        <f ca="1">IFERROR(__xludf.DUMMYFUNCTION("COUNTA(filter($J$6:$J777,$J$6:$J777=P19))"),5)</f>
        <v>5</v>
      </c>
      <c r="S19" s="124" t="s">
        <v>144</v>
      </c>
      <c r="V19" t="str">
        <v>Wat is de impact van de ondergrond of omgeving op de lokale (gevoels-) temperatuur</v>
      </c>
      <c r="Y19" t="str">
        <v>In kaart brengen van stilteplekken</v>
      </c>
    </row>
    <row r="20" spans="1:25" ht="12.75" x14ac:dyDescent="0.2">
      <c r="A20" s="48"/>
      <c r="B20" s="118" t="s">
        <v>330</v>
      </c>
      <c r="C20" s="119" t="str">
        <f>IF(B20='Zoekmodel - Sensoren'!$C$4,E20,"")</f>
        <v/>
      </c>
      <c r="D20" s="119" t="str">
        <f>IF(B20='Zoekmodel - Niet meetbaar'!$C$4,E20,"")</f>
        <v/>
      </c>
      <c r="E20" s="120" t="s">
        <v>345</v>
      </c>
      <c r="F20" s="119" t="str">
        <f>IF(AND(E20='Zoekmodel - Sensoren'!$C$5,I20=TRUE),H20,"")</f>
        <v/>
      </c>
      <c r="G20" s="119" t="str">
        <f>IF(AND(E20='Zoekmodel - Niet meetbaar'!$C$5,I20=FALSE),H20,"")</f>
        <v/>
      </c>
      <c r="H20" s="119" t="s">
        <v>348</v>
      </c>
      <c r="I20" s="126" t="b">
        <v>1</v>
      </c>
      <c r="J20" s="126" t="s">
        <v>198</v>
      </c>
      <c r="K20" s="127" t="b">
        <v>1</v>
      </c>
      <c r="L20" s="123" t="str">
        <v>Ja</v>
      </c>
      <c r="N20" s="116" t="str">
        <v>H2S</v>
      </c>
      <c r="P20" s="123" t="str">
        <f ca="1">IFERROR(__xludf.DUMMYFUNCTION("""COMPUTED_VALUE"""),"Visueel/ camera")</f>
        <v>Visueel/ camera</v>
      </c>
      <c r="Q20" s="123">
        <f ca="1">IFERROR(__xludf.DUMMYFUNCTION("COUNTA(filter($J$6:$J777,$J$6:$J777=P20))"),4)</f>
        <v>4</v>
      </c>
      <c r="S20" s="124" t="s">
        <v>113</v>
      </c>
      <c r="V20" t="str">
        <v>Wat is de impact van ruimtes en gebouwen op de binnenluchtkwaliteit</v>
      </c>
      <c r="Y20" t="str">
        <v>Effect van waterlopen op elkaar</v>
      </c>
    </row>
    <row r="21" spans="1:25" ht="12.75" x14ac:dyDescent="0.2">
      <c r="A21" s="48"/>
      <c r="B21" s="118" t="s">
        <v>330</v>
      </c>
      <c r="C21" s="119" t="str">
        <f>IF(B21='Zoekmodel - Sensoren'!$C$4,E21,"")</f>
        <v/>
      </c>
      <c r="D21" s="119" t="str">
        <f>IF(B21='Zoekmodel - Niet meetbaar'!$C$4,E21,"")</f>
        <v/>
      </c>
      <c r="E21" s="120" t="s">
        <v>345</v>
      </c>
      <c r="F21" s="119" t="str">
        <f>IF(AND(E21='Zoekmodel - Sensoren'!$C$5,I21=TRUE),H21,"")</f>
        <v/>
      </c>
      <c r="G21" s="119" t="str">
        <f>IF(AND(E21='Zoekmodel - Niet meetbaar'!$C$5,I21=FALSE),H21,"")</f>
        <v/>
      </c>
      <c r="H21" s="119" t="s">
        <v>348</v>
      </c>
      <c r="I21" s="126" t="b">
        <v>0</v>
      </c>
      <c r="J21" s="126" t="s">
        <v>347</v>
      </c>
      <c r="K21" s="122" t="b">
        <v>0</v>
      </c>
      <c r="L21" s="123" t="str">
        <v/>
      </c>
      <c r="N21" s="116" t="str">
        <v>Hartslag</v>
      </c>
      <c r="P21" s="123" t="str">
        <f ca="1">IFERROR(__xludf.DUMMYFUNCTION("""COMPUTED_VALUE"""),"UV intensiteit")</f>
        <v>UV intensiteit</v>
      </c>
      <c r="Q21" s="123">
        <f ca="1">IFERROR(__xludf.DUMMYFUNCTION("COUNTA(filter($J$6:$J777,$J$6:$J777=P21))"),6)</f>
        <v>6</v>
      </c>
      <c r="S21" s="124" t="s">
        <v>258</v>
      </c>
      <c r="V21" t="str">
        <v>Effecten van windstromen en schaduw op hitte en droogte</v>
      </c>
      <c r="Y21" t="str">
        <v>Droogte in kaart brengen</v>
      </c>
    </row>
    <row r="22" spans="1:25" ht="12.75" x14ac:dyDescent="0.2">
      <c r="A22" s="48"/>
      <c r="B22" s="118" t="s">
        <v>330</v>
      </c>
      <c r="C22" s="119" t="str">
        <f>IF(B22='Zoekmodel - Sensoren'!$C$4,E22,"")</f>
        <v/>
      </c>
      <c r="D22" s="119" t="str">
        <f>IF(B22='Zoekmodel - Niet meetbaar'!$C$4,E22,"")</f>
        <v/>
      </c>
      <c r="E22" s="120" t="s">
        <v>349</v>
      </c>
      <c r="F22" s="119" t="str">
        <f>IF(AND(E22='Zoekmodel - Sensoren'!$C$5,I22=TRUE),H22,"")</f>
        <v/>
      </c>
      <c r="G22" s="119" t="str">
        <f>IF(AND(E22='Zoekmodel - Niet meetbaar'!$C$5,I22=FALSE),H22,"")</f>
        <v/>
      </c>
      <c r="H22" s="119" t="s">
        <v>350</v>
      </c>
      <c r="I22" s="121" t="b">
        <v>0</v>
      </c>
      <c r="J22" s="121"/>
      <c r="K22" s="122" t="b">
        <v>0</v>
      </c>
      <c r="L22" s="123" t="str">
        <v/>
      </c>
      <c r="N22" s="116" t="str">
        <v>Helderheid</v>
      </c>
      <c r="P22" s="123" t="str">
        <f ca="1">IFERROR(__xludf.DUMMYFUNCTION("""COMPUTED_VALUE"""),"NOX")</f>
        <v>NOX</v>
      </c>
      <c r="Q22" s="123">
        <f ca="1">IFERROR(__xludf.DUMMYFUNCTION("COUNTA(filter($J$6:$J777,$J$6:$J777=P22))"),5)</f>
        <v>5</v>
      </c>
      <c r="S22" s="124" t="s">
        <v>220</v>
      </c>
      <c r="V22" t="str">
        <v>Objectiveren van de lokale lichtvervuiling</v>
      </c>
      <c r="Y22" t="str">
        <v>Waterverspilling (lekken) monitoren en actief verhelpen</v>
      </c>
    </row>
    <row r="23" spans="1:25" ht="12.75" x14ac:dyDescent="0.2">
      <c r="A23" s="48"/>
      <c r="B23" s="118" t="s">
        <v>330</v>
      </c>
      <c r="C23" s="119" t="str">
        <f>IF(B23='Zoekmodel - Sensoren'!$C$4,E23,"")</f>
        <v/>
      </c>
      <c r="D23" s="119" t="str">
        <f>IF(B23='Zoekmodel - Niet meetbaar'!$C$4,E23,"")</f>
        <v/>
      </c>
      <c r="E23" s="120" t="s">
        <v>351</v>
      </c>
      <c r="F23" s="119" t="str">
        <f>IF(AND(E23='Zoekmodel - Sensoren'!$C$5,I23=TRUE),H23,"")</f>
        <v/>
      </c>
      <c r="G23" s="119" t="str">
        <f>IF(AND(E23='Zoekmodel - Niet meetbaar'!$C$5,I23=FALSE),H23,"")</f>
        <v/>
      </c>
      <c r="H23" s="119" t="s">
        <v>352</v>
      </c>
      <c r="I23" s="126" t="b">
        <v>1</v>
      </c>
      <c r="J23" s="126" t="s">
        <v>113</v>
      </c>
      <c r="K23" s="127" t="b">
        <v>1</v>
      </c>
      <c r="L23" s="123" t="str">
        <v>Ja</v>
      </c>
      <c r="N23" s="116" t="str">
        <v>Infrarood</v>
      </c>
      <c r="P23" s="123" t="str">
        <f ca="1">IFERROR(__xludf.DUMMYFUNCTION("""COMPUTED_VALUE"""),"Fijn stof")</f>
        <v>Fijn stof</v>
      </c>
      <c r="Q23" s="123">
        <f ca="1">IFERROR(__xludf.DUMMYFUNCTION("COUNTA(filter($J$6:$J777,$J$6:$J777=P23))"),5)</f>
        <v>5</v>
      </c>
      <c r="S23" s="124" t="s">
        <v>155</v>
      </c>
      <c r="V23" t="str">
        <v>Behoefte aan straatverlichting herevalueren</v>
      </c>
      <c r="Y23" t="str">
        <v>In kaart brengen waterkwaliteit van lokale waterlopen</v>
      </c>
    </row>
    <row r="24" spans="1:25" ht="12.75" x14ac:dyDescent="0.2">
      <c r="A24" s="48"/>
      <c r="B24" s="118" t="s">
        <v>330</v>
      </c>
      <c r="C24" s="119" t="str">
        <f>IF(B24='Zoekmodel - Sensoren'!$C$4,E24,"")</f>
        <v/>
      </c>
      <c r="D24" s="119" t="str">
        <f>IF(B24='Zoekmodel - Niet meetbaar'!$C$4,E24,"")</f>
        <v/>
      </c>
      <c r="E24" s="120" t="s">
        <v>351</v>
      </c>
      <c r="F24" s="119" t="str">
        <f>IF(AND(E24='Zoekmodel - Sensoren'!$C$5,I24=TRUE),H24,"")</f>
        <v/>
      </c>
      <c r="G24" s="119" t="str">
        <f>IF(AND(E24='Zoekmodel - Niet meetbaar'!$C$5,I24=FALSE),H24,"")</f>
        <v/>
      </c>
      <c r="H24" s="119" t="s">
        <v>352</v>
      </c>
      <c r="I24" s="126" t="b">
        <v>1</v>
      </c>
      <c r="J24" s="126" t="s">
        <v>89</v>
      </c>
      <c r="K24" s="127" t="b">
        <v>1</v>
      </c>
      <c r="L24" s="123" t="str">
        <v>Ja</v>
      </c>
      <c r="N24" s="116" t="str">
        <v>Kwik</v>
      </c>
      <c r="P24" s="123" t="str">
        <f ca="1">IFERROR(__xludf.DUMMYFUNCTION("""COMPUTED_VALUE"""),"NO2")</f>
        <v>NO2</v>
      </c>
      <c r="Q24" s="123">
        <f ca="1">IFERROR(__xludf.DUMMYFUNCTION("COUNTA(filter($J$6:$J777,$J$6:$J777=P24))"),2)</f>
        <v>2</v>
      </c>
      <c r="S24" s="124" t="s">
        <v>279</v>
      </c>
      <c r="V24" t="str">
        <v>Impact van omgeving op de lokale UV intensiteit</v>
      </c>
      <c r="Y24" t="str">
        <v>In kaart brengen van regenwater kwaliteit</v>
      </c>
    </row>
    <row r="25" spans="1:25" ht="12.75" x14ac:dyDescent="0.2">
      <c r="A25" s="48"/>
      <c r="B25" s="118" t="s">
        <v>330</v>
      </c>
      <c r="C25" s="119" t="str">
        <f>IF(B25='Zoekmodel - Sensoren'!$C$4,E25,"")</f>
        <v/>
      </c>
      <c r="D25" s="119" t="str">
        <f>IF(B25='Zoekmodel - Niet meetbaar'!$C$4,E25,"")</f>
        <v/>
      </c>
      <c r="E25" s="120" t="s">
        <v>351</v>
      </c>
      <c r="F25" s="119" t="str">
        <f>IF(AND(E25='Zoekmodel - Sensoren'!$C$5,I25=TRUE),H25,"")</f>
        <v/>
      </c>
      <c r="G25" s="119" t="str">
        <f>IF(AND(E25='Zoekmodel - Niet meetbaar'!$C$5,I25=FALSE),H25,"")</f>
        <v/>
      </c>
      <c r="H25" s="119" t="s">
        <v>352</v>
      </c>
      <c r="I25" s="126" t="b">
        <v>1</v>
      </c>
      <c r="J25" s="126" t="s">
        <v>164</v>
      </c>
      <c r="K25" s="127" t="b">
        <v>1</v>
      </c>
      <c r="L25" s="123" t="str">
        <v>Ja</v>
      </c>
      <c r="N25" s="116" t="str">
        <v>Licht/Kleur</v>
      </c>
      <c r="P25" s="123" t="str">
        <f ca="1">IFERROR(__xludf.DUMMYFUNCTION("""COMPUTED_VALUE"""),"PM2.5")</f>
        <v>PM2.5</v>
      </c>
      <c r="Q25" s="123">
        <f ca="1">IFERROR(__xludf.DUMMYFUNCTION("COUNTA(filter($J$6:$J777,$J$6:$J777=P25))"),6)</f>
        <v>6</v>
      </c>
      <c r="S25" s="124" t="s">
        <v>294</v>
      </c>
      <c r="V25" t="str">
        <v>In kaart brengen geluidsniveaus</v>
      </c>
      <c r="Y25" t="str">
        <v xml:space="preserve">Humane biomonitoring - effect op gezondheid </v>
      </c>
    </row>
    <row r="26" spans="1:25" ht="12.75" x14ac:dyDescent="0.2">
      <c r="A26" s="48"/>
      <c r="B26" s="118" t="s">
        <v>330</v>
      </c>
      <c r="C26" s="119" t="str">
        <f>IF(B26='Zoekmodel - Sensoren'!$C$4,E26,"")</f>
        <v/>
      </c>
      <c r="D26" s="119" t="str">
        <f>IF(B26='Zoekmodel - Niet meetbaar'!$C$4,E26,"")</f>
        <v/>
      </c>
      <c r="E26" s="120" t="s">
        <v>351</v>
      </c>
      <c r="F26" s="119" t="str">
        <f>IF(AND(E26='Zoekmodel - Sensoren'!$C$5,I26=TRUE),H26,"")</f>
        <v/>
      </c>
      <c r="G26" s="119" t="str">
        <f>IF(AND(E26='Zoekmodel - Niet meetbaar'!$C$5,I26=FALSE),H26,"")</f>
        <v/>
      </c>
      <c r="H26" s="119" t="s">
        <v>352</v>
      </c>
      <c r="I26" s="126" t="b">
        <v>1</v>
      </c>
      <c r="J26" s="126" t="s">
        <v>294</v>
      </c>
      <c r="K26" s="127" t="b">
        <v>1</v>
      </c>
      <c r="L26" s="123" t="str">
        <v>Ja</v>
      </c>
      <c r="N26" s="116" t="str">
        <v>Lichtintensiteit</v>
      </c>
      <c r="P26" s="123" t="str">
        <f ca="1">IFERROR(__xludf.DUMMYFUNCTION("""COMPUTED_VALUE"""),"H2S")</f>
        <v>H2S</v>
      </c>
      <c r="Q26" s="123">
        <f ca="1">IFERROR(__xludf.DUMMYFUNCTION("COUNTA(filter($J$6:$J777,$J$6:$J777=P26))"),3)</f>
        <v>3</v>
      </c>
      <c r="S26" s="124" t="s">
        <v>353</v>
      </c>
      <c r="V26" t="str">
        <v>In kaart brengen van stilteplekken</v>
      </c>
      <c r="Y26" t="str">
        <v>Factoren van geluk en welbevinden met betrekking tot jongeren/ouderen/zorgverleners/vluchtelingen/studenten- welke factoren spelen een rol? Wat zijn de oorzaken?</v>
      </c>
    </row>
    <row r="27" spans="1:25" ht="12.75" x14ac:dyDescent="0.2">
      <c r="A27" s="48"/>
      <c r="B27" s="118" t="s">
        <v>330</v>
      </c>
      <c r="C27" s="119" t="str">
        <f>IF(B27='Zoekmodel - Sensoren'!$C$4,E27,"")</f>
        <v/>
      </c>
      <c r="D27" s="119" t="str">
        <f>IF(B27='Zoekmodel - Niet meetbaar'!$C$4,E27,"")</f>
        <v/>
      </c>
      <c r="E27" s="120" t="s">
        <v>354</v>
      </c>
      <c r="F27" s="119" t="str">
        <f>IF(AND(E27='Zoekmodel - Sensoren'!$C$5,I27=TRUE),H27,"")</f>
        <v/>
      </c>
      <c r="G27" s="119" t="str">
        <f>IF(AND(E27='Zoekmodel - Niet meetbaar'!$C$5,I27=FALSE),H27,"")</f>
        <v/>
      </c>
      <c r="H27" s="119" t="s">
        <v>352</v>
      </c>
      <c r="I27" s="126" t="b">
        <v>1</v>
      </c>
      <c r="J27" s="126" t="s">
        <v>113</v>
      </c>
      <c r="K27" s="127" t="b">
        <v>1</v>
      </c>
      <c r="L27" s="123" t="str">
        <v>Ja</v>
      </c>
      <c r="N27" s="116" t="str">
        <v>Locatie</v>
      </c>
      <c r="P27" s="123" t="str">
        <f ca="1">IFERROR(__xludf.DUMMYFUNCTION("""COMPUTED_VALUE"""),"Kwik")</f>
        <v>Kwik</v>
      </c>
      <c r="Q27" s="123">
        <f ca="1">IFERROR(__xludf.DUMMYFUNCTION("COUNTA(filter($J$6:$J777,$J$6:$J777=P27))"),3)</f>
        <v>3</v>
      </c>
      <c r="S27" s="124" t="s">
        <v>274</v>
      </c>
      <c r="V27" t="str">
        <v>Effect van waterlopen op elkaar</v>
      </c>
      <c r="Y27" t="str">
        <v>Duidelijk beeld krijgen wie in armoede leeft. Wat zijn de oorzaken?</v>
      </c>
    </row>
    <row r="28" spans="1:25" ht="12.75" x14ac:dyDescent="0.2">
      <c r="A28" s="48"/>
      <c r="B28" s="118" t="s">
        <v>330</v>
      </c>
      <c r="C28" s="119" t="str">
        <f>IF(B28='Zoekmodel - Sensoren'!$C$4,E28,"")</f>
        <v/>
      </c>
      <c r="D28" s="119" t="str">
        <f>IF(B28='Zoekmodel - Niet meetbaar'!$C$4,E28,"")</f>
        <v/>
      </c>
      <c r="E28" s="120" t="s">
        <v>354</v>
      </c>
      <c r="F28" s="119" t="str">
        <f>IF(AND(E28='Zoekmodel - Sensoren'!$C$5,I28=TRUE),H28,"")</f>
        <v/>
      </c>
      <c r="G28" s="119" t="str">
        <f>IF(AND(E28='Zoekmodel - Niet meetbaar'!$C$5,I28=FALSE),H28,"")</f>
        <v/>
      </c>
      <c r="H28" s="119" t="s">
        <v>352</v>
      </c>
      <c r="I28" s="126" t="b">
        <v>1</v>
      </c>
      <c r="J28" s="126" t="s">
        <v>164</v>
      </c>
      <c r="K28" s="127" t="b">
        <v>1</v>
      </c>
      <c r="L28" s="123" t="str">
        <v>Ja</v>
      </c>
      <c r="N28" s="116" t="str">
        <v>Luchtvochtigheid</v>
      </c>
      <c r="P28" s="123" t="str">
        <f ca="1">IFERROR(__xludf.DUMMYFUNCTION("""COMPUTED_VALUE"""),"NH3")</f>
        <v>NH3</v>
      </c>
      <c r="Q28" s="123">
        <f ca="1">IFERROR(__xludf.DUMMYFUNCTION("COUNTA(filter($J$6:$J777,$J$6:$J777=P28))"),6)</f>
        <v>6</v>
      </c>
      <c r="S28" s="124" t="s">
        <v>137</v>
      </c>
      <c r="V28" t="str">
        <v>In kaart brengen van waterstandsvariatie op lokale waterlopen</v>
      </c>
      <c r="Y28" t="str">
        <v xml:space="preserve">Wie heeft er nood aan psychologische hulp en aan wat dan juist? </v>
      </c>
    </row>
    <row r="29" spans="1:25" ht="12.75" x14ac:dyDescent="0.2">
      <c r="A29" s="48"/>
      <c r="B29" s="118" t="s">
        <v>330</v>
      </c>
      <c r="C29" s="119" t="str">
        <f>IF(B29='Zoekmodel - Sensoren'!$C$4,E29,"")</f>
        <v/>
      </c>
      <c r="D29" s="119" t="str">
        <f>IF(B29='Zoekmodel - Niet meetbaar'!$C$4,E29,"")</f>
        <v/>
      </c>
      <c r="E29" s="120" t="s">
        <v>354</v>
      </c>
      <c r="F29" s="119" t="str">
        <f>IF(AND(E29='Zoekmodel - Sensoren'!$C$5,I29=TRUE),H29,"")</f>
        <v/>
      </c>
      <c r="G29" s="119" t="str">
        <f>IF(AND(E29='Zoekmodel - Niet meetbaar'!$C$5,I29=FALSE),H29,"")</f>
        <v/>
      </c>
      <c r="H29" s="119" t="s">
        <v>352</v>
      </c>
      <c r="I29" s="126" t="b">
        <v>1</v>
      </c>
      <c r="J29" s="126" t="s">
        <v>294</v>
      </c>
      <c r="K29" s="127" t="b">
        <v>1</v>
      </c>
      <c r="L29" s="123" t="str">
        <v>Ja</v>
      </c>
      <c r="N29" s="116" t="str">
        <v>Magnetisme</v>
      </c>
      <c r="P29" s="123" t="str">
        <f ca="1">IFERROR(__xludf.DUMMYFUNCTION("""COMPUTED_VALUE"""),"NH4+")</f>
        <v>NH4+</v>
      </c>
      <c r="Q29" s="123">
        <f ca="1">IFERROR(__xludf.DUMMYFUNCTION("COUNTA(filter($J$6:$J777,$J$6:$J777=P29))"),3)</f>
        <v>3</v>
      </c>
      <c r="S29" s="124" t="s">
        <v>234</v>
      </c>
      <c r="V29" t="str">
        <v>Droogte in kaart brengen</v>
      </c>
      <c r="Y29" t="str">
        <v xml:space="preserve">Hoe kunnen we motiveren meer te bewegen? Welke instrumenten kunnen helpen? </v>
      </c>
    </row>
    <row r="30" spans="1:25" ht="12.75" x14ac:dyDescent="0.2">
      <c r="A30" s="48"/>
      <c r="B30" s="118" t="s">
        <v>330</v>
      </c>
      <c r="C30" s="119" t="str">
        <f>IF(B30='Zoekmodel - Sensoren'!$C$4,E30,"")</f>
        <v/>
      </c>
      <c r="D30" s="119" t="str">
        <f>IF(B30='Zoekmodel - Niet meetbaar'!$C$4,E30,"")</f>
        <v/>
      </c>
      <c r="E30" s="120" t="s">
        <v>354</v>
      </c>
      <c r="F30" s="119" t="str">
        <f>IF(AND(E30='Zoekmodel - Sensoren'!$C$5,I30=TRUE),H30,"")</f>
        <v/>
      </c>
      <c r="G30" s="119" t="str">
        <f>IF(AND(E30='Zoekmodel - Niet meetbaar'!$C$5,I30=FALSE),H30,"")</f>
        <v/>
      </c>
      <c r="H30" s="119" t="s">
        <v>355</v>
      </c>
      <c r="I30" s="126" t="b">
        <v>1</v>
      </c>
      <c r="J30" s="126" t="s">
        <v>187</v>
      </c>
      <c r="K30" s="127" t="b">
        <v>1</v>
      </c>
      <c r="L30" s="123" t="str">
        <v>Ja</v>
      </c>
      <c r="N30" s="116" t="str">
        <v>Microcontroller</v>
      </c>
      <c r="P30" s="123" t="str">
        <f ca="1">IFERROR(__xludf.DUMMYFUNCTION("""COMPUTED_VALUE"""),"NO")</f>
        <v>NO</v>
      </c>
      <c r="Q30" s="123">
        <f ca="1">IFERROR(__xludf.DUMMYFUNCTION("COUNTA(filter($J$6:$J777,$J$6:$J777=P30))"),3)</f>
        <v>3</v>
      </c>
      <c r="S30" s="124" t="s">
        <v>176</v>
      </c>
      <c r="V30" t="str">
        <v>Waterverspilling (lekken) monitoren en actief verhelpen</v>
      </c>
      <c r="Y30" t="str">
        <v>Hoe kunnen we eenzaamheid verminderen? Welke factoren spelen een rol? Wat werkt/niet?</v>
      </c>
    </row>
    <row r="31" spans="1:25" ht="12.75" x14ac:dyDescent="0.2">
      <c r="A31" s="48"/>
      <c r="B31" s="118" t="s">
        <v>330</v>
      </c>
      <c r="C31" s="119" t="str">
        <f>IF(B31='Zoekmodel - Sensoren'!$C$4,E31,"")</f>
        <v/>
      </c>
      <c r="D31" s="119" t="str">
        <f>IF(B31='Zoekmodel - Niet meetbaar'!$C$4,E31,"")</f>
        <v/>
      </c>
      <c r="E31" s="120" t="s">
        <v>354</v>
      </c>
      <c r="F31" s="119" t="str">
        <f>IF(AND(E31='Zoekmodel - Sensoren'!$C$5,I31=TRUE),H31,"")</f>
        <v/>
      </c>
      <c r="G31" s="119" t="str">
        <f>IF(AND(E31='Zoekmodel - Niet meetbaar'!$C$5,I31=FALSE),H31,"")</f>
        <v/>
      </c>
      <c r="H31" s="119" t="s">
        <v>355</v>
      </c>
      <c r="I31" s="126" t="b">
        <v>1</v>
      </c>
      <c r="J31" s="126" t="s">
        <v>356</v>
      </c>
      <c r="K31" s="127" t="b">
        <v>1</v>
      </c>
      <c r="L31" s="123" t="str">
        <v>Ja</v>
      </c>
      <c r="N31" s="116" t="str">
        <v>NH3</v>
      </c>
      <c r="P31" s="123" t="str">
        <f ca="1">IFERROR(__xludf.DUMMYFUNCTION("""COMPUTED_VALUE"""),"NO3")</f>
        <v>NO3</v>
      </c>
      <c r="Q31" s="123">
        <f ca="1">IFERROR(__xludf.DUMMYFUNCTION("COUNTA(filter($J$6:$J777,$J$6:$J777=P31))"),3)</f>
        <v>3</v>
      </c>
      <c r="S31" s="124" t="s">
        <v>356</v>
      </c>
      <c r="V31" t="str">
        <v>In kaart brengen waterkwaliteit van lokale waterlopen</v>
      </c>
      <c r="Y31" t="str">
        <v>Welke plekken in de gemeente zijn ontmoetingsplakken? Wat is belangrijk voor een burger voor een leuke ontmoetingsplaats? Wat niet?</v>
      </c>
    </row>
    <row r="32" spans="1:25" ht="12.75" x14ac:dyDescent="0.2">
      <c r="A32" s="48"/>
      <c r="B32" s="118" t="s">
        <v>330</v>
      </c>
      <c r="C32" s="119" t="str">
        <f>IF(B32='Zoekmodel - Sensoren'!$C$4,E32,"")</f>
        <v/>
      </c>
      <c r="D32" s="119" t="str">
        <f>IF(B32='Zoekmodel - Niet meetbaar'!$C$4,E32,"")</f>
        <v/>
      </c>
      <c r="E32" s="120" t="s">
        <v>354</v>
      </c>
      <c r="F32" s="119" t="str">
        <f>IF(AND(E32='Zoekmodel - Sensoren'!$C$5,I32=TRUE),H32,"")</f>
        <v/>
      </c>
      <c r="G32" s="119" t="str">
        <f>IF(AND(E32='Zoekmodel - Niet meetbaar'!$C$5,I32=FALSE),H32,"")</f>
        <v/>
      </c>
      <c r="H32" s="119" t="s">
        <v>357</v>
      </c>
      <c r="I32" s="121" t="b">
        <v>0</v>
      </c>
      <c r="J32" s="121"/>
      <c r="K32" s="122" t="b">
        <v>0</v>
      </c>
      <c r="L32" s="123" t="str">
        <v/>
      </c>
      <c r="N32" s="116" t="str">
        <v>NH4+</v>
      </c>
      <c r="P32" s="123" t="str">
        <f ca="1">IFERROR(__xludf.DUMMYFUNCTION("""COMPUTED_VALUE"""),"PM1")</f>
        <v>PM1</v>
      </c>
      <c r="Q32" s="123">
        <f ca="1">IFERROR(__xludf.DUMMYFUNCTION("COUNTA(filter($J$6:$J777,$J$6:$J777=P32))"),3)</f>
        <v>3</v>
      </c>
      <c r="S32" s="124" t="s">
        <v>159</v>
      </c>
      <c r="V32" t="str">
        <v>In kaart brengen van regenwater kwaliteit</v>
      </c>
      <c r="Y32" t="str">
        <v>Hoe kunnen we personen die nood hebben aan contact of eenzaam zijn samenbrengen?</v>
      </c>
    </row>
    <row r="33" spans="1:25" ht="12.75" x14ac:dyDescent="0.2">
      <c r="A33" s="48"/>
      <c r="B33" s="118" t="s">
        <v>330</v>
      </c>
      <c r="C33" s="119" t="str">
        <f>IF(B33='Zoekmodel - Sensoren'!$C$4,E33,"")</f>
        <v/>
      </c>
      <c r="D33" s="119" t="str">
        <f>IF(B33='Zoekmodel - Niet meetbaar'!$C$4,E33,"")</f>
        <v/>
      </c>
      <c r="E33" s="120" t="s">
        <v>358</v>
      </c>
      <c r="F33" s="119" t="str">
        <f>IF(AND(E33='Zoekmodel - Sensoren'!$C$5,I33=TRUE),H33,"")</f>
        <v/>
      </c>
      <c r="G33" s="119" t="str">
        <f>IF(AND(E33='Zoekmodel - Niet meetbaar'!$C$5,I33=FALSE),H33,"")</f>
        <v/>
      </c>
      <c r="H33" s="119" t="s">
        <v>359</v>
      </c>
      <c r="I33" s="126" t="b">
        <v>1</v>
      </c>
      <c r="J33" s="126" t="s">
        <v>343</v>
      </c>
      <c r="K33" s="122" t="b">
        <v>0</v>
      </c>
      <c r="L33" s="123" t="str">
        <v/>
      </c>
      <c r="N33" s="116" t="str">
        <v>NO</v>
      </c>
      <c r="P33" s="123" t="str">
        <f ca="1">IFERROR(__xludf.DUMMYFUNCTION("""COMPUTED_VALUE"""),"PM10")</f>
        <v>PM10</v>
      </c>
      <c r="Q33" s="123">
        <f ca="1">IFERROR(__xludf.DUMMYFUNCTION("COUNTA(filter($J$6:$J777,$J$6:$J777=P33))"),3)</f>
        <v>3</v>
      </c>
      <c r="S33" s="124" t="s">
        <v>180</v>
      </c>
      <c r="V33" t="str">
        <v>Factoren van geluk en welbevinden met betrekking tot jongeren/ouderen/zorgverleners/vluchtelingen/studenten- welke factoren spelen een rol? Wat zijn de oorzaken?</v>
      </c>
      <c r="Y33" t="str">
        <v xml:space="preserve">Wat is het belang van de locatie op het aanbod van dienstverlening? Wat drijft succes? </v>
      </c>
    </row>
    <row r="34" spans="1:25" ht="12.75" x14ac:dyDescent="0.2">
      <c r="A34" s="48"/>
      <c r="B34" s="118" t="s">
        <v>330</v>
      </c>
      <c r="C34" s="119" t="str">
        <f>IF(B34='Zoekmodel - Sensoren'!$C$4,E34,"")</f>
        <v/>
      </c>
      <c r="D34" s="119" t="str">
        <f>IF(B34='Zoekmodel - Niet meetbaar'!$C$4,E34,"")</f>
        <v/>
      </c>
      <c r="E34" s="120" t="s">
        <v>360</v>
      </c>
      <c r="F34" s="119" t="str">
        <f>IF(AND(E34='Zoekmodel - Sensoren'!$C$5,I34=TRUE),H34,"")</f>
        <v/>
      </c>
      <c r="G34" s="119" t="str">
        <f>IF(AND(E34='Zoekmodel - Niet meetbaar'!$C$5,I34=FALSE),H34,"")</f>
        <v/>
      </c>
      <c r="H34" s="119" t="s">
        <v>361</v>
      </c>
      <c r="I34" s="126" t="b">
        <v>1</v>
      </c>
      <c r="J34" s="126" t="s">
        <v>258</v>
      </c>
      <c r="K34" s="127" t="b">
        <v>1</v>
      </c>
      <c r="L34" s="123" t="str">
        <v>Ja</v>
      </c>
      <c r="N34" s="116" t="str">
        <v>NO2</v>
      </c>
      <c r="P34" s="123" t="str">
        <f ca="1">IFERROR(__xludf.DUMMYFUNCTION("""COMPUTED_VALUE"""),"PM4")</f>
        <v>PM4</v>
      </c>
      <c r="Q34" s="123">
        <f ca="1">IFERROR(__xludf.DUMMYFUNCTION("COUNTA(filter($J$6:$J777,$J$6:$J777=P34))"),3)</f>
        <v>3</v>
      </c>
      <c r="S34" s="124" t="s">
        <v>211</v>
      </c>
      <c r="V34" t="str">
        <v xml:space="preserve">Wie heeft er nood aan psychologische hulp en aan wat dan juist? </v>
      </c>
      <c r="Y34" t="str">
        <v>Mate van externe factoren op welbevinden (kleur, geluid, ...)</v>
      </c>
    </row>
    <row r="35" spans="1:25" ht="12.75" x14ac:dyDescent="0.2">
      <c r="A35" s="48"/>
      <c r="B35" s="118" t="s">
        <v>330</v>
      </c>
      <c r="C35" s="119" t="str">
        <f>IF(B35='Zoekmodel - Sensoren'!$C$4,E35,"")</f>
        <v/>
      </c>
      <c r="D35" s="119" t="str">
        <f>IF(B35='Zoekmodel - Niet meetbaar'!$C$4,E35,"")</f>
        <v/>
      </c>
      <c r="E35" s="120" t="s">
        <v>360</v>
      </c>
      <c r="F35" s="119" t="str">
        <f>IF(AND(E35='Zoekmodel - Sensoren'!$C$5,I35=TRUE),H35,"")</f>
        <v/>
      </c>
      <c r="G35" s="119" t="str">
        <f>IF(AND(E35='Zoekmodel - Niet meetbaar'!$C$5,I35=FALSE),H35,"")</f>
        <v/>
      </c>
      <c r="H35" s="119" t="s">
        <v>361</v>
      </c>
      <c r="I35" s="126" t="b">
        <v>1</v>
      </c>
      <c r="J35" s="126" t="s">
        <v>190</v>
      </c>
      <c r="K35" s="127" t="b">
        <v>1</v>
      </c>
      <c r="L35" s="123" t="str">
        <v>Ja</v>
      </c>
      <c r="N35" s="116" t="str">
        <v>NO3</v>
      </c>
      <c r="P35" s="123" t="str">
        <f ca="1">IFERROR(__xludf.DUMMYFUNCTION("""COMPUTED_VALUE"""),"Radioactieve straling")</f>
        <v>Radioactieve straling</v>
      </c>
      <c r="Q35" s="123">
        <f ca="1">IFERROR(__xludf.DUMMYFUNCTION("COUNTA(filter($J$6:$J777,$J$6:$J777=P35))"),3)</f>
        <v>3</v>
      </c>
      <c r="S35" s="124" t="s">
        <v>214</v>
      </c>
      <c r="V35" t="str">
        <v xml:space="preserve">Hoe kunnen we motiveren meer te bewegen? Welke instrumenten kunnen helpen? </v>
      </c>
      <c r="Y35" t="str">
        <v xml:space="preserve">Op welke plaatsen voelen mensen zich onveilig? </v>
      </c>
    </row>
    <row r="36" spans="1:25" ht="12.75" x14ac:dyDescent="0.2">
      <c r="A36" s="48"/>
      <c r="B36" s="118" t="s">
        <v>330</v>
      </c>
      <c r="C36" s="119" t="str">
        <f>IF(B36='Zoekmodel - Sensoren'!$C$4,E36,"")</f>
        <v/>
      </c>
      <c r="D36" s="119" t="str">
        <f>IF(B36='Zoekmodel - Niet meetbaar'!$C$4,E36,"")</f>
        <v/>
      </c>
      <c r="E36" s="120" t="s">
        <v>360</v>
      </c>
      <c r="F36" s="119" t="str">
        <f>IF(AND(E36='Zoekmodel - Sensoren'!$C$5,I36=TRUE),H36,"")</f>
        <v/>
      </c>
      <c r="G36" s="119" t="str">
        <f>IF(AND(E36='Zoekmodel - Niet meetbaar'!$C$5,I36=FALSE),H36,"")</f>
        <v/>
      </c>
      <c r="H36" s="119" t="s">
        <v>361</v>
      </c>
      <c r="I36" s="126" t="b">
        <v>1</v>
      </c>
      <c r="J36" s="126" t="s">
        <v>258</v>
      </c>
      <c r="K36" s="127" t="b">
        <v>1</v>
      </c>
      <c r="L36" s="123" t="str">
        <v>Ja</v>
      </c>
      <c r="N36" s="116" t="str">
        <v>NOX</v>
      </c>
      <c r="P36" s="123" t="str">
        <f ca="1">IFERROR(__xludf.DUMMYFUNCTION("""COMPUTED_VALUE"""),"SO2")</f>
        <v>SO2</v>
      </c>
      <c r="Q36" s="123">
        <f ca="1">IFERROR(__xludf.DUMMYFUNCTION("COUNTA(filter($J$6:$J777,$J$6:$J777=P36))"),3)</f>
        <v>3</v>
      </c>
      <c r="S36" s="124" t="s">
        <v>218</v>
      </c>
      <c r="V36" t="str">
        <v>Hoe kunnen we eenzaamheid verminderen? Welke factoren spelen een rol? Wat werkt/niet?</v>
      </c>
      <c r="Y36" t="str">
        <v>Welbevindenindex opstellen van bepaalde locatie/regio om waarde te bepalen?</v>
      </c>
    </row>
    <row r="37" spans="1:25" ht="12.75" x14ac:dyDescent="0.2">
      <c r="A37" s="48"/>
      <c r="B37" s="118" t="s">
        <v>330</v>
      </c>
      <c r="C37" s="119" t="str">
        <f>IF(B37='Zoekmodel - Sensoren'!$C$4,E37,"")</f>
        <v/>
      </c>
      <c r="D37" s="119" t="str">
        <f>IF(B37='Zoekmodel - Niet meetbaar'!$C$4,E37,"")</f>
        <v/>
      </c>
      <c r="E37" s="120" t="s">
        <v>360</v>
      </c>
      <c r="F37" s="119" t="str">
        <f>IF(AND(E37='Zoekmodel - Sensoren'!$C$5,I37=TRUE),H37,"")</f>
        <v/>
      </c>
      <c r="G37" s="119" t="str">
        <f>IF(AND(E37='Zoekmodel - Niet meetbaar'!$C$5,I37=FALSE),H37,"")</f>
        <v/>
      </c>
      <c r="H37" s="119" t="s">
        <v>361</v>
      </c>
      <c r="I37" s="126" t="b">
        <v>1</v>
      </c>
      <c r="J37" s="126" t="s">
        <v>258</v>
      </c>
      <c r="K37" s="127" t="b">
        <v>1</v>
      </c>
      <c r="L37" s="123" t="str">
        <v>Ja</v>
      </c>
      <c r="N37" s="116" t="str">
        <v>Ozon</v>
      </c>
      <c r="P37" s="123" t="str">
        <f ca="1">IFERROR(__xludf.DUMMYFUNCTION("""COMPUTED_VALUE"""),"Ozon")</f>
        <v>Ozon</v>
      </c>
      <c r="Q37" s="123">
        <f ca="1">IFERROR(__xludf.DUMMYFUNCTION("COUNTA(filter($J$6:$J777,$J$6:$J777=P37))"),3)</f>
        <v>3</v>
      </c>
      <c r="S37" s="124" t="s">
        <v>236</v>
      </c>
      <c r="V37" t="str">
        <v>Welke plekken in de gemeente zijn ontmoetingsplakken? Wat is belangrijk voor een burger voor een leuke ontmoetingsplaats? Wat niet?</v>
      </c>
      <c r="Y37" t="str">
        <v>Hoeveel verkeer komt door een bepaalde straat/kruispunt/...?</v>
      </c>
    </row>
    <row r="38" spans="1:25" ht="12.75" x14ac:dyDescent="0.2">
      <c r="A38" s="48"/>
      <c r="B38" s="118" t="s">
        <v>330</v>
      </c>
      <c r="C38" s="119" t="str">
        <f>IF(B38='Zoekmodel - Sensoren'!$C$4,E38,"")</f>
        <v/>
      </c>
      <c r="D38" s="119" t="str">
        <f>IF(B38='Zoekmodel - Niet meetbaar'!$C$4,E38,"")</f>
        <v/>
      </c>
      <c r="E38" s="120" t="s">
        <v>360</v>
      </c>
      <c r="F38" s="119" t="str">
        <f>IF(AND(E38='Zoekmodel - Sensoren'!$C$5,I38=TRUE),H38,"")</f>
        <v/>
      </c>
      <c r="G38" s="119" t="str">
        <f>IF(AND(E38='Zoekmodel - Niet meetbaar'!$C$5,I38=FALSE),H38,"")</f>
        <v/>
      </c>
      <c r="H38" s="119" t="s">
        <v>362</v>
      </c>
      <c r="I38" s="126" t="b">
        <v>1</v>
      </c>
      <c r="J38" s="126" t="s">
        <v>190</v>
      </c>
      <c r="K38" s="122" t="b">
        <v>0</v>
      </c>
      <c r="L38" s="123" t="str">
        <v/>
      </c>
      <c r="N38" s="116" t="str">
        <v>Passage telling</v>
      </c>
      <c r="P38" s="123" t="str">
        <f ca="1">IFERROR(__xludf.DUMMYFUNCTION("""COMPUTED_VALUE"""),"VOC")</f>
        <v>VOC</v>
      </c>
      <c r="Q38" s="123">
        <f ca="1">IFERROR(__xludf.DUMMYFUNCTION("COUNTA(filter($J$6:$J777,$J$6:$J777=P38))"),4)</f>
        <v>4</v>
      </c>
      <c r="S38" s="124" t="s">
        <v>238</v>
      </c>
      <c r="V38" t="str">
        <v>Mate van externe factoren op welbevinden (kleur, geluid, ...)</v>
      </c>
      <c r="Y38" t="str">
        <v xml:space="preserve">Hoe overeenstemmen tussen vraag naar en aanbod van parking? </v>
      </c>
    </row>
    <row r="39" spans="1:25" ht="12.75" x14ac:dyDescent="0.2">
      <c r="A39" s="48"/>
      <c r="B39" s="118" t="s">
        <v>330</v>
      </c>
      <c r="C39" s="119" t="str">
        <f>IF(B39='Zoekmodel - Sensoren'!$C$4,E39,"")</f>
        <v/>
      </c>
      <c r="D39" s="119" t="str">
        <f>IF(B39='Zoekmodel - Niet meetbaar'!$C$4,E39,"")</f>
        <v/>
      </c>
      <c r="E39" s="120" t="s">
        <v>360</v>
      </c>
      <c r="F39" s="119" t="str">
        <f>IF(AND(E39='Zoekmodel - Sensoren'!$C$5,I39=TRUE),H39,"")</f>
        <v/>
      </c>
      <c r="G39" s="119" t="str">
        <f>IF(AND(E39='Zoekmodel - Niet meetbaar'!$C$5,I39=FALSE),H39,"")</f>
        <v/>
      </c>
      <c r="H39" s="119" t="s">
        <v>362</v>
      </c>
      <c r="I39" s="126" t="b">
        <v>0</v>
      </c>
      <c r="J39" s="126" t="s">
        <v>353</v>
      </c>
      <c r="K39" s="127" t="b">
        <v>0</v>
      </c>
      <c r="L39" s="123" t="str">
        <v/>
      </c>
      <c r="N39" s="116" t="str">
        <v>Photosynthetically Active Radiation</v>
      </c>
      <c r="P39" s="123" t="str">
        <f ca="1">IFERROR(__xludf.DUMMYFUNCTION("""COMPUTED_VALUE"""),"Windsnelheid")</f>
        <v>Windsnelheid</v>
      </c>
      <c r="Q39" s="123">
        <f ca="1">IFERROR(__xludf.DUMMYFUNCTION("COUNTA(filter($J$6:$J777,$J$6:$J777=P39))"),10)</f>
        <v>10</v>
      </c>
      <c r="S39" s="124" t="s">
        <v>240</v>
      </c>
      <c r="V39" t="str">
        <v>Waar, wanneer en waarom ervaren burgers stress?</v>
      </c>
      <c r="Y39" t="str">
        <v>Impact van verkeerswijzigingen op de leefomgeving en leefkwaliteit?</v>
      </c>
    </row>
    <row r="40" spans="1:25" ht="12.75" x14ac:dyDescent="0.2">
      <c r="A40" s="48"/>
      <c r="B40" s="118" t="s">
        <v>330</v>
      </c>
      <c r="C40" s="119" t="str">
        <f>IF(B40='Zoekmodel - Sensoren'!$C$4,E40,"")</f>
        <v/>
      </c>
      <c r="D40" s="119" t="str">
        <f>IF(B40='Zoekmodel - Niet meetbaar'!$C$4,E40,"")</f>
        <v/>
      </c>
      <c r="E40" s="120" t="s">
        <v>360</v>
      </c>
      <c r="F40" s="119" t="str">
        <f>IF(AND(E40='Zoekmodel - Sensoren'!$C$5,I40=TRUE),H40,"")</f>
        <v/>
      </c>
      <c r="G40" s="119" t="str">
        <f>IF(AND(E40='Zoekmodel - Niet meetbaar'!$C$5,I40=FALSE),H40,"")</f>
        <v/>
      </c>
      <c r="H40" s="119" t="s">
        <v>363</v>
      </c>
      <c r="I40" s="121" t="b">
        <v>0</v>
      </c>
      <c r="J40" s="121"/>
      <c r="K40" s="122" t="b">
        <v>0</v>
      </c>
      <c r="L40" s="123" t="str">
        <v/>
      </c>
      <c r="N40" s="116" t="str">
        <v>PH-waarde</v>
      </c>
      <c r="P40" s="123" t="str">
        <f ca="1">IFERROR(__xludf.DUMMYFUNCTION("""COMPUTED_VALUE"""),"Windrichting")</f>
        <v>Windrichting</v>
      </c>
      <c r="Q40" s="123">
        <f ca="1">IFERROR(__xludf.DUMMYFUNCTION("COUNTA(filter($J$6:$J777,$J$6:$J777=P40))"),5)</f>
        <v>5</v>
      </c>
      <c r="S40" s="124" t="s">
        <v>241</v>
      </c>
      <c r="V40" t="str">
        <v xml:space="preserve">Op welke plaatsen voelen mensen zich onveilig? </v>
      </c>
      <c r="Y40" t="str">
        <v>Inzicht krijgen waar bepaalde zaken kunnen verbeterd worden in functie van heraanleg., dit ook met oog op nieuwe ontwikkelingen in mobiliteit</v>
      </c>
    </row>
    <row r="41" spans="1:25" ht="12.75" x14ac:dyDescent="0.2">
      <c r="A41" s="48"/>
      <c r="B41" s="118" t="s">
        <v>330</v>
      </c>
      <c r="C41" s="119" t="str">
        <f>IF(B41='Zoekmodel - Sensoren'!$C$4,E41,"")</f>
        <v/>
      </c>
      <c r="D41" s="119" t="str">
        <f>IF(B41='Zoekmodel - Niet meetbaar'!$C$4,E41,"")</f>
        <v/>
      </c>
      <c r="E41" s="120" t="s">
        <v>360</v>
      </c>
      <c r="F41" s="119" t="str">
        <f>IF(AND(E41='Zoekmodel - Sensoren'!$C$5,I41=TRUE),H41,"")</f>
        <v/>
      </c>
      <c r="G41" s="119" t="str">
        <f>IF(AND(E41='Zoekmodel - Niet meetbaar'!$C$5,I41=FALSE),H41,"")</f>
        <v/>
      </c>
      <c r="H41" s="119" t="s">
        <v>364</v>
      </c>
      <c r="I41" s="121" t="b">
        <v>0</v>
      </c>
      <c r="J41" s="121"/>
      <c r="K41" s="122" t="b">
        <v>0</v>
      </c>
      <c r="L41" s="123" t="str">
        <v/>
      </c>
      <c r="N41" s="116" t="str">
        <v>PM1</v>
      </c>
      <c r="P41" s="123" t="str">
        <f ca="1">IFERROR(__xludf.DUMMYFUNCTION("""COMPUTED_VALUE"""),"Barometische druk")</f>
        <v>Barometische druk</v>
      </c>
      <c r="Q41" s="123">
        <f ca="1">IFERROR(__xludf.DUMMYFUNCTION("COUNTA(filter($J$6:$J777,$J$6:$J777=P41))"),2)</f>
        <v>2</v>
      </c>
      <c r="S41" s="124" t="s">
        <v>245</v>
      </c>
      <c r="V41" t="str">
        <v>Hoeveel verkeer komt door een bepaalde straat/kruispunt/...?</v>
      </c>
      <c r="Y41" t="str">
        <v>Inzicht krijgen in toegankelijkheid openbaar vervoer</v>
      </c>
    </row>
    <row r="42" spans="1:25" ht="12.75" x14ac:dyDescent="0.2">
      <c r="A42" s="48"/>
      <c r="B42" s="118" t="s">
        <v>330</v>
      </c>
      <c r="C42" s="119" t="str">
        <f>IF(B42='Zoekmodel - Sensoren'!$C$4,E42,"")</f>
        <v/>
      </c>
      <c r="D42" s="119" t="str">
        <f>IF(B42='Zoekmodel - Niet meetbaar'!$C$4,E42,"")</f>
        <v/>
      </c>
      <c r="E42" s="120" t="s">
        <v>365</v>
      </c>
      <c r="F42" s="119" t="str">
        <f>IF(AND(E42='Zoekmodel - Sensoren'!$C$5,I42=TRUE),H42,"")</f>
        <v/>
      </c>
      <c r="G42" s="119" t="str">
        <f>IF(AND(E42='Zoekmodel - Niet meetbaar'!$C$5,I42=FALSE),H42,"")</f>
        <v/>
      </c>
      <c r="H42" s="119" t="s">
        <v>366</v>
      </c>
      <c r="I42" s="126" t="b">
        <v>1</v>
      </c>
      <c r="J42" s="126" t="s">
        <v>190</v>
      </c>
      <c r="K42" s="127" t="b">
        <v>0</v>
      </c>
      <c r="L42" s="123" t="str">
        <v/>
      </c>
      <c r="N42" s="116" t="str">
        <v>PM10</v>
      </c>
      <c r="P42" s="123" t="str">
        <f ca="1">IFERROR(__xludf.DUMMYFUNCTION("""COMPUTED_VALUE"""),"Luchtvochtigheid")</f>
        <v>Luchtvochtigheid</v>
      </c>
      <c r="Q42" s="123">
        <f ca="1">IFERROR(__xludf.DUMMYFUNCTION("COUNTA(filter($J$6:$J777,$J$6:$J777=P42))"),8)</f>
        <v>8</v>
      </c>
      <c r="S42" s="124" t="s">
        <v>224</v>
      </c>
      <c r="V42" t="str">
        <v xml:space="preserve">Hoe overeenstemmen tussen vraag naar en aanbod van parking? </v>
      </c>
      <c r="Y42" t="str">
        <v xml:space="preserve">Inzage krijgen in de drukte(-gevoel) op het openbaar vervoer </v>
      </c>
    </row>
    <row r="43" spans="1:25" ht="12.75" x14ac:dyDescent="0.2">
      <c r="A43" s="48"/>
      <c r="B43" s="118" t="s">
        <v>330</v>
      </c>
      <c r="C43" s="119" t="str">
        <f>IF(B43='Zoekmodel - Sensoren'!$C$4,E43,"")</f>
        <v/>
      </c>
      <c r="D43" s="119" t="str">
        <f>IF(B43='Zoekmodel - Niet meetbaar'!$C$4,E43,"")</f>
        <v/>
      </c>
      <c r="E43" s="120" t="s">
        <v>365</v>
      </c>
      <c r="F43" s="119" t="str">
        <f>IF(AND(E43='Zoekmodel - Sensoren'!$C$5,I43=TRUE),H43,"")</f>
        <v/>
      </c>
      <c r="G43" s="119" t="str">
        <f>IF(AND(E43='Zoekmodel - Niet meetbaar'!$C$5,I43=FALSE),H43,"")</f>
        <v/>
      </c>
      <c r="H43" s="119" t="s">
        <v>366</v>
      </c>
      <c r="I43" s="126" t="b">
        <v>1</v>
      </c>
      <c r="J43" s="126" t="s">
        <v>267</v>
      </c>
      <c r="K43" s="127" t="b">
        <v>1</v>
      </c>
      <c r="L43" s="123" t="str">
        <v>Ja</v>
      </c>
      <c r="N43" s="116" t="str">
        <v>PM2.5</v>
      </c>
      <c r="P43" s="123" t="str">
        <f ca="1">IFERROR(__xludf.DUMMYFUNCTION("""COMPUTED_VALUE"""),"Bodem temperatuur")</f>
        <v>Bodem temperatuur</v>
      </c>
      <c r="Q43" s="123">
        <f ca="1">IFERROR(__xludf.DUMMYFUNCTION("COUNTA(filter($J$6:$J777,$J$6:$J777=P43))"),1)</f>
        <v>1</v>
      </c>
      <c r="S43" s="124" t="s">
        <v>229</v>
      </c>
      <c r="V43" t="str">
        <v>Impact van verkeerswijzigingen op de leefomgeving en leefkwaliteit?</v>
      </c>
      <c r="Y43" t="str">
        <v>Nagaan waar voetgangers en fietsers liever niet wandelen of fietsen</v>
      </c>
    </row>
    <row r="44" spans="1:25" ht="12.75" x14ac:dyDescent="0.2">
      <c r="A44" s="48"/>
      <c r="B44" s="118" t="s">
        <v>367</v>
      </c>
      <c r="C44" s="119" t="str">
        <f>IF(B44='Zoekmodel - Sensoren'!$C$4,E44,"")</f>
        <v/>
      </c>
      <c r="D44" s="119" t="str">
        <f>IF(B44='Zoekmodel - Niet meetbaar'!$C$4,E44,"")</f>
        <v/>
      </c>
      <c r="E44" s="128" t="s">
        <v>368</v>
      </c>
      <c r="F44" s="119" t="str">
        <f>IF(AND(E44='Zoekmodel - Sensoren'!$C$5,I44=TRUE),H44,"")</f>
        <v/>
      </c>
      <c r="G44" s="119" t="str">
        <f>IF(AND(E44='Zoekmodel - Niet meetbaar'!$C$5,I44=FALSE),H44,"")</f>
        <v/>
      </c>
      <c r="H44" s="119" t="s">
        <v>369</v>
      </c>
      <c r="I44" s="126" t="b">
        <v>1</v>
      </c>
      <c r="J44" s="126" t="s">
        <v>198</v>
      </c>
      <c r="K44" s="127" t="b">
        <v>1</v>
      </c>
      <c r="L44" s="123" t="str">
        <v>Ja</v>
      </c>
      <c r="N44" s="116" t="str">
        <v>PM4</v>
      </c>
      <c r="P44" s="123" t="str">
        <f ca="1">IFERROR(__xludf.DUMMYFUNCTION("""COMPUTED_VALUE"""),"Decibel")</f>
        <v>Decibel</v>
      </c>
      <c r="Q44" s="123">
        <f ca="1">IFERROR(__xludf.DUMMYFUNCTION("COUNTA(filter($J$6:$J777,$J$6:$J777=P44))"),13)</f>
        <v>13</v>
      </c>
      <c r="S44" s="124" t="s">
        <v>82</v>
      </c>
      <c r="V44" t="str">
        <v>Inzicht krijgen waar bepaalde zaken kunnen verbeterd worden in functie van heraanleg., dit ook met oog op nieuwe ontwikkelingen in mobiliteit</v>
      </c>
      <c r="Y44" t="str">
        <v>In kaart brengen waar zich moeilijke of zwakke punten bevinden voor mindervaliden</v>
      </c>
    </row>
    <row r="45" spans="1:25" ht="12.75" x14ac:dyDescent="0.2">
      <c r="A45" s="48"/>
      <c r="B45" s="118" t="s">
        <v>367</v>
      </c>
      <c r="C45" s="119" t="str">
        <f>IF(B45='Zoekmodel - Sensoren'!$C$4,E45,"")</f>
        <v/>
      </c>
      <c r="D45" s="119" t="str">
        <f>IF(B45='Zoekmodel - Niet meetbaar'!$C$4,E45,"")</f>
        <v/>
      </c>
      <c r="E45" s="128" t="s">
        <v>368</v>
      </c>
      <c r="F45" s="119" t="str">
        <f>IF(AND(E45='Zoekmodel - Sensoren'!$C$5,I45=TRUE),H45,"")</f>
        <v/>
      </c>
      <c r="G45" s="119" t="str">
        <f>IF(AND(E45='Zoekmodel - Niet meetbaar'!$C$5,I45=FALSE),H45,"")</f>
        <v/>
      </c>
      <c r="H45" s="119" t="s">
        <v>369</v>
      </c>
      <c r="I45" s="126" t="b">
        <v>1</v>
      </c>
      <c r="J45" s="126" t="s">
        <v>140</v>
      </c>
      <c r="K45" s="127" t="b">
        <v>1</v>
      </c>
      <c r="L45" s="123" t="str">
        <v>Ja</v>
      </c>
      <c r="N45" s="116" t="str">
        <v>Radioactieve straling</v>
      </c>
      <c r="P45" s="123" t="str">
        <f ca="1">IFERROR(__xludf.DUMMYFUNCTION("""COMPUTED_VALUE"""),"CO")</f>
        <v>CO</v>
      </c>
      <c r="Q45" s="123">
        <f ca="1">IFERROR(__xludf.DUMMYFUNCTION("COUNTA(filter($J$6:$J777,$J$6:$J777=P45))"),4)</f>
        <v>4</v>
      </c>
      <c r="S45" s="124" t="s">
        <v>370</v>
      </c>
      <c r="V45" t="str">
        <v>Inzicht krijgen in toegankelijkheid openbaar vervoer</v>
      </c>
      <c r="Y45" t="str">
        <v>Nagaan waar overlast door sluipverkeer/ zwaar transport/ nieuwe transportmiddelen/ verkeersaanpassingen (voor en na vergelijken)</v>
      </c>
    </row>
    <row r="46" spans="1:25" ht="12.75" x14ac:dyDescent="0.2">
      <c r="A46" s="48"/>
      <c r="B46" s="118" t="s">
        <v>367</v>
      </c>
      <c r="C46" s="119" t="str">
        <f>IF(B46='Zoekmodel - Sensoren'!$C$4,E46,"")</f>
        <v/>
      </c>
      <c r="D46" s="119" t="str">
        <f>IF(B46='Zoekmodel - Niet meetbaar'!$C$4,E46,"")</f>
        <v/>
      </c>
      <c r="E46" s="128" t="s">
        <v>368</v>
      </c>
      <c r="F46" s="119" t="str">
        <f>IF(AND(E46='Zoekmodel - Sensoren'!$C$5,I46=TRUE),H46,"")</f>
        <v/>
      </c>
      <c r="G46" s="119" t="str">
        <f>IF(AND(E46='Zoekmodel - Niet meetbaar'!$C$5,I46=FALSE),H46,"")</f>
        <v/>
      </c>
      <c r="H46" s="119" t="s">
        <v>369</v>
      </c>
      <c r="I46" s="126" t="b">
        <v>1</v>
      </c>
      <c r="J46" s="126" t="s">
        <v>220</v>
      </c>
      <c r="K46" s="127" t="b">
        <v>1</v>
      </c>
      <c r="L46" s="123" t="str">
        <v>Ja</v>
      </c>
      <c r="N46" s="116" t="str">
        <v>Single-board computers</v>
      </c>
      <c r="P46" s="123" t="str">
        <f ca="1">IFERROR(__xludf.DUMMYFUNCTION("""COMPUTED_VALUE"""),"Zichtbaarheid")</f>
        <v>Zichtbaarheid</v>
      </c>
      <c r="Q46" s="123">
        <f ca="1">IFERROR(__xludf.DUMMYFUNCTION("COUNTA(filter($J$6:$J777,$J$6:$J777=P46))"),1)</f>
        <v>1</v>
      </c>
      <c r="S46" s="124" t="s">
        <v>89</v>
      </c>
      <c r="V46" t="str">
        <v xml:space="preserve">Inzage krijgen in de drukte(-gevoel) op het openbaar vervoer </v>
      </c>
      <c r="Y46" t="str">
        <v>Testprojecten opzetten voor slimme infrastructuur en de effecten hiervan nagaan mbv burgers</v>
      </c>
    </row>
    <row r="47" spans="1:25" ht="12.75" x14ac:dyDescent="0.2">
      <c r="A47" s="48"/>
      <c r="B47" s="118" t="s">
        <v>367</v>
      </c>
      <c r="C47" s="119" t="str">
        <f>IF(B47='Zoekmodel - Sensoren'!$C$4,E47,"")</f>
        <v/>
      </c>
      <c r="D47" s="119" t="str">
        <f>IF(B47='Zoekmodel - Niet meetbaar'!$C$4,E47,"")</f>
        <v/>
      </c>
      <c r="E47" s="128" t="s">
        <v>368</v>
      </c>
      <c r="F47" s="119" t="str">
        <f>IF(AND(E47='Zoekmodel - Sensoren'!$C$5,I47=TRUE),H47,"")</f>
        <v/>
      </c>
      <c r="G47" s="119" t="str">
        <f>IF(AND(E47='Zoekmodel - Niet meetbaar'!$C$5,I47=FALSE),H47,"")</f>
        <v/>
      </c>
      <c r="H47" s="119" t="s">
        <v>369</v>
      </c>
      <c r="I47" s="126" t="b">
        <v>1</v>
      </c>
      <c r="J47" s="126" t="s">
        <v>155</v>
      </c>
      <c r="K47" s="127" t="b">
        <v>1</v>
      </c>
      <c r="L47" s="123" t="str">
        <v>Ja</v>
      </c>
      <c r="N47" s="116" t="str">
        <v>SO2</v>
      </c>
      <c r="P47" s="123" t="str">
        <f ca="1">IFERROR(__xludf.DUMMYFUNCTION("""COMPUTED_VALUE"""),"Veiligheid")</f>
        <v>Veiligheid</v>
      </c>
      <c r="Q47" s="123">
        <f ca="1">IFERROR(__xludf.DUMMYFUNCTION("COUNTA(filter($J$6:$J777,$J$6:$J777=P47))"),1)</f>
        <v>1</v>
      </c>
      <c r="S47" s="124" t="s">
        <v>215</v>
      </c>
      <c r="V47" t="str">
        <v>Nagaan waar voetgangers en fietsers liever niet wandelen of fietsen</v>
      </c>
      <c r="Y47" t="str">
        <v>Motivatoren om de auto te laten staan voor een ander vervoersmiddel</v>
      </c>
    </row>
    <row r="48" spans="1:25" ht="12.75" x14ac:dyDescent="0.2">
      <c r="A48" s="48"/>
      <c r="B48" s="118" t="s">
        <v>367</v>
      </c>
      <c r="C48" s="119" t="str">
        <f>IF(B48='Zoekmodel - Sensoren'!$C$4,E48,"")</f>
        <v/>
      </c>
      <c r="D48" s="119" t="str">
        <f>IF(B48='Zoekmodel - Niet meetbaar'!$C$4,E48,"")</f>
        <v/>
      </c>
      <c r="E48" s="128" t="s">
        <v>368</v>
      </c>
      <c r="F48" s="119" t="str">
        <f>IF(AND(E48='Zoekmodel - Sensoren'!$C$5,I48=TRUE),H48,"")</f>
        <v/>
      </c>
      <c r="G48" s="119" t="str">
        <f>IF(AND(E48='Zoekmodel - Niet meetbaar'!$C$5,I48=FALSE),H48,"")</f>
        <v/>
      </c>
      <c r="H48" s="119" t="s">
        <v>369</v>
      </c>
      <c r="I48" s="126" t="b">
        <v>1</v>
      </c>
      <c r="J48" s="126" t="s">
        <v>215</v>
      </c>
      <c r="K48" s="127" t="b">
        <v>1</v>
      </c>
      <c r="L48" s="123" t="str">
        <v>Ja</v>
      </c>
      <c r="N48" s="116" t="str">
        <v>Stressniveau</v>
      </c>
      <c r="P48" s="123" t="str">
        <f ca="1">IFERROR(__xludf.DUMMYFUNCTION("""COMPUTED_VALUE"""),"Zoutgehalte water")</f>
        <v>Zoutgehalte water</v>
      </c>
      <c r="Q48" s="123">
        <f ca="1">IFERROR(__xludf.DUMMYFUNCTION("COUNTA(filter($J$6:$J777,$J$6:$J777=P48))"),1)</f>
        <v>1</v>
      </c>
      <c r="S48" s="124" t="s">
        <v>70</v>
      </c>
      <c r="V48" t="str">
        <v>In kaart brengen van waar fietsen worden gestald en waar er nood is aan extra infrastructuur of deelsystemen</v>
      </c>
      <c r="Y48" t="str">
        <v>Nagaan waar de wegkwaliteit niet voldoet</v>
      </c>
    </row>
    <row r="49" spans="1:25" ht="12.75" x14ac:dyDescent="0.2">
      <c r="A49" s="48"/>
      <c r="B49" s="118" t="s">
        <v>367</v>
      </c>
      <c r="C49" s="119" t="str">
        <f>IF(B49='Zoekmodel - Sensoren'!$C$4,E49,"")</f>
        <v/>
      </c>
      <c r="D49" s="119" t="str">
        <f>IF(B49='Zoekmodel - Niet meetbaar'!$C$4,E49,"")</f>
        <v/>
      </c>
      <c r="E49" s="128" t="s">
        <v>368</v>
      </c>
      <c r="F49" s="119" t="str">
        <f>IF(AND(E49='Zoekmodel - Sensoren'!$C$5,I49=TRUE),H49,"")</f>
        <v/>
      </c>
      <c r="G49" s="119" t="str">
        <f>IF(AND(E49='Zoekmodel - Niet meetbaar'!$C$5,I49=FALSE),H49,"")</f>
        <v/>
      </c>
      <c r="H49" s="119" t="s">
        <v>369</v>
      </c>
      <c r="I49" s="126" t="b">
        <v>1</v>
      </c>
      <c r="J49" s="126" t="s">
        <v>239</v>
      </c>
      <c r="K49" s="127" t="b">
        <v>1</v>
      </c>
      <c r="L49" s="123" t="str">
        <v>Ja</v>
      </c>
      <c r="N49" s="116" t="str">
        <v>Temperatuur</v>
      </c>
      <c r="P49" s="123" t="str">
        <f ca="1">IFERROR(__xludf.DUMMYFUNCTION("""COMPUTED_VALUE"""),"Zuurstofniveau")</f>
        <v>Zuurstofniveau</v>
      </c>
      <c r="Q49" s="123">
        <f ca="1">IFERROR(__xludf.DUMMYFUNCTION("COUNTA(filter($J$6:$J777,$J$6:$J777=P49))"),2)</f>
        <v>2</v>
      </c>
      <c r="S49" s="124" t="s">
        <v>291</v>
      </c>
      <c r="V49" t="str">
        <v>In kaart brengen waar zich moeilijke of zwakke punten bevinden voor mindervaliden</v>
      </c>
      <c r="Y49" t="str">
        <v>Gevaarlijke plaatsen met het oog op verkeersveiligheid in kaart brengen</v>
      </c>
    </row>
    <row r="50" spans="1:25" ht="12.75" x14ac:dyDescent="0.2">
      <c r="A50" s="48"/>
      <c r="B50" s="118" t="s">
        <v>367</v>
      </c>
      <c r="C50" s="119" t="str">
        <f>IF(B50='Zoekmodel - Sensoren'!$C$4,E50,"")</f>
        <v/>
      </c>
      <c r="D50" s="119" t="str">
        <f>IF(B50='Zoekmodel - Niet meetbaar'!$C$4,E50,"")</f>
        <v/>
      </c>
      <c r="E50" s="128" t="s">
        <v>368</v>
      </c>
      <c r="F50" s="119" t="str">
        <f>IF(AND(E50='Zoekmodel - Sensoren'!$C$5,I50=TRUE),H50,"")</f>
        <v/>
      </c>
      <c r="G50" s="119" t="str">
        <f>IF(AND(E50='Zoekmodel - Niet meetbaar'!$C$5,I50=FALSE),H50,"")</f>
        <v/>
      </c>
      <c r="H50" s="119" t="s">
        <v>369</v>
      </c>
      <c r="I50" s="126" t="b">
        <v>1</v>
      </c>
      <c r="J50" s="126" t="s">
        <v>159</v>
      </c>
      <c r="K50" s="122" t="b">
        <v>0</v>
      </c>
      <c r="L50" s="123" t="str">
        <v/>
      </c>
      <c r="N50" s="116" t="str">
        <v>Trillingen</v>
      </c>
      <c r="P50" s="123" t="str">
        <f ca="1">IFERROR(__xludf.DUMMYFUNCTION("""COMPUTED_VALUE"""),"Bodemvochtigheid")</f>
        <v>Bodemvochtigheid</v>
      </c>
      <c r="Q50" s="123">
        <f ca="1">IFERROR(__xludf.DUMMYFUNCTION("COUNTA(filter($J$6:$J777,$J$6:$J777=P50))"),1)</f>
        <v>1</v>
      </c>
      <c r="S50" s="124" t="s">
        <v>371</v>
      </c>
      <c r="V50" t="str">
        <v>Nagaan waar overlast door sluipverkeer/ zwaar transport/ nieuwe transportmiddelen/ verkeersaanpassingen (voor en na vergelijken)</v>
      </c>
      <c r="Y50" t="str">
        <v>BEWEGING: In kaart brengen van de beweegactiviteiten van de burgers, monitoren van gebruik</v>
      </c>
    </row>
    <row r="51" spans="1:25" ht="12.75" x14ac:dyDescent="0.2">
      <c r="A51" s="48"/>
      <c r="B51" s="118" t="s">
        <v>367</v>
      </c>
      <c r="C51" s="119" t="str">
        <f>IF(B51='Zoekmodel - Sensoren'!$C$4,E51,"")</f>
        <v/>
      </c>
      <c r="D51" s="119" t="str">
        <f>IF(B51='Zoekmodel - Niet meetbaar'!$C$4,E51,"")</f>
        <v/>
      </c>
      <c r="E51" s="128" t="s">
        <v>368</v>
      </c>
      <c r="F51" s="119" t="str">
        <f>IF(AND(E51='Zoekmodel - Sensoren'!$C$5,I51=TRUE),H51,"")</f>
        <v/>
      </c>
      <c r="G51" s="119" t="str">
        <f>IF(AND(E51='Zoekmodel - Niet meetbaar'!$C$5,I51=FALSE),H51,"")</f>
        <v/>
      </c>
      <c r="H51" s="119" t="s">
        <v>369</v>
      </c>
      <c r="I51" s="126" t="b">
        <v>1</v>
      </c>
      <c r="J51" s="126" t="s">
        <v>180</v>
      </c>
      <c r="K51" s="127" t="b">
        <v>1</v>
      </c>
      <c r="L51" s="123" t="str">
        <v>Ja</v>
      </c>
      <c r="N51" s="116" t="str">
        <v>UV intensiteit</v>
      </c>
      <c r="P51" s="123" t="str">
        <f ca="1">IFERROR(__xludf.DUMMYFUNCTION("""COMPUTED_VALUE"""),"Waterverbruik")</f>
        <v>Waterverbruik</v>
      </c>
      <c r="Q51" s="123">
        <f ca="1">IFERROR(__xludf.DUMMYFUNCTION("COUNTA(filter($J$6:$J777,$J$6:$J777=P51))"),1)</f>
        <v>1</v>
      </c>
      <c r="S51" s="124" t="s">
        <v>106</v>
      </c>
      <c r="V51" t="str">
        <v>Nagaan waar de wegkwaliteit niet voldoet</v>
      </c>
      <c r="Y51" t="str">
        <v>(VAL-)PREVENTIE: In kaart brengen van de doelgroepen?</v>
      </c>
    </row>
    <row r="52" spans="1:25" ht="12.75" x14ac:dyDescent="0.2">
      <c r="A52" s="48"/>
      <c r="B52" s="118" t="s">
        <v>367</v>
      </c>
      <c r="C52" s="119" t="str">
        <f>IF(B52='Zoekmodel - Sensoren'!$C$4,E52,"")</f>
        <v/>
      </c>
      <c r="D52" s="119" t="str">
        <f>IF(B52='Zoekmodel - Niet meetbaar'!$C$4,E52,"")</f>
        <v/>
      </c>
      <c r="E52" s="128" t="s">
        <v>368</v>
      </c>
      <c r="F52" s="119" t="str">
        <f>IF(AND(E52='Zoekmodel - Sensoren'!$C$5,I52=TRUE),H52,"")</f>
        <v/>
      </c>
      <c r="G52" s="119" t="str">
        <f>IF(AND(E52='Zoekmodel - Niet meetbaar'!$C$5,I52=FALSE),H52,"")</f>
        <v/>
      </c>
      <c r="H52" s="119" t="s">
        <v>369</v>
      </c>
      <c r="I52" s="126" t="b">
        <v>1</v>
      </c>
      <c r="J52" s="126" t="s">
        <v>208</v>
      </c>
      <c r="K52" s="127" t="b">
        <v>1</v>
      </c>
      <c r="L52" s="123" t="str">
        <v>Ja</v>
      </c>
      <c r="N52" s="116" t="str">
        <v>Veiligheid</v>
      </c>
      <c r="P52" s="123" t="str">
        <f ca="1">IFERROR(__xludf.DUMMYFUNCTION("""COMPUTED_VALUE"""),"Steekproef")</f>
        <v>Steekproef</v>
      </c>
      <c r="Q52" s="123">
        <f ca="1">IFERROR(__xludf.DUMMYFUNCTION("COUNTA(filter($J$6:$J777,$J$6:$J777=P52))"),2)</f>
        <v>2</v>
      </c>
      <c r="S52" s="124" t="s">
        <v>372</v>
      </c>
      <c r="V52" t="str">
        <v>Gevaarlijke plaatsen met het oog op verkeersveiligheid in kaart brengen</v>
      </c>
      <c r="Y52" t="str">
        <v>INFOSESSIES / BOV: Onderzoeken van impact en duur op gedrag</v>
      </c>
    </row>
    <row r="53" spans="1:25" ht="12.75" x14ac:dyDescent="0.2">
      <c r="A53" s="48"/>
      <c r="B53" s="118" t="s">
        <v>367</v>
      </c>
      <c r="C53" s="119" t="str">
        <f>IF(B53='Zoekmodel - Sensoren'!$C$4,E53,"")</f>
        <v/>
      </c>
      <c r="D53" s="119" t="str">
        <f>IF(B53='Zoekmodel - Niet meetbaar'!$C$4,E53,"")</f>
        <v/>
      </c>
      <c r="E53" s="128" t="s">
        <v>368</v>
      </c>
      <c r="F53" s="119" t="str">
        <f>IF(AND(E53='Zoekmodel - Sensoren'!$C$5,I53=TRUE),H53,"")</f>
        <v/>
      </c>
      <c r="G53" s="119" t="str">
        <f>IF(AND(E53='Zoekmodel - Niet meetbaar'!$C$5,I53=FALSE),H53,"")</f>
        <v/>
      </c>
      <c r="H53" s="119" t="s">
        <v>369</v>
      </c>
      <c r="I53" s="126" t="b">
        <v>1</v>
      </c>
      <c r="J53" s="126" t="s">
        <v>211</v>
      </c>
      <c r="K53" s="127" t="b">
        <v>1</v>
      </c>
      <c r="L53" s="123" t="str">
        <v>Ja</v>
      </c>
      <c r="N53" s="116" t="str">
        <v>VOC</v>
      </c>
      <c r="P53" s="123" t="str">
        <f ca="1">IFERROR(__xludf.DUMMYFUNCTION("""COMPUTED_VALUE"""),"PH-waarde")</f>
        <v>PH-waarde</v>
      </c>
      <c r="Q53" s="123">
        <f ca="1">IFERROR(__xludf.DUMMYFUNCTION("COUNTA(filter($J$6:$J777,$J$6:$J777=P53))"),3)</f>
        <v>3</v>
      </c>
      <c r="S53" s="124" t="s">
        <v>125</v>
      </c>
      <c r="V53" t="str">
        <v>BEWEGING: In kaart brengen van de beweegactiviteiten van de burgers, monitoren van gebruik</v>
      </c>
      <c r="Y53" t="str">
        <v>IMPACT VAN EXTERNE FACTOREN OP GEZONDHEID: Effecten van de leefomgeving op gezondheid</v>
      </c>
    </row>
    <row r="54" spans="1:25" ht="12.75" x14ac:dyDescent="0.2">
      <c r="A54" s="48"/>
      <c r="B54" s="118" t="s">
        <v>367</v>
      </c>
      <c r="C54" s="119" t="str">
        <f>IF(B54='Zoekmodel - Sensoren'!$C$4,E54,"")</f>
        <v/>
      </c>
      <c r="D54" s="119" t="str">
        <f>IF(B54='Zoekmodel - Niet meetbaar'!$C$4,E54,"")</f>
        <v/>
      </c>
      <c r="E54" s="128" t="s">
        <v>368</v>
      </c>
      <c r="F54" s="119" t="str">
        <f>IF(AND(E54='Zoekmodel - Sensoren'!$C$5,I54=TRUE),H54,"")</f>
        <v/>
      </c>
      <c r="G54" s="119" t="str">
        <f>IF(AND(E54='Zoekmodel - Niet meetbaar'!$C$5,I54=FALSE),H54,"")</f>
        <v/>
      </c>
      <c r="H54" s="119" t="s">
        <v>369</v>
      </c>
      <c r="I54" s="126" t="b">
        <v>1</v>
      </c>
      <c r="J54" s="126" t="s">
        <v>214</v>
      </c>
      <c r="K54" s="127" t="b">
        <v>1</v>
      </c>
      <c r="L54" s="123" t="str">
        <v>Ja</v>
      </c>
      <c r="N54" s="116" t="str">
        <v>Waterstand</v>
      </c>
      <c r="P54" s="123" t="str">
        <f ca="1">IFERROR(__xludf.DUMMYFUNCTION("""COMPUTED_VALUE"""),"Helderheid")</f>
        <v>Helderheid</v>
      </c>
      <c r="Q54" s="123">
        <f ca="1">IFERROR(__xludf.DUMMYFUNCTION("COUNTA(filter($J$6:$J777,$J$6:$J777=P54))"),1)</f>
        <v>1</v>
      </c>
      <c r="S54" s="124" t="s">
        <v>284</v>
      </c>
      <c r="V54" t="str">
        <v>(VAL-)PREVENTIE: In kaart brengen van de doelgroepen?</v>
      </c>
      <c r="Y54" t="str">
        <v>INFRASTRUCTUUR: Effect en gebruik van voorzieningen op gezondheidsbeleving</v>
      </c>
    </row>
    <row r="55" spans="1:25" ht="12.75" x14ac:dyDescent="0.2">
      <c r="A55" s="48"/>
      <c r="B55" s="118" t="s">
        <v>367</v>
      </c>
      <c r="C55" s="119" t="str">
        <f>IF(B55='Zoekmodel - Sensoren'!$C$4,E55,"")</f>
        <v/>
      </c>
      <c r="D55" s="119" t="str">
        <f>IF(B55='Zoekmodel - Niet meetbaar'!$C$4,E55,"")</f>
        <v/>
      </c>
      <c r="E55" s="128" t="s">
        <v>368</v>
      </c>
      <c r="F55" s="119" t="str">
        <f>IF(AND(E55='Zoekmodel - Sensoren'!$C$5,I55=TRUE),H55,"")</f>
        <v/>
      </c>
      <c r="G55" s="119" t="str">
        <f>IF(AND(E55='Zoekmodel - Niet meetbaar'!$C$5,I55=FALSE),H55,"")</f>
        <v/>
      </c>
      <c r="H55" s="119" t="s">
        <v>369</v>
      </c>
      <c r="I55" s="126" t="b">
        <v>1</v>
      </c>
      <c r="J55" s="126" t="s">
        <v>218</v>
      </c>
      <c r="K55" s="127" t="b">
        <v>1</v>
      </c>
      <c r="L55" s="123" t="str">
        <v>Ja</v>
      </c>
      <c r="N55" s="116" t="str">
        <v>Waterverbruik</v>
      </c>
      <c r="P55" s="123" t="str">
        <f ca="1">IFERROR(__xludf.DUMMYFUNCTION("""COMPUTED_VALUE"""),"Beweging")</f>
        <v>Beweging</v>
      </c>
      <c r="Q55" s="123">
        <f ca="1">IFERROR(__xludf.DUMMYFUNCTION("COUNTA(filter($J$6:$J777,$J$6:$J777=P55))"),2)</f>
        <v>2</v>
      </c>
      <c r="S55" s="124" t="s">
        <v>297</v>
      </c>
      <c r="V55" t="str">
        <v>INFOSESSIES / BOV: Onderzoeken van impact en duur op gedrag</v>
      </c>
      <c r="Y55" t="str">
        <v>OVERGEWICHT: Wat is de impact van overgewicht en de reden overgewicht</v>
      </c>
    </row>
    <row r="56" spans="1:25" ht="12.75" x14ac:dyDescent="0.2">
      <c r="A56" s="48"/>
      <c r="B56" s="118" t="s">
        <v>367</v>
      </c>
      <c r="C56" s="119" t="str">
        <f>IF(B56='Zoekmodel - Sensoren'!$C$4,E56,"")</f>
        <v/>
      </c>
      <c r="D56" s="119" t="str">
        <f>IF(B56='Zoekmodel - Niet meetbaar'!$C$4,E56,"")</f>
        <v/>
      </c>
      <c r="E56" s="128" t="s">
        <v>368</v>
      </c>
      <c r="F56" s="119" t="str">
        <f>IF(AND(E56='Zoekmodel - Sensoren'!$C$5,I56=TRUE),H56,"")</f>
        <v/>
      </c>
      <c r="G56" s="119" t="str">
        <f>IF(AND(E56='Zoekmodel - Niet meetbaar'!$C$5,I56=FALSE),H56,"")</f>
        <v/>
      </c>
      <c r="H56" s="119" t="s">
        <v>369</v>
      </c>
      <c r="I56" s="126" t="b">
        <v>1</v>
      </c>
      <c r="J56" s="126" t="s">
        <v>236</v>
      </c>
      <c r="K56" s="127" t="b">
        <v>1</v>
      </c>
      <c r="L56" s="123" t="str">
        <v>Ja</v>
      </c>
      <c r="N56" s="116" t="str">
        <v>Windrichting</v>
      </c>
      <c r="P56" s="123" t="str">
        <f ca="1">IFERROR(__xludf.DUMMYFUNCTION("""COMPUTED_VALUE"""),"Aantal stappen")</f>
        <v>Aantal stappen</v>
      </c>
      <c r="Q56" s="123">
        <f ca="1">IFERROR(__xludf.DUMMYFUNCTION("COUNTA(filter($J$6:$J777,$J$6:$J777=P56))"),1)</f>
        <v>1</v>
      </c>
      <c r="S56" s="124" t="s">
        <v>288</v>
      </c>
      <c r="V56" t="str">
        <v>IMPACT VAN EXTERNE FACTOREN OP GEZONDHEID: Effecten van de leefomgeving op gezondheid</v>
      </c>
      <c r="Y56" t="str">
        <v>TOEGANKELIJKHEID GEZONDHEIDZORG: Wie en waarom heeft geen toegang tot basis gezondheidszorg</v>
      </c>
    </row>
    <row r="57" spans="1:25" ht="12.75" x14ac:dyDescent="0.2">
      <c r="A57" s="48"/>
      <c r="B57" s="118" t="s">
        <v>367</v>
      </c>
      <c r="C57" s="119" t="str">
        <f>IF(B57='Zoekmodel - Sensoren'!$C$4,E57,"")</f>
        <v/>
      </c>
      <c r="D57" s="119" t="str">
        <f>IF(B57='Zoekmodel - Niet meetbaar'!$C$4,E57,"")</f>
        <v/>
      </c>
      <c r="E57" s="128" t="s">
        <v>368</v>
      </c>
      <c r="F57" s="119" t="str">
        <f>IF(AND(E57='Zoekmodel - Sensoren'!$C$5,I57=TRUE),H57,"")</f>
        <v/>
      </c>
      <c r="G57" s="119" t="str">
        <f>IF(AND(E57='Zoekmodel - Niet meetbaar'!$C$5,I57=FALSE),H57,"")</f>
        <v/>
      </c>
      <c r="H57" s="119" t="s">
        <v>369</v>
      </c>
      <c r="I57" s="126" t="b">
        <v>1</v>
      </c>
      <c r="J57" s="126" t="s">
        <v>238</v>
      </c>
      <c r="K57" s="127" t="b">
        <v>1</v>
      </c>
      <c r="L57" s="123" t="str">
        <v>Ja</v>
      </c>
      <c r="N57" s="116" t="str">
        <v>Windsnelheid</v>
      </c>
      <c r="P57" s="123" t="str">
        <f ca="1">IFERROR(__xludf.DUMMYFUNCTION("""COMPUTED_VALUE"""),"Huidweerstand")</f>
        <v>Huidweerstand</v>
      </c>
      <c r="Q57" s="123">
        <f ca="1">IFERROR(__xludf.DUMMYFUNCTION("COUNTA(filter($J$6:$J777,$J$6:$J777=P57))"),1)</f>
        <v>1</v>
      </c>
      <c r="S57" s="124" t="s">
        <v>130</v>
      </c>
      <c r="V57" t="str">
        <v>INFRASTRUCTUUR: Effect en gebruik van voorzieningen op gezondheidsbeleving</v>
      </c>
      <c r="Y57" t="str">
        <v>DEMENTIE: Wat is de impact / effect van nieuwe innovaties?</v>
      </c>
    </row>
    <row r="58" spans="1:25" ht="12.75" x14ac:dyDescent="0.2">
      <c r="A58" s="48"/>
      <c r="B58" s="118" t="s">
        <v>367</v>
      </c>
      <c r="C58" s="119" t="str">
        <f>IF(B58='Zoekmodel - Sensoren'!$C$4,E58,"")</f>
        <v/>
      </c>
      <c r="D58" s="119" t="str">
        <f>IF(B58='Zoekmodel - Niet meetbaar'!$C$4,E58,"")</f>
        <v/>
      </c>
      <c r="E58" s="128" t="s">
        <v>368</v>
      </c>
      <c r="F58" s="119" t="str">
        <f>IF(AND(E58='Zoekmodel - Sensoren'!$C$5,I58=TRUE),H58,"")</f>
        <v/>
      </c>
      <c r="G58" s="119" t="str">
        <f>IF(AND(E58='Zoekmodel - Niet meetbaar'!$C$5,I58=FALSE),H58,"")</f>
        <v/>
      </c>
      <c r="H58" s="119" t="s">
        <v>369</v>
      </c>
      <c r="I58" s="126" t="b">
        <v>1</v>
      </c>
      <c r="J58" s="126" t="s">
        <v>240</v>
      </c>
      <c r="K58" s="127" t="b">
        <v>1</v>
      </c>
      <c r="L58" s="123" t="str">
        <v>Ja</v>
      </c>
      <c r="N58" s="116" t="str">
        <v>Zichtbaarheid</v>
      </c>
      <c r="P58" s="123" t="str">
        <f ca="1">IFERROR(__xludf.DUMMYFUNCTION("""COMPUTED_VALUE"""),"Aanraking")</f>
        <v>Aanraking</v>
      </c>
      <c r="Q58" s="123">
        <f ca="1">IFERROR(__xludf.DUMMYFUNCTION("COUNTA(filter($J$6:$J777,$J$6:$J777=P58))"),3)</f>
        <v>3</v>
      </c>
      <c r="S58" s="124" t="s">
        <v>276</v>
      </c>
      <c r="V58" t="str">
        <v xml:space="preserve">STILZITTEN: Effecten van stilzitten oiv corona op de gezondheid </v>
      </c>
      <c r="Y58" t="str">
        <v>DRUGS: Waar en waarom (grootteorde problematiek in kaart brengen)</v>
      </c>
    </row>
    <row r="59" spans="1:25" ht="12.75" x14ac:dyDescent="0.2">
      <c r="A59" s="48"/>
      <c r="B59" s="118" t="s">
        <v>367</v>
      </c>
      <c r="C59" s="119" t="str">
        <f>IF(B59='Zoekmodel - Sensoren'!$C$4,E59,"")</f>
        <v/>
      </c>
      <c r="D59" s="119" t="str">
        <f>IF(B59='Zoekmodel - Niet meetbaar'!$C$4,E59,"")</f>
        <v/>
      </c>
      <c r="E59" s="128" t="s">
        <v>368</v>
      </c>
      <c r="F59" s="119" t="str">
        <f>IF(AND(E59='Zoekmodel - Sensoren'!$C$5,I59=TRUE),H59,"")</f>
        <v/>
      </c>
      <c r="G59" s="119" t="str">
        <f>IF(AND(E59='Zoekmodel - Niet meetbaar'!$C$5,I59=FALSE),H59,"")</f>
        <v/>
      </c>
      <c r="H59" s="119" t="s">
        <v>369</v>
      </c>
      <c r="I59" s="126" t="b">
        <v>1</v>
      </c>
      <c r="J59" s="126" t="s">
        <v>241</v>
      </c>
      <c r="K59" s="127" t="b">
        <v>1</v>
      </c>
      <c r="L59" s="123" t="str">
        <v>Ja</v>
      </c>
      <c r="N59" s="116" t="str">
        <v>Zoutgehalte water</v>
      </c>
      <c r="P59" s="123" t="str">
        <f ca="1">IFERROR(__xludf.DUMMYFUNCTION("""COMPUTED_VALUE"""),"Duurtijd")</f>
        <v>Duurtijd</v>
      </c>
      <c r="Q59" s="123">
        <f ca="1">IFERROR(__xludf.DUMMYFUNCTION("COUNTA(filter($J$6:$J777,$J$6:$J777=P59))"),3)</f>
        <v>3</v>
      </c>
      <c r="S59" s="124" t="s">
        <v>166</v>
      </c>
      <c r="V59" t="str">
        <v>SLAAP: Onderzoek naar nachtrust</v>
      </c>
      <c r="Y59" t="str">
        <v>MEDICATIE: Gebruik van medicatie in kaart brengen</v>
      </c>
    </row>
    <row r="60" spans="1:25" ht="12.75" x14ac:dyDescent="0.2">
      <c r="A60" s="48"/>
      <c r="B60" s="118" t="s">
        <v>367</v>
      </c>
      <c r="C60" s="119" t="str">
        <f>IF(B60='Zoekmodel - Sensoren'!$C$4,E60,"")</f>
        <v/>
      </c>
      <c r="D60" s="119" t="str">
        <f>IF(B60='Zoekmodel - Niet meetbaar'!$C$4,E60,"")</f>
        <v/>
      </c>
      <c r="E60" s="128" t="s">
        <v>368</v>
      </c>
      <c r="F60" s="119" t="str">
        <f>IF(AND(E60='Zoekmodel - Sensoren'!$C$5,I60=TRUE),H60,"")</f>
        <v/>
      </c>
      <c r="G60" s="119" t="str">
        <f>IF(AND(E60='Zoekmodel - Niet meetbaar'!$C$5,I60=FALSE),H60,"")</f>
        <v/>
      </c>
      <c r="H60" s="119" t="s">
        <v>369</v>
      </c>
      <c r="I60" s="126" t="b">
        <v>1</v>
      </c>
      <c r="J60" s="126" t="s">
        <v>245</v>
      </c>
      <c r="K60" s="127" t="b">
        <v>1</v>
      </c>
      <c r="L60" s="123" t="str">
        <v>Ja</v>
      </c>
      <c r="N60" s="116" t="str">
        <v>Zuurstofniveau</v>
      </c>
      <c r="P60" s="123" t="str">
        <f ca="1">IFERROR(__xludf.DUMMYFUNCTION("""COMPUTED_VALUE"""),"Aantal ongevallen")</f>
        <v>Aantal ongevallen</v>
      </c>
      <c r="Q60" s="123">
        <f ca="1">IFERROR(__xludf.DUMMYFUNCTION("COUNTA(filter($J$6:$J777,$J$6:$J777=P60))"),1)</f>
        <v>1</v>
      </c>
      <c r="S60" s="124" t="s">
        <v>373</v>
      </c>
      <c r="V60" t="str">
        <v>Effect smartwalls geïntegeerd in lessen LO</v>
      </c>
      <c r="Y60" t="str">
        <v xml:space="preserve">STILZITTEN: Effecten van stilzitten oiv corona op de gezondheid </v>
      </c>
    </row>
    <row r="61" spans="1:25" ht="12.75" x14ac:dyDescent="0.2">
      <c r="A61" s="48"/>
      <c r="B61" s="118" t="s">
        <v>367</v>
      </c>
      <c r="C61" s="119" t="str">
        <f>IF(B61='Zoekmodel - Sensoren'!$C$4,E61,"")</f>
        <v/>
      </c>
      <c r="D61" s="119" t="str">
        <f>IF(B61='Zoekmodel - Niet meetbaar'!$C$4,E61,"")</f>
        <v/>
      </c>
      <c r="E61" s="128" t="s">
        <v>368</v>
      </c>
      <c r="F61" s="119" t="str">
        <f>IF(AND(E61='Zoekmodel - Sensoren'!$C$5,I61=TRUE),H61,"")</f>
        <v/>
      </c>
      <c r="G61" s="119" t="str">
        <f>IF(AND(E61='Zoekmodel - Niet meetbaar'!$C$5,I61=FALSE),H61,"")</f>
        <v/>
      </c>
      <c r="H61" s="119" t="s">
        <v>369</v>
      </c>
      <c r="I61" s="126" t="b">
        <v>1</v>
      </c>
      <c r="J61" s="126" t="s">
        <v>224</v>
      </c>
      <c r="K61" s="127" t="b">
        <v>1</v>
      </c>
      <c r="L61" s="123" t="str">
        <v>Ja</v>
      </c>
      <c r="N61" s="116"/>
      <c r="P61" s="123" t="str">
        <f ca="1">IFERROR(__xludf.DUMMYFUNCTION("""COMPUTED_VALUE"""),"Aantal oversteekplaatsen")</f>
        <v>Aantal oversteekplaatsen</v>
      </c>
      <c r="Q61" s="123">
        <f ca="1">IFERROR(__xludf.DUMMYFUNCTION("COUNTA(filter($J$6:$J777,$J$6:$J777=P61))"),1)</f>
        <v>1</v>
      </c>
      <c r="S61" s="124" t="s">
        <v>374</v>
      </c>
      <c r="V61" t="str">
        <v>ZONNE-ENERGIE: Inzicht in rendabiliteit van zonnepanelen</v>
      </c>
      <c r="Y61" t="str">
        <v>SLAAP: Onderzoek naar nachtrust</v>
      </c>
    </row>
    <row r="62" spans="1:25" ht="12.75" x14ac:dyDescent="0.2">
      <c r="A62" s="48"/>
      <c r="B62" s="118" t="s">
        <v>367</v>
      </c>
      <c r="C62" s="119" t="str">
        <f>IF(B62='Zoekmodel - Sensoren'!$C$4,E62,"")</f>
        <v/>
      </c>
      <c r="D62" s="119" t="str">
        <f>IF(B62='Zoekmodel - Niet meetbaar'!$C$4,E62,"")</f>
        <v/>
      </c>
      <c r="E62" s="128" t="s">
        <v>368</v>
      </c>
      <c r="F62" s="119" t="str">
        <f>IF(AND(E62='Zoekmodel - Sensoren'!$C$5,I62=TRUE),H62,"")</f>
        <v/>
      </c>
      <c r="G62" s="119" t="str">
        <f>IF(AND(E62='Zoekmodel - Niet meetbaar'!$C$5,I62=FALSE),H62,"")</f>
        <v/>
      </c>
      <c r="H62" s="119" t="s">
        <v>369</v>
      </c>
      <c r="I62" s="126" t="b">
        <v>1</v>
      </c>
      <c r="J62" s="126" t="s">
        <v>274</v>
      </c>
      <c r="K62" s="127" t="b">
        <v>1</v>
      </c>
      <c r="L62" s="123" t="str">
        <v>Ja</v>
      </c>
      <c r="N62" s="116"/>
      <c r="P62" s="123" t="str">
        <f ca="1">IFERROR(__xludf.DUMMYFUNCTION("""COMPUTED_VALUE"""),"Snelheid")</f>
        <v>Snelheid</v>
      </c>
      <c r="Q62" s="123">
        <f ca="1">IFERROR(__xludf.DUMMYFUNCTION("COUNTA(filter($J$6:$J777,$J$6:$J777=P62))"),2)</f>
        <v>2</v>
      </c>
      <c r="S62" s="124" t="s">
        <v>375</v>
      </c>
      <c r="V62" t="str">
        <v>HERBRUIKBARE ENERGIE: Impact van CS projecten op gedrag</v>
      </c>
      <c r="Y62" t="str">
        <v>Effect smartwalls geïntegeerd in lessen LO</v>
      </c>
    </row>
    <row r="63" spans="1:25" ht="12.75" x14ac:dyDescent="0.2">
      <c r="A63" s="48"/>
      <c r="B63" s="118" t="s">
        <v>367</v>
      </c>
      <c r="C63" s="119" t="str">
        <f>IF(B63='Zoekmodel - Sensoren'!$C$4,E63,"")</f>
        <v/>
      </c>
      <c r="D63" s="119" t="str">
        <f>IF(B63='Zoekmodel - Niet meetbaar'!$C$4,E63,"")</f>
        <v/>
      </c>
      <c r="E63" s="128" t="s">
        <v>368</v>
      </c>
      <c r="F63" s="119" t="str">
        <f>IF(AND(E63='Zoekmodel - Sensoren'!$C$5,I63=TRUE),H63,"")</f>
        <v/>
      </c>
      <c r="G63" s="119" t="str">
        <f>IF(AND(E63='Zoekmodel - Niet meetbaar'!$C$5,I63=FALSE),H63,"")</f>
        <v/>
      </c>
      <c r="H63" s="119" t="s">
        <v>369</v>
      </c>
      <c r="I63" s="126" t="b">
        <v>1</v>
      </c>
      <c r="J63" s="126" t="s">
        <v>280</v>
      </c>
      <c r="K63" s="127" t="b">
        <v>1</v>
      </c>
      <c r="L63" s="123" t="str">
        <v>Ja</v>
      </c>
      <c r="N63" s="116"/>
      <c r="P63" s="123" t="str">
        <f ca="1">IFERROR(__xludf.DUMMYFUNCTION("""COMPUTED_VALUE"""),"Aantal toegangswegen")</f>
        <v>Aantal toegangswegen</v>
      </c>
      <c r="Q63" s="123">
        <f ca="1">IFERROR(__xludf.DUMMYFUNCTION("COUNTA(filter($J$6:$J777,$J$6:$J777=P63))"),1)</f>
        <v>1</v>
      </c>
      <c r="S63" s="124" t="s">
        <v>376</v>
      </c>
      <c r="V63" t="str">
        <v>GEOTHERMIE: Hoe onderzoek doen naar collectieve en individuele oplossingen?</v>
      </c>
      <c r="Y63" t="str">
        <v xml:space="preserve">OPSPOREN KWETSBARE BURGERS: wie zijn ze en hoe bereik je ze? </v>
      </c>
    </row>
    <row r="64" spans="1:25" ht="12.75" x14ac:dyDescent="0.2">
      <c r="A64" s="48"/>
      <c r="B64" s="118" t="s">
        <v>367</v>
      </c>
      <c r="C64" s="119" t="str">
        <f>IF(B64='Zoekmodel - Sensoren'!$C$4,E64,"")</f>
        <v/>
      </c>
      <c r="D64" s="119" t="str">
        <f>IF(B64='Zoekmodel - Niet meetbaar'!$C$4,E64,"")</f>
        <v/>
      </c>
      <c r="E64" s="128" t="s">
        <v>368</v>
      </c>
      <c r="F64" s="119" t="str">
        <f>IF(AND(E64='Zoekmodel - Sensoren'!$C$5,I64=TRUE),H64,"")</f>
        <v/>
      </c>
      <c r="G64" s="119" t="str">
        <f>IF(AND(E64='Zoekmodel - Niet meetbaar'!$C$5,I64=FALSE),H64,"")</f>
        <v/>
      </c>
      <c r="H64" s="119" t="s">
        <v>369</v>
      </c>
      <c r="I64" s="126" t="b">
        <v>1</v>
      </c>
      <c r="J64" s="126" t="s">
        <v>279</v>
      </c>
      <c r="K64" s="127" t="b">
        <v>1</v>
      </c>
      <c r="L64" s="123" t="str">
        <v>Ja</v>
      </c>
      <c r="N64" s="116"/>
      <c r="P64" s="123" t="str">
        <f ca="1">IFERROR(__xludf.DUMMYFUNCTION("""COMPUTED_VALUE"""),"Type toegangswegen")</f>
        <v>Type toegangswegen</v>
      </c>
      <c r="Q64" s="123">
        <f ca="1">IFERROR(__xludf.DUMMYFUNCTION("COUNTA(filter($J$6:$J777,$J$6:$J777=P64))"),1)</f>
        <v>1</v>
      </c>
      <c r="S64" s="124" t="s">
        <v>377</v>
      </c>
      <c r="V64" t="str">
        <v>LOCATIES: Onderzoek naar beste plaats voor bepaalde energie-opwekkingen</v>
      </c>
      <c r="Y64" t="str">
        <v>OPZETTEN ECO-SYSTEEM: Wie speelt allemaal een rol? Hoe verdelen we dit? Brengen we dit in kaart?</v>
      </c>
    </row>
    <row r="65" spans="1:25" ht="12.75" x14ac:dyDescent="0.2">
      <c r="A65" s="48"/>
      <c r="B65" s="118" t="s">
        <v>367</v>
      </c>
      <c r="C65" s="119" t="str">
        <f>IF(B65='Zoekmodel - Sensoren'!$C$4,E65,"")</f>
        <v/>
      </c>
      <c r="D65" s="119" t="str">
        <f>IF(B65='Zoekmodel - Niet meetbaar'!$C$4,E65,"")</f>
        <v/>
      </c>
      <c r="E65" s="128" t="s">
        <v>368</v>
      </c>
      <c r="F65" s="119" t="str">
        <f>IF(AND(E65='Zoekmodel - Sensoren'!$C$5,I65=TRUE),H65,"")</f>
        <v/>
      </c>
      <c r="G65" s="119" t="str">
        <f>IF(AND(E65='Zoekmodel - Niet meetbaar'!$C$5,I65=FALSE),H65,"")</f>
        <v/>
      </c>
      <c r="H65" s="119" t="s">
        <v>369</v>
      </c>
      <c r="I65" s="126" t="b">
        <v>1</v>
      </c>
      <c r="J65" s="126" t="s">
        <v>70</v>
      </c>
      <c r="K65" s="127" t="b">
        <v>1</v>
      </c>
      <c r="L65" s="123" t="str">
        <v>Ja</v>
      </c>
      <c r="N65" s="116"/>
      <c r="P65" s="123" t="str">
        <f ca="1">IFERROR(__xludf.DUMMYFUNCTION("""COMPUTED_VALUE"""),"Type gebruikers")</f>
        <v>Type gebruikers</v>
      </c>
      <c r="Q65" s="123">
        <f ca="1">IFERROR(__xludf.DUMMYFUNCTION("COUNTA(filter($J$6:$J777,$J$6:$J777=P65))"),1)</f>
        <v>1</v>
      </c>
      <c r="S65" s="124" t="s">
        <v>378</v>
      </c>
      <c r="V65" t="str">
        <v>WINDENERGIE: Gevolgen van windenergie onderzoeken</v>
      </c>
      <c r="Y65" t="str">
        <v>ONDERSTEUNING VOORZIEN: Kwaliteit en gebruiksgemak van ondersteuning in kaart brengen</v>
      </c>
    </row>
    <row r="66" spans="1:25" ht="12.75" x14ac:dyDescent="0.2">
      <c r="A66" s="48"/>
      <c r="B66" s="118" t="s">
        <v>367</v>
      </c>
      <c r="C66" s="119" t="str">
        <f>IF(B66='Zoekmodel - Sensoren'!$C$4,E66,"")</f>
        <v/>
      </c>
      <c r="D66" s="119" t="str">
        <f>IF(B66='Zoekmodel - Niet meetbaar'!$C$4,E66,"")</f>
        <v/>
      </c>
      <c r="E66" s="128" t="s">
        <v>368</v>
      </c>
      <c r="F66" s="119" t="str">
        <f>IF(AND(E66='Zoekmodel - Sensoren'!$C$5,I66=TRUE),H66,"")</f>
        <v/>
      </c>
      <c r="G66" s="119" t="str">
        <f>IF(AND(E66='Zoekmodel - Niet meetbaar'!$C$5,I66=FALSE),H66,"")</f>
        <v/>
      </c>
      <c r="H66" s="119" t="s">
        <v>369</v>
      </c>
      <c r="I66" s="126" t="b">
        <v>1</v>
      </c>
      <c r="J66" s="126" t="s">
        <v>199</v>
      </c>
      <c r="K66" s="127" t="b">
        <v>1</v>
      </c>
      <c r="L66" s="123" t="str">
        <v>Ja</v>
      </c>
      <c r="N66" s="116"/>
      <c r="P66" s="123" t="str">
        <f ca="1">IFERROR(__xludf.DUMMYFUNCTION("""COMPUTED_VALUE"""),"Tijdstip")</f>
        <v>Tijdstip</v>
      </c>
      <c r="Q66" s="123">
        <f ca="1">IFERROR(__xludf.DUMMYFUNCTION("COUNTA(filter($J$6:$J777,$J$6:$J777=P66))"),1)</f>
        <v>1</v>
      </c>
      <c r="S66" s="124" t="s">
        <v>379</v>
      </c>
      <c r="V66" t="str">
        <v>ZONNE-ENERGIE: In kaart brengen zelfverbruik tov generatie</v>
      </c>
      <c r="Y66" t="str">
        <v>Blocking points in kaart brengen voor digibeten die niet aan CS projecten kunnen deelnemen</v>
      </c>
    </row>
    <row r="67" spans="1:25" ht="12.75" x14ac:dyDescent="0.2">
      <c r="A67" s="48"/>
      <c r="B67" s="118" t="s">
        <v>367</v>
      </c>
      <c r="C67" s="119" t="str">
        <f>IF(B67='Zoekmodel - Sensoren'!$C$4,E67,"")</f>
        <v/>
      </c>
      <c r="D67" s="119" t="str">
        <f>IF(B67='Zoekmodel - Niet meetbaar'!$C$4,E67,"")</f>
        <v/>
      </c>
      <c r="E67" s="129" t="s">
        <v>380</v>
      </c>
      <c r="F67" s="119" t="str">
        <f>IF(AND(E67='Zoekmodel - Sensoren'!$C$5,I67=TRUE),H67,"")</f>
        <v/>
      </c>
      <c r="G67" s="119" t="str">
        <f>IF(AND(E67='Zoekmodel - Niet meetbaar'!$C$5,I67=FALSE),H67,"")</f>
        <v/>
      </c>
      <c r="H67" s="130" t="s">
        <v>381</v>
      </c>
      <c r="I67" s="126" t="b">
        <v>1</v>
      </c>
      <c r="J67" s="126" t="s">
        <v>199</v>
      </c>
      <c r="K67" s="127" t="b">
        <v>1</v>
      </c>
      <c r="L67" s="123" t="str">
        <v>Ja</v>
      </c>
      <c r="N67" s="116"/>
      <c r="P67" s="123" t="str">
        <f ca="1">IFERROR(__xludf.DUMMYFUNCTION("""COMPUTED_VALUE"""),"Rotatie")</f>
        <v>Rotatie</v>
      </c>
      <c r="Q67" s="123">
        <f ca="1">IFERROR(__xludf.DUMMYFUNCTION("COUNTA(filter($J$6:$J777,$J$6:$J777=P67))"),1)</f>
        <v>1</v>
      </c>
      <c r="S67" s="124" t="s">
        <v>382</v>
      </c>
      <c r="V67" t="str">
        <v xml:space="preserve">ENERGIE-OPSLAG: Inzicht in opgeslagen energie vs -generatie </v>
      </c>
      <c r="Y67" t="str">
        <v>Ontbreken van vaardigheden naargelang het specifiek toestel</v>
      </c>
    </row>
    <row r="68" spans="1:25" ht="12.75" x14ac:dyDescent="0.2">
      <c r="A68" s="48"/>
      <c r="B68" s="118" t="s">
        <v>367</v>
      </c>
      <c r="C68" s="119" t="str">
        <f>IF(B68='Zoekmodel - Sensoren'!$C$4,E68,"")</f>
        <v/>
      </c>
      <c r="D68" s="119" t="str">
        <f>IF(B68='Zoekmodel - Niet meetbaar'!$C$4,E68,"")</f>
        <v/>
      </c>
      <c r="E68" s="129" t="s">
        <v>380</v>
      </c>
      <c r="F68" s="119" t="str">
        <f>IF(AND(E68='Zoekmodel - Sensoren'!$C$5,I68=TRUE),H68,"")</f>
        <v/>
      </c>
      <c r="G68" s="119" t="str">
        <f>IF(AND(E68='Zoekmodel - Niet meetbaar'!$C$5,I68=FALSE),H68,"")</f>
        <v/>
      </c>
      <c r="H68" s="130" t="s">
        <v>381</v>
      </c>
      <c r="I68" s="126" t="b">
        <v>1</v>
      </c>
      <c r="J68" s="126" t="s">
        <v>198</v>
      </c>
      <c r="K68" s="127" t="b">
        <v>1</v>
      </c>
      <c r="L68" s="123" t="str">
        <v>Ja</v>
      </c>
      <c r="N68" s="116"/>
      <c r="P68" s="123" t="str">
        <f ca="1">IFERROR(__xludf.DUMMYFUNCTION("""COMPUTED_VALUE"""),"Magnetisme")</f>
        <v>Magnetisme</v>
      </c>
      <c r="Q68" s="123">
        <f ca="1">IFERROR(__xludf.DUMMYFUNCTION("COUNTA(filter($J$6:$J777,$J$6:$J777=P68))"),1)</f>
        <v>1</v>
      </c>
      <c r="S68" s="124" t="s">
        <v>383</v>
      </c>
      <c r="V68" t="str">
        <v>METINGEN/OPVOLGING: Scannen van verbuik op bepaalde plaatsen/groepen/...</v>
      </c>
      <c r="Y68" t="str">
        <v>ZONNE-ENERGIE: Inzicht in rendabiliteit van zonnepanelen</v>
      </c>
    </row>
    <row r="69" spans="1:25" ht="12.75" x14ac:dyDescent="0.2">
      <c r="A69" s="48"/>
      <c r="B69" s="118" t="s">
        <v>367</v>
      </c>
      <c r="C69" s="119" t="str">
        <f>IF(B69='Zoekmodel - Sensoren'!$C$4,E69,"")</f>
        <v/>
      </c>
      <c r="D69" s="119" t="str">
        <f>IF(B69='Zoekmodel - Niet meetbaar'!$C$4,E69,"")</f>
        <v/>
      </c>
      <c r="E69" s="129" t="s">
        <v>380</v>
      </c>
      <c r="F69" s="119" t="str">
        <f>IF(AND(E69='Zoekmodel - Sensoren'!$C$5,I69=TRUE),H69,"")</f>
        <v/>
      </c>
      <c r="G69" s="119" t="str">
        <f>IF(AND(E69='Zoekmodel - Niet meetbaar'!$C$5,I69=FALSE),H69,"")</f>
        <v/>
      </c>
      <c r="H69" s="130" t="s">
        <v>381</v>
      </c>
      <c r="I69" s="126" t="b">
        <v>1</v>
      </c>
      <c r="J69" s="126" t="s">
        <v>190</v>
      </c>
      <c r="K69" s="122" t="b">
        <v>0</v>
      </c>
      <c r="L69" s="123" t="str">
        <v/>
      </c>
      <c r="N69" s="116"/>
      <c r="P69" s="123" t="str">
        <f ca="1">IFERROR(__xludf.DUMMYFUNCTION("""COMPUTED_VALUE"""),"Elektriciteitsverbruik")</f>
        <v>Elektriciteitsverbruik</v>
      </c>
      <c r="Q69" s="123">
        <f ca="1">IFERROR(__xludf.DUMMYFUNCTION("COUNTA(filter($J$6:$J777,$J$6:$J777=P69))"),10)</f>
        <v>10</v>
      </c>
      <c r="S69" s="124" t="s">
        <v>205</v>
      </c>
      <c r="V69" t="str">
        <v>RENOVATIE: Energieverbruik/voor en na vergelijken</v>
      </c>
      <c r="Y69" t="str">
        <v>HERBRUIKBARE ENERGIE: Impact van CS projecten op gedrag</v>
      </c>
    </row>
    <row r="70" spans="1:25" ht="12.75" x14ac:dyDescent="0.2">
      <c r="A70" s="48"/>
      <c r="B70" s="118" t="s">
        <v>367</v>
      </c>
      <c r="C70" s="119" t="str">
        <f>IF(B70='Zoekmodel - Sensoren'!$C$4,E70,"")</f>
        <v/>
      </c>
      <c r="D70" s="119" t="str">
        <f>IF(B70='Zoekmodel - Niet meetbaar'!$C$4,E70,"")</f>
        <v/>
      </c>
      <c r="E70" s="129" t="s">
        <v>384</v>
      </c>
      <c r="F70" s="119" t="str">
        <f>IF(AND(E70='Zoekmodel - Sensoren'!$C$5,I70=TRUE),H70,"")</f>
        <v/>
      </c>
      <c r="G70" s="119" t="str">
        <f>IF(AND(E70='Zoekmodel - Niet meetbaar'!$C$5,I70=FALSE),H70,"")</f>
        <v/>
      </c>
      <c r="H70" s="119" t="s">
        <v>369</v>
      </c>
      <c r="I70" s="126" t="b">
        <v>1</v>
      </c>
      <c r="J70" s="126" t="s">
        <v>198</v>
      </c>
      <c r="K70" s="127" t="b">
        <v>1</v>
      </c>
      <c r="L70" s="123" t="str">
        <v>Ja</v>
      </c>
      <c r="N70" s="116"/>
      <c r="P70" s="123" t="str">
        <f ca="1">IFERROR(__xludf.DUMMYFUNCTION("""COMPUTED_VALUE"""),"Tellingen")</f>
        <v>Tellingen</v>
      </c>
      <c r="Q70" s="123">
        <f ca="1">IFERROR(__xludf.DUMMYFUNCTION("COUNTA(filter($J$6:$J777,$J$6:$J777=P70))"),1)</f>
        <v>1</v>
      </c>
      <c r="S70" s="124" t="s">
        <v>385</v>
      </c>
      <c r="V70" t="str">
        <v>OPSLAG: Beste methodes om op te slaan &amp; om opgeslagen energie te gebruiken</v>
      </c>
      <c r="Y70" t="str">
        <v>GEOTHERMIE: Hoe onderzoek doen naar collectieve en individuele oplossingen?</v>
      </c>
    </row>
    <row r="71" spans="1:25" ht="12.75" x14ac:dyDescent="0.2">
      <c r="A71" s="48"/>
      <c r="B71" s="118" t="s">
        <v>367</v>
      </c>
      <c r="C71" s="119" t="str">
        <f>IF(B71='Zoekmodel - Sensoren'!$C$4,E71,"")</f>
        <v/>
      </c>
      <c r="D71" s="119" t="str">
        <f>IF(B71='Zoekmodel - Niet meetbaar'!$C$4,E71,"")</f>
        <v/>
      </c>
      <c r="E71" s="129" t="s">
        <v>384</v>
      </c>
      <c r="F71" s="119" t="str">
        <f>IF(AND(E71='Zoekmodel - Sensoren'!$C$5,I71=TRUE),H71,"")</f>
        <v/>
      </c>
      <c r="G71" s="119" t="str">
        <f>IF(AND(E71='Zoekmodel - Niet meetbaar'!$C$5,I71=FALSE),H71,"")</f>
        <v/>
      </c>
      <c r="H71" s="119" t="s">
        <v>369</v>
      </c>
      <c r="I71" s="126" t="b">
        <v>1</v>
      </c>
      <c r="J71" s="126" t="s">
        <v>140</v>
      </c>
      <c r="K71" s="127" t="b">
        <v>1</v>
      </c>
      <c r="L71" s="123" t="str">
        <v>Ja</v>
      </c>
      <c r="N71" s="116"/>
      <c r="P71" s="123" t="str">
        <f ca="1">IFERROR(__xludf.DUMMYFUNCTION("""COMPUTED_VALUE"""),"Bloedzuurstof")</f>
        <v>Bloedzuurstof</v>
      </c>
      <c r="Q71" s="123">
        <f ca="1">IFERROR(__xludf.DUMMYFUNCTION("COUNTA(filter($J$6:$J777,$J$6:$J777=P71))"),1)</f>
        <v>1</v>
      </c>
      <c r="S71" s="124" t="s">
        <v>119</v>
      </c>
      <c r="V71" t="str">
        <v>CONGESTIE: Hoe congestie omzeilen, meer inzicht in waar problemen zitten</v>
      </c>
      <c r="Y71" t="str">
        <v>SAMENWERKING: Effect van initiatieven van gemeenschappelijke projecten en samenwerkingen</v>
      </c>
    </row>
    <row r="72" spans="1:25" ht="12.75" x14ac:dyDescent="0.2">
      <c r="A72" s="48"/>
      <c r="B72" s="118" t="s">
        <v>367</v>
      </c>
      <c r="C72" s="119" t="str">
        <f>IF(B72='Zoekmodel - Sensoren'!$C$4,E72,"")</f>
        <v/>
      </c>
      <c r="D72" s="119" t="str">
        <f>IF(B72='Zoekmodel - Niet meetbaar'!$C$4,E72,"")</f>
        <v/>
      </c>
      <c r="E72" s="129" t="s">
        <v>384</v>
      </c>
      <c r="F72" s="119" t="str">
        <f>IF(AND(E72='Zoekmodel - Sensoren'!$C$5,I72=TRUE),H72,"")</f>
        <v/>
      </c>
      <c r="G72" s="119" t="str">
        <f>IF(AND(E72='Zoekmodel - Niet meetbaar'!$C$5,I72=FALSE),H72,"")</f>
        <v/>
      </c>
      <c r="H72" s="119" t="s">
        <v>369</v>
      </c>
      <c r="I72" s="126" t="b">
        <v>1</v>
      </c>
      <c r="J72" s="126" t="s">
        <v>220</v>
      </c>
      <c r="K72" s="127" t="b">
        <v>1</v>
      </c>
      <c r="L72" s="123" t="str">
        <v>Ja</v>
      </c>
      <c r="N72" s="116"/>
      <c r="Q72" s="123">
        <f ca="1">IFERROR(__xludf.DUMMYFUNCTION("COUNTA(filter($J$6:$J777,$J$6:$J777=P72))"),0)</f>
        <v>0</v>
      </c>
      <c r="S72" s="123"/>
      <c r="V72" t="str">
        <v>Inzicht in gebruik publieke ruimten, parkeerplaatsen, ...</v>
      </c>
      <c r="Y72" t="str">
        <v>LOCATIES: Onderzoek naar beste plaats voor bepaalde energie-opwekkingen</v>
      </c>
    </row>
    <row r="73" spans="1:25" ht="12.75" x14ac:dyDescent="0.2">
      <c r="A73" s="48"/>
      <c r="B73" s="118" t="s">
        <v>367</v>
      </c>
      <c r="C73" s="119" t="str">
        <f>IF(B73='Zoekmodel - Sensoren'!$C$4,E73,"")</f>
        <v/>
      </c>
      <c r="D73" s="119" t="str">
        <f>IF(B73='Zoekmodel - Niet meetbaar'!$C$4,E73,"")</f>
        <v/>
      </c>
      <c r="E73" s="129" t="s">
        <v>384</v>
      </c>
      <c r="F73" s="119" t="str">
        <f>IF(AND(E73='Zoekmodel - Sensoren'!$C$5,I73=TRUE),H73,"")</f>
        <v/>
      </c>
      <c r="G73" s="119" t="str">
        <f>IF(AND(E73='Zoekmodel - Niet meetbaar'!$C$5,I73=FALSE),H73,"")</f>
        <v/>
      </c>
      <c r="H73" s="119" t="s">
        <v>369</v>
      </c>
      <c r="I73" s="126" t="b">
        <v>1</v>
      </c>
      <c r="J73" s="126" t="s">
        <v>70</v>
      </c>
      <c r="K73" s="127" t="b">
        <v>1</v>
      </c>
      <c r="L73" s="123" t="str">
        <v>Ja</v>
      </c>
      <c r="N73" s="116"/>
      <c r="Q73" s="123">
        <f ca="1">IFERROR(__xludf.DUMMYFUNCTION("COUNTA(filter($J$6:$J777,$J$6:$J777=P73))"),0)</f>
        <v>0</v>
      </c>
      <c r="S73" s="123"/>
      <c r="V73" t="str">
        <v>Inzicht in verlichtingsnoden en effecten</v>
      </c>
      <c r="Y73" t="str">
        <v>WINDENERGIE: Gevolgen van windenergie onderzoeken</v>
      </c>
    </row>
    <row r="74" spans="1:25" ht="12.75" x14ac:dyDescent="0.2">
      <c r="A74" s="48"/>
      <c r="B74" s="118" t="s">
        <v>367</v>
      </c>
      <c r="C74" s="119" t="str">
        <f>IF(B74='Zoekmodel - Sensoren'!$C$4,E74,"")</f>
        <v/>
      </c>
      <c r="D74" s="119" t="str">
        <f>IF(B74='Zoekmodel - Niet meetbaar'!$C$4,E74,"")</f>
        <v/>
      </c>
      <c r="E74" s="129" t="s">
        <v>384</v>
      </c>
      <c r="F74" s="119" t="str">
        <f>IF(AND(E74='Zoekmodel - Sensoren'!$C$5,I74=TRUE),H74,"")</f>
        <v/>
      </c>
      <c r="G74" s="119" t="str">
        <f>IF(AND(E74='Zoekmodel - Niet meetbaar'!$C$5,I74=FALSE),H74,"")</f>
        <v/>
      </c>
      <c r="H74" s="119" t="s">
        <v>369</v>
      </c>
      <c r="I74" s="126" t="b">
        <v>1</v>
      </c>
      <c r="J74" s="126" t="s">
        <v>280</v>
      </c>
      <c r="K74" s="127" t="b">
        <v>1</v>
      </c>
      <c r="L74" s="123" t="str">
        <v>Ja</v>
      </c>
      <c r="N74" s="116"/>
      <c r="Q74" s="123">
        <f ca="1">IFERROR(__xludf.DUMMYFUNCTION("COUNTA(filter($J$6:$J777,$J$6:$J777=P74))"),0)</f>
        <v>0</v>
      </c>
      <c r="S74" s="123"/>
      <c r="V74" t="str">
        <v>Wie heeft er nood aan psychologische hulp en aan wat dan juist?</v>
      </c>
      <c r="Y74" t="str">
        <v>WARMTENET: In kaart brengen van vraag en aanbod</v>
      </c>
    </row>
    <row r="75" spans="1:25" ht="12.75" x14ac:dyDescent="0.2">
      <c r="A75" s="48"/>
      <c r="B75" s="118" t="s">
        <v>367</v>
      </c>
      <c r="C75" s="119" t="str">
        <f>IF(B75='Zoekmodel - Sensoren'!$C$4,E75,"")</f>
        <v/>
      </c>
      <c r="D75" s="119" t="str">
        <f>IF(B75='Zoekmodel - Niet meetbaar'!$C$4,E75,"")</f>
        <v/>
      </c>
      <c r="E75" s="129" t="s">
        <v>384</v>
      </c>
      <c r="F75" s="119" t="str">
        <f>IF(AND(E75='Zoekmodel - Sensoren'!$C$5,I75=TRUE),H75,"")</f>
        <v/>
      </c>
      <c r="G75" s="119" t="str">
        <f>IF(AND(E75='Zoekmodel - Niet meetbaar'!$C$5,I75=FALSE),H75,"")</f>
        <v/>
      </c>
      <c r="H75" s="119" t="s">
        <v>369</v>
      </c>
      <c r="I75" s="126" t="b">
        <v>1</v>
      </c>
      <c r="J75" s="126" t="s">
        <v>279</v>
      </c>
      <c r="K75" s="127" t="b">
        <v>1</v>
      </c>
      <c r="L75" s="123" t="str">
        <v>Ja</v>
      </c>
      <c r="N75" s="116"/>
      <c r="Q75" s="123">
        <f ca="1">IFERROR(__xludf.DUMMYFUNCTION("COUNTA(filter($J$6:$J777,$J$6:$J777=P75))"),0)</f>
        <v>0</v>
      </c>
      <c r="S75" s="123"/>
      <c r="V75" t="str">
        <v>Hoe kunnen we motiveren meer te bewegen? Welke instrumenten kunnen helpen?</v>
      </c>
      <c r="Y75" t="str">
        <v>ZONNE-ENERGIE: In kaart brengen zelfverbruik tov generatie</v>
      </c>
    </row>
    <row r="76" spans="1:25" ht="12.75" x14ac:dyDescent="0.2">
      <c r="A76" s="48"/>
      <c r="B76" s="118" t="s">
        <v>367</v>
      </c>
      <c r="C76" s="119" t="str">
        <f>IF(B76='Zoekmodel - Sensoren'!$C$4,E76,"")</f>
        <v/>
      </c>
      <c r="D76" s="119" t="str">
        <f>IF(B76='Zoekmodel - Niet meetbaar'!$C$4,E76,"")</f>
        <v/>
      </c>
      <c r="E76" s="129" t="s">
        <v>384</v>
      </c>
      <c r="F76" s="119" t="str">
        <f>IF(AND(E76='Zoekmodel - Sensoren'!$C$5,I76=TRUE),H76,"")</f>
        <v/>
      </c>
      <c r="G76" s="119" t="str">
        <f>IF(AND(E76='Zoekmodel - Niet meetbaar'!$C$5,I76=FALSE),H76,"")</f>
        <v/>
      </c>
      <c r="H76" s="119" t="s">
        <v>369</v>
      </c>
      <c r="I76" s="126" t="b">
        <v>1</v>
      </c>
      <c r="J76" s="126" t="s">
        <v>190</v>
      </c>
      <c r="K76" s="122" t="b">
        <v>0</v>
      </c>
      <c r="L76" s="123" t="str">
        <v/>
      </c>
      <c r="N76" s="116"/>
      <c r="V76" t="str">
        <v>Op welke plaatsen voelen mensen zich onveilig?</v>
      </c>
      <c r="Y76" t="str">
        <v>METINGEN/OPVOLGING: Scannen van verbuik op bepaalde plaatsen/groepen/...</v>
      </c>
    </row>
    <row r="77" spans="1:25" ht="12.75" x14ac:dyDescent="0.2">
      <c r="A77" s="48"/>
      <c r="B77" s="118" t="s">
        <v>367</v>
      </c>
      <c r="C77" s="119" t="str">
        <f>IF(B77='Zoekmodel - Sensoren'!$C$4,E77,"")</f>
        <v/>
      </c>
      <c r="D77" s="119" t="str">
        <f>IF(B77='Zoekmodel - Niet meetbaar'!$C$4,E77,"")</f>
        <v/>
      </c>
      <c r="E77" s="129" t="s">
        <v>384</v>
      </c>
      <c r="F77" s="119" t="str">
        <f>IF(AND(E77='Zoekmodel - Sensoren'!$C$5,I77=TRUE),H77,"")</f>
        <v/>
      </c>
      <c r="G77" s="119" t="str">
        <f>IF(AND(E77='Zoekmodel - Niet meetbaar'!$C$5,I77=FALSE),H77,"")</f>
        <v/>
      </c>
      <c r="H77" s="119" t="s">
        <v>369</v>
      </c>
      <c r="I77" s="126" t="b">
        <v>1</v>
      </c>
      <c r="J77" s="126" t="s">
        <v>236</v>
      </c>
      <c r="K77" s="127" t="b">
        <v>1</v>
      </c>
      <c r="L77" s="123" t="str">
        <v>Ja</v>
      </c>
      <c r="N77" s="116"/>
      <c r="V77" t="str">
        <v>Hoe overeenstemmen tussen vraag naar en aanbod van parking?</v>
      </c>
      <c r="Y77" t="str">
        <v>RENOVATIE: Energieverbruik/voor en na vergelijken</v>
      </c>
    </row>
    <row r="78" spans="1:25" ht="12.75" x14ac:dyDescent="0.2">
      <c r="A78" s="48"/>
      <c r="B78" s="118" t="s">
        <v>367</v>
      </c>
      <c r="C78" s="119" t="str">
        <f>IF(B78='Zoekmodel - Sensoren'!$C$4,E78,"")</f>
        <v/>
      </c>
      <c r="D78" s="119" t="str">
        <f>IF(B78='Zoekmodel - Niet meetbaar'!$C$4,E78,"")</f>
        <v/>
      </c>
      <c r="E78" s="129" t="s">
        <v>384</v>
      </c>
      <c r="F78" s="119" t="str">
        <f>IF(AND(E78='Zoekmodel - Sensoren'!$C$5,I78=TRUE),H78,"")</f>
        <v/>
      </c>
      <c r="G78" s="119" t="str">
        <f>IF(AND(E78='Zoekmodel - Niet meetbaar'!$C$5,I78=FALSE),H78,"")</f>
        <v/>
      </c>
      <c r="H78" s="119" t="s">
        <v>369</v>
      </c>
      <c r="I78" s="126" t="b">
        <v>1</v>
      </c>
      <c r="J78" s="126" t="s">
        <v>238</v>
      </c>
      <c r="K78" s="127" t="b">
        <v>1</v>
      </c>
      <c r="L78" s="123" t="str">
        <v>Ja</v>
      </c>
      <c r="N78" s="116"/>
      <c r="V78" t="str">
        <v>Inzage krijgen in de drukte(-gevoel) op het openbaar vervoer</v>
      </c>
      <c r="Y78" t="str">
        <v>OPSLAG: Beste methodes om op te slaan &amp; om opgeslagen energie te gebruiken</v>
      </c>
    </row>
    <row r="79" spans="1:25" ht="12.75" x14ac:dyDescent="0.2">
      <c r="A79" s="48"/>
      <c r="B79" s="118" t="s">
        <v>367</v>
      </c>
      <c r="C79" s="119" t="str">
        <f>IF(B79='Zoekmodel - Sensoren'!$C$4,E79,"")</f>
        <v/>
      </c>
      <c r="D79" s="119" t="str">
        <f>IF(B79='Zoekmodel - Niet meetbaar'!$C$4,E79,"")</f>
        <v/>
      </c>
      <c r="E79" s="129" t="s">
        <v>384</v>
      </c>
      <c r="F79" s="119" t="str">
        <f>IF(AND(E79='Zoekmodel - Sensoren'!$C$5,I79=TRUE),H79,"")</f>
        <v/>
      </c>
      <c r="G79" s="119" t="str">
        <f>IF(AND(E79='Zoekmodel - Niet meetbaar'!$C$5,I79=FALSE),H79,"")</f>
        <v/>
      </c>
      <c r="H79" s="119" t="s">
        <v>369</v>
      </c>
      <c r="I79" s="126" t="b">
        <v>1</v>
      </c>
      <c r="J79" s="126" t="s">
        <v>240</v>
      </c>
      <c r="K79" s="127" t="b">
        <v>1</v>
      </c>
      <c r="L79" s="123" t="str">
        <v>Ja</v>
      </c>
      <c r="N79" s="116"/>
      <c r="V79" t="str">
        <v>STILZITTEN: Effecten van stilzitten oiv corona op de gezondheid</v>
      </c>
      <c r="Y79" t="str">
        <v>CONGESTIE: Hoe congestie omzeilen, meer inzicht in waar problemen zitten</v>
      </c>
    </row>
    <row r="80" spans="1:25" ht="12.75" x14ac:dyDescent="0.2">
      <c r="A80" s="48"/>
      <c r="B80" s="118" t="s">
        <v>367</v>
      </c>
      <c r="C80" s="119" t="str">
        <f>IF(B80='Zoekmodel - Sensoren'!$C$4,E80,"")</f>
        <v/>
      </c>
      <c r="D80" s="119" t="str">
        <f>IF(B80='Zoekmodel - Niet meetbaar'!$C$4,E80,"")</f>
        <v/>
      </c>
      <c r="E80" s="129" t="s">
        <v>384</v>
      </c>
      <c r="F80" s="119" t="str">
        <f>IF(AND(E80='Zoekmodel - Sensoren'!$C$5,I80=TRUE),H80,"")</f>
        <v/>
      </c>
      <c r="G80" s="119" t="str">
        <f>IF(AND(E80='Zoekmodel - Niet meetbaar'!$C$5,I80=FALSE),H80,"")</f>
        <v/>
      </c>
      <c r="H80" s="119" t="s">
        <v>369</v>
      </c>
      <c r="I80" s="126" t="b">
        <v>1</v>
      </c>
      <c r="J80" s="126" t="s">
        <v>241</v>
      </c>
      <c r="K80" s="127" t="b">
        <v>1</v>
      </c>
      <c r="L80" s="123" t="str">
        <v>Ja</v>
      </c>
      <c r="N80" s="116"/>
      <c r="V80" t="str">
        <v>ENERGIE-OPSLAG: Inzicht in opgeslagen energie vs -generatie</v>
      </c>
      <c r="Y80" t="str">
        <v>Financieel model wijkbatterijen (vs.kosten energieleverancier)</v>
      </c>
    </row>
    <row r="81" spans="1:22" ht="12.75" x14ac:dyDescent="0.2">
      <c r="A81" s="48"/>
      <c r="B81" s="118" t="s">
        <v>367</v>
      </c>
      <c r="C81" s="119" t="str">
        <f>IF(B81='Zoekmodel - Sensoren'!$C$4,E81,"")</f>
        <v/>
      </c>
      <c r="D81" s="119" t="str">
        <f>IF(B81='Zoekmodel - Niet meetbaar'!$C$4,E81,"")</f>
        <v/>
      </c>
      <c r="E81" s="129" t="s">
        <v>384</v>
      </c>
      <c r="F81" s="119" t="str">
        <f>IF(AND(E81='Zoekmodel - Sensoren'!$C$5,I81=TRUE),H81,"")</f>
        <v/>
      </c>
      <c r="G81" s="119" t="str">
        <f>IF(AND(E81='Zoekmodel - Niet meetbaar'!$C$5,I81=FALSE),H81,"")</f>
        <v/>
      </c>
      <c r="H81" s="119" t="s">
        <v>369</v>
      </c>
      <c r="I81" s="126" t="b">
        <v>1</v>
      </c>
      <c r="J81" s="126" t="s">
        <v>245</v>
      </c>
      <c r="K81" s="127" t="b">
        <v>1</v>
      </c>
      <c r="L81" s="123" t="str">
        <v>Ja</v>
      </c>
      <c r="N81" s="116"/>
      <c r="V81" t="str">
        <v>Hoe congestie omzeilen, meer inzicht in waar problemen zitten</v>
      </c>
    </row>
    <row r="82" spans="1:22" ht="12.75" x14ac:dyDescent="0.2">
      <c r="A82" s="48"/>
      <c r="B82" s="118" t="s">
        <v>367</v>
      </c>
      <c r="C82" s="119" t="str">
        <f>IF(B82='Zoekmodel - Sensoren'!$C$4,E82,"")</f>
        <v/>
      </c>
      <c r="D82" s="119" t="str">
        <f>IF(B82='Zoekmodel - Niet meetbaar'!$C$4,E82,"")</f>
        <v/>
      </c>
      <c r="E82" s="129" t="s">
        <v>384</v>
      </c>
      <c r="F82" s="119" t="str">
        <f>IF(AND(E82='Zoekmodel - Sensoren'!$C$5,I82=TRUE),H82,"")</f>
        <v/>
      </c>
      <c r="G82" s="119" t="str">
        <f>IF(AND(E82='Zoekmodel - Niet meetbaar'!$C$5,I82=FALSE),H82,"")</f>
        <v/>
      </c>
      <c r="H82" s="119" t="s">
        <v>369</v>
      </c>
      <c r="I82" s="126" t="b">
        <v>1</v>
      </c>
      <c r="J82" s="126" t="s">
        <v>224</v>
      </c>
      <c r="K82" s="127" t="b">
        <v>1</v>
      </c>
      <c r="L82" s="123" t="str">
        <v>Ja</v>
      </c>
      <c r="N82" s="116"/>
    </row>
    <row r="83" spans="1:22" ht="12.75" x14ac:dyDescent="0.2">
      <c r="A83" s="48"/>
      <c r="B83" s="118" t="s">
        <v>367</v>
      </c>
      <c r="C83" s="119" t="str">
        <f>IF(B83='Zoekmodel - Sensoren'!$C$4,E83,"")</f>
        <v/>
      </c>
      <c r="D83" s="119" t="str">
        <f>IF(B83='Zoekmodel - Niet meetbaar'!$C$4,E83,"")</f>
        <v/>
      </c>
      <c r="E83" s="129" t="s">
        <v>384</v>
      </c>
      <c r="F83" s="119" t="str">
        <f>IF(AND(E83='Zoekmodel - Sensoren'!$C$5,I83=TRUE),H83,"")</f>
        <v/>
      </c>
      <c r="G83" s="119" t="str">
        <f>IF(AND(E83='Zoekmodel - Niet meetbaar'!$C$5,I83=FALSE),H83,"")</f>
        <v/>
      </c>
      <c r="H83" s="119" t="s">
        <v>369</v>
      </c>
      <c r="I83" s="126" t="b">
        <v>1</v>
      </c>
      <c r="J83" s="126" t="s">
        <v>274</v>
      </c>
      <c r="K83" s="122" t="b">
        <v>0</v>
      </c>
      <c r="L83" s="123" t="str">
        <v/>
      </c>
      <c r="N83" s="116"/>
    </row>
    <row r="84" spans="1:22" ht="12.75" x14ac:dyDescent="0.2">
      <c r="A84" s="48"/>
      <c r="B84" s="118" t="s">
        <v>367</v>
      </c>
      <c r="C84" s="119" t="str">
        <f>IF(B84='Zoekmodel - Sensoren'!$C$4,E84,"")</f>
        <v/>
      </c>
      <c r="D84" s="119" t="str">
        <f>IF(B84='Zoekmodel - Niet meetbaar'!$C$4,E84,"")</f>
        <v/>
      </c>
      <c r="E84" s="129" t="s">
        <v>384</v>
      </c>
      <c r="F84" s="119" t="str">
        <f>IF(AND(E84='Zoekmodel - Sensoren'!$C$5,I84=TRUE),H84,"")</f>
        <v/>
      </c>
      <c r="G84" s="119" t="str">
        <f>IF(AND(E84='Zoekmodel - Niet meetbaar'!$C$5,I84=FALSE),H84,"")</f>
        <v/>
      </c>
      <c r="H84" s="119" t="s">
        <v>369</v>
      </c>
      <c r="I84" s="126" t="b">
        <v>1</v>
      </c>
      <c r="J84" s="126" t="s">
        <v>239</v>
      </c>
      <c r="K84" s="127" t="b">
        <v>1</v>
      </c>
      <c r="L84" s="123" t="str">
        <v>Ja</v>
      </c>
      <c r="N84" s="116"/>
    </row>
    <row r="85" spans="1:22" ht="12.75" x14ac:dyDescent="0.2">
      <c r="A85" s="48"/>
      <c r="B85" s="118" t="s">
        <v>367</v>
      </c>
      <c r="C85" s="119" t="str">
        <f>IF(B85='Zoekmodel - Sensoren'!$C$4,E85,"")</f>
        <v/>
      </c>
      <c r="D85" s="119" t="str">
        <f>IF(B85='Zoekmodel - Niet meetbaar'!$C$4,E85,"")</f>
        <v/>
      </c>
      <c r="E85" s="129" t="s">
        <v>384</v>
      </c>
      <c r="F85" s="119" t="str">
        <f>IF(AND(E85='Zoekmodel - Sensoren'!$C$5,I85=TRUE),H85,"")</f>
        <v/>
      </c>
      <c r="G85" s="119" t="str">
        <f>IF(AND(E85='Zoekmodel - Niet meetbaar'!$C$5,I85=FALSE),H85,"")</f>
        <v/>
      </c>
      <c r="H85" s="119" t="s">
        <v>369</v>
      </c>
      <c r="I85" s="126" t="b">
        <v>1</v>
      </c>
      <c r="J85" s="126" t="s">
        <v>159</v>
      </c>
      <c r="K85" s="127" t="b">
        <v>1</v>
      </c>
      <c r="L85" s="123" t="str">
        <v>Ja</v>
      </c>
      <c r="N85" s="116"/>
    </row>
    <row r="86" spans="1:22" ht="12.75" x14ac:dyDescent="0.2">
      <c r="A86" s="48"/>
      <c r="B86" s="118" t="s">
        <v>367</v>
      </c>
      <c r="C86" s="119" t="str">
        <f>IF(B86='Zoekmodel - Sensoren'!$C$4,E86,"")</f>
        <v/>
      </c>
      <c r="D86" s="119" t="str">
        <f>IF(B86='Zoekmodel - Niet meetbaar'!$C$4,E86,"")</f>
        <v/>
      </c>
      <c r="E86" s="129" t="s">
        <v>384</v>
      </c>
      <c r="F86" s="119" t="str">
        <f>IF(AND(E86='Zoekmodel - Sensoren'!$C$5,I86=TRUE),H86,"")</f>
        <v/>
      </c>
      <c r="G86" s="119" t="str">
        <f>IF(AND(E86='Zoekmodel - Niet meetbaar'!$C$5,I86=FALSE),H86,"")</f>
        <v/>
      </c>
      <c r="H86" s="119" t="s">
        <v>369</v>
      </c>
      <c r="I86" s="126" t="b">
        <v>1</v>
      </c>
      <c r="J86" s="126" t="s">
        <v>180</v>
      </c>
      <c r="K86" s="127" t="b">
        <v>1</v>
      </c>
      <c r="L86" s="123" t="str">
        <v>Ja</v>
      </c>
      <c r="N86" s="116"/>
    </row>
    <row r="87" spans="1:22" ht="12.75" x14ac:dyDescent="0.2">
      <c r="A87" s="48"/>
      <c r="B87" s="118" t="s">
        <v>367</v>
      </c>
      <c r="C87" s="119" t="str">
        <f>IF(B87='Zoekmodel - Sensoren'!$C$4,E87,"")</f>
        <v/>
      </c>
      <c r="D87" s="119" t="str">
        <f>IF(B87='Zoekmodel - Niet meetbaar'!$C$4,E87,"")</f>
        <v/>
      </c>
      <c r="E87" s="129" t="s">
        <v>384</v>
      </c>
      <c r="F87" s="119" t="str">
        <f>IF(AND(E87='Zoekmodel - Sensoren'!$C$5,I87=TRUE),H87,"")</f>
        <v/>
      </c>
      <c r="G87" s="119" t="str">
        <f>IF(AND(E87='Zoekmodel - Niet meetbaar'!$C$5,I87=FALSE),H87,"")</f>
        <v/>
      </c>
      <c r="H87" s="119" t="s">
        <v>369</v>
      </c>
      <c r="I87" s="126" t="b">
        <v>1</v>
      </c>
      <c r="J87" s="126" t="s">
        <v>208</v>
      </c>
      <c r="K87" s="127" t="b">
        <v>1</v>
      </c>
      <c r="L87" s="123" t="str">
        <v>Ja</v>
      </c>
      <c r="N87" s="116"/>
    </row>
    <row r="88" spans="1:22" ht="12.75" x14ac:dyDescent="0.2">
      <c r="A88" s="48"/>
      <c r="B88" s="118" t="s">
        <v>367</v>
      </c>
      <c r="C88" s="119" t="str">
        <f>IF(B88='Zoekmodel - Sensoren'!$C$4,E88,"")</f>
        <v/>
      </c>
      <c r="D88" s="119" t="str">
        <f>IF(B88='Zoekmodel - Niet meetbaar'!$C$4,E88,"")</f>
        <v/>
      </c>
      <c r="E88" s="129" t="s">
        <v>384</v>
      </c>
      <c r="F88" s="119" t="str">
        <f>IF(AND(E88='Zoekmodel - Sensoren'!$C$5,I88=TRUE),H88,"")</f>
        <v/>
      </c>
      <c r="G88" s="119" t="str">
        <f>IF(AND(E88='Zoekmodel - Niet meetbaar'!$C$5,I88=FALSE),H88,"")</f>
        <v/>
      </c>
      <c r="H88" s="119" t="s">
        <v>369</v>
      </c>
      <c r="I88" s="126" t="b">
        <v>1</v>
      </c>
      <c r="J88" s="126" t="s">
        <v>211</v>
      </c>
      <c r="K88" s="127" t="b">
        <v>1</v>
      </c>
      <c r="L88" s="123" t="str">
        <v>Ja</v>
      </c>
      <c r="N88" s="116"/>
    </row>
    <row r="89" spans="1:22" ht="12.75" x14ac:dyDescent="0.2">
      <c r="A89" s="48"/>
      <c r="B89" s="118" t="s">
        <v>367</v>
      </c>
      <c r="C89" s="119" t="str">
        <f>IF(B89='Zoekmodel - Sensoren'!$C$4,E89,"")</f>
        <v/>
      </c>
      <c r="D89" s="119" t="str">
        <f>IF(B89='Zoekmodel - Niet meetbaar'!$C$4,E89,"")</f>
        <v/>
      </c>
      <c r="E89" s="129" t="s">
        <v>384</v>
      </c>
      <c r="F89" s="119" t="str">
        <f>IF(AND(E89='Zoekmodel - Sensoren'!$C$5,I89=TRUE),H89,"")</f>
        <v/>
      </c>
      <c r="G89" s="119" t="str">
        <f>IF(AND(E89='Zoekmodel - Niet meetbaar'!$C$5,I89=FALSE),H89,"")</f>
        <v/>
      </c>
      <c r="H89" s="119" t="s">
        <v>369</v>
      </c>
      <c r="I89" s="126" t="b">
        <v>1</v>
      </c>
      <c r="J89" s="126" t="s">
        <v>214</v>
      </c>
      <c r="K89" s="127" t="b">
        <v>1</v>
      </c>
      <c r="L89" s="123" t="str">
        <v>Ja</v>
      </c>
      <c r="N89" s="116"/>
    </row>
    <row r="90" spans="1:22" ht="12.75" x14ac:dyDescent="0.2">
      <c r="A90" s="48"/>
      <c r="B90" s="118" t="s">
        <v>367</v>
      </c>
      <c r="C90" s="119" t="str">
        <f>IF(B90='Zoekmodel - Sensoren'!$C$4,E90,"")</f>
        <v/>
      </c>
      <c r="D90" s="119" t="str">
        <f>IF(B90='Zoekmodel - Niet meetbaar'!$C$4,E90,"")</f>
        <v/>
      </c>
      <c r="E90" s="129" t="s">
        <v>384</v>
      </c>
      <c r="F90" s="119" t="str">
        <f>IF(AND(E90='Zoekmodel - Sensoren'!$C$5,I90=TRUE),H90,"")</f>
        <v/>
      </c>
      <c r="G90" s="119" t="str">
        <f>IF(AND(E90='Zoekmodel - Niet meetbaar'!$C$5,I90=FALSE),H90,"")</f>
        <v/>
      </c>
      <c r="H90" s="119" t="s">
        <v>369</v>
      </c>
      <c r="I90" s="126" t="b">
        <v>1</v>
      </c>
      <c r="J90" s="126" t="s">
        <v>218</v>
      </c>
      <c r="K90" s="122" t="b">
        <v>0</v>
      </c>
      <c r="L90" s="123" t="str">
        <v/>
      </c>
      <c r="N90" s="116"/>
    </row>
    <row r="91" spans="1:22" ht="12.75" x14ac:dyDescent="0.2">
      <c r="A91" s="48"/>
      <c r="B91" s="118" t="s">
        <v>367</v>
      </c>
      <c r="C91" s="119" t="str">
        <f>IF(B91='Zoekmodel - Sensoren'!$C$4,E91,"")</f>
        <v/>
      </c>
      <c r="D91" s="119" t="str">
        <f>IF(B91='Zoekmodel - Niet meetbaar'!$C$4,E91,"")</f>
        <v/>
      </c>
      <c r="E91" s="129" t="s">
        <v>386</v>
      </c>
      <c r="F91" s="119" t="str">
        <f>IF(AND(E91='Zoekmodel - Sensoren'!$C$5,I91=TRUE),H91,"")</f>
        <v/>
      </c>
      <c r="G91" s="119" t="str">
        <f>IF(AND(E91='Zoekmodel - Niet meetbaar'!$C$5,I91=FALSE),H91,"")</f>
        <v/>
      </c>
      <c r="H91" s="119" t="s">
        <v>387</v>
      </c>
      <c r="I91" s="126" t="b">
        <v>1</v>
      </c>
      <c r="J91" s="126" t="s">
        <v>125</v>
      </c>
      <c r="K91" s="127" t="b">
        <v>1</v>
      </c>
      <c r="L91" s="123" t="str">
        <v>Ja</v>
      </c>
      <c r="N91" s="116"/>
    </row>
    <row r="92" spans="1:22" ht="12.75" x14ac:dyDescent="0.2">
      <c r="A92" s="48"/>
      <c r="B92" s="118" t="s">
        <v>367</v>
      </c>
      <c r="C92" s="119" t="str">
        <f>IF(B92='Zoekmodel - Sensoren'!$C$4,E92,"")</f>
        <v/>
      </c>
      <c r="D92" s="119" t="str">
        <f>IF(B92='Zoekmodel - Niet meetbaar'!$C$4,E92,"")</f>
        <v/>
      </c>
      <c r="E92" s="129" t="s">
        <v>386</v>
      </c>
      <c r="F92" s="119" t="str">
        <f>IF(AND(E92='Zoekmodel - Sensoren'!$C$5,I92=TRUE),H92,"")</f>
        <v/>
      </c>
      <c r="G92" s="119" t="str">
        <f>IF(AND(E92='Zoekmodel - Niet meetbaar'!$C$5,I92=FALSE),H92,"")</f>
        <v/>
      </c>
      <c r="H92" s="125" t="s">
        <v>388</v>
      </c>
      <c r="I92" s="126" t="b">
        <v>1</v>
      </c>
      <c r="J92" s="126" t="s">
        <v>198</v>
      </c>
      <c r="K92" s="127" t="b">
        <v>1</v>
      </c>
      <c r="L92" s="123" t="str">
        <v>Ja</v>
      </c>
      <c r="N92" s="116"/>
    </row>
    <row r="93" spans="1:22" ht="12.75" x14ac:dyDescent="0.2">
      <c r="A93" s="48"/>
      <c r="B93" s="118" t="s">
        <v>367</v>
      </c>
      <c r="C93" s="119" t="str">
        <f>IF(B93='Zoekmodel - Sensoren'!$C$4,E93,"")</f>
        <v/>
      </c>
      <c r="D93" s="119" t="str">
        <f>IF(B93='Zoekmodel - Niet meetbaar'!$C$4,E93,"")</f>
        <v/>
      </c>
      <c r="E93" s="129" t="s">
        <v>386</v>
      </c>
      <c r="F93" s="119" t="str">
        <f>IF(AND(E93='Zoekmodel - Sensoren'!$C$5,I93=TRUE),H93,"")</f>
        <v/>
      </c>
      <c r="G93" s="119" t="str">
        <f>IF(AND(E93='Zoekmodel - Niet meetbaar'!$C$5,I93=FALSE),H93,"")</f>
        <v/>
      </c>
      <c r="H93" s="125" t="s">
        <v>389</v>
      </c>
      <c r="I93" s="126" t="b">
        <v>1</v>
      </c>
      <c r="J93" s="126" t="s">
        <v>198</v>
      </c>
      <c r="K93" s="127" t="b">
        <v>1</v>
      </c>
      <c r="L93" s="123" t="str">
        <v>Ja</v>
      </c>
      <c r="N93" s="116"/>
    </row>
    <row r="94" spans="1:22" ht="12.75" x14ac:dyDescent="0.2">
      <c r="A94" s="48"/>
      <c r="B94" s="118" t="s">
        <v>367</v>
      </c>
      <c r="C94" s="119" t="str">
        <f>IF(B94='Zoekmodel - Sensoren'!$C$4,E94,"")</f>
        <v/>
      </c>
      <c r="D94" s="119" t="str">
        <f>IF(B94='Zoekmodel - Niet meetbaar'!$C$4,E94,"")</f>
        <v/>
      </c>
      <c r="E94" s="129" t="s">
        <v>386</v>
      </c>
      <c r="F94" s="119" t="str">
        <f>IF(AND(E94='Zoekmodel - Sensoren'!$C$5,I94=TRUE),H94,"")</f>
        <v/>
      </c>
      <c r="G94" s="119" t="str">
        <f>IF(AND(E94='Zoekmodel - Niet meetbaar'!$C$5,I94=FALSE),H94,"")</f>
        <v/>
      </c>
      <c r="H94" s="130" t="s">
        <v>390</v>
      </c>
      <c r="I94" s="126" t="b">
        <v>0</v>
      </c>
      <c r="J94" s="126" t="s">
        <v>347</v>
      </c>
      <c r="K94" s="122" t="b">
        <v>0</v>
      </c>
      <c r="L94" s="123" t="str">
        <v/>
      </c>
      <c r="N94" s="116"/>
    </row>
    <row r="95" spans="1:22" ht="12.75" x14ac:dyDescent="0.2">
      <c r="A95" s="48"/>
      <c r="B95" s="118" t="s">
        <v>367</v>
      </c>
      <c r="C95" s="119" t="str">
        <f>IF(B95='Zoekmodel - Sensoren'!$C$4,E95,"")</f>
        <v/>
      </c>
      <c r="D95" s="119" t="str">
        <f>IF(B95='Zoekmodel - Niet meetbaar'!$C$4,E95,"")</f>
        <v/>
      </c>
      <c r="E95" s="129" t="s">
        <v>386</v>
      </c>
      <c r="F95" s="119" t="str">
        <f>IF(AND(E95='Zoekmodel - Sensoren'!$C$5,I95=TRUE),H95,"")</f>
        <v/>
      </c>
      <c r="G95" s="119" t="str">
        <f>IF(AND(E95='Zoekmodel - Niet meetbaar'!$C$5,I95=FALSE),H95,"")</f>
        <v/>
      </c>
      <c r="H95" s="125" t="s">
        <v>389</v>
      </c>
      <c r="I95" s="126" t="b">
        <v>1</v>
      </c>
      <c r="J95" s="126" t="s">
        <v>267</v>
      </c>
      <c r="K95" s="127" t="b">
        <v>1</v>
      </c>
      <c r="L95" s="123" t="str">
        <v>Ja</v>
      </c>
      <c r="N95" s="116"/>
    </row>
    <row r="96" spans="1:22" ht="12.75" x14ac:dyDescent="0.2">
      <c r="A96" s="48"/>
      <c r="B96" s="118" t="s">
        <v>367</v>
      </c>
      <c r="C96" s="119" t="str">
        <f>IF(B96='Zoekmodel - Sensoren'!$C$4,E96,"")</f>
        <v/>
      </c>
      <c r="D96" s="119" t="str">
        <f>IF(B96='Zoekmodel - Niet meetbaar'!$C$4,E96,"")</f>
        <v/>
      </c>
      <c r="E96" s="129" t="s">
        <v>386</v>
      </c>
      <c r="F96" s="119" t="str">
        <f>IF(AND(E96='Zoekmodel - Sensoren'!$C$5,I96=TRUE),H96,"")</f>
        <v/>
      </c>
      <c r="G96" s="119" t="str">
        <f>IF(AND(E96='Zoekmodel - Niet meetbaar'!$C$5,I96=FALSE),H96,"")</f>
        <v/>
      </c>
      <c r="H96" s="125" t="s">
        <v>389</v>
      </c>
      <c r="I96" s="126" t="b">
        <v>1</v>
      </c>
      <c r="J96" s="126" t="s">
        <v>234</v>
      </c>
      <c r="K96" s="127" t="b">
        <v>1</v>
      </c>
      <c r="L96" s="123" t="str">
        <v>Ja</v>
      </c>
      <c r="N96" s="116"/>
    </row>
    <row r="97" spans="1:14" ht="12.75" x14ac:dyDescent="0.2">
      <c r="A97" s="48"/>
      <c r="B97" s="118" t="s">
        <v>367</v>
      </c>
      <c r="C97" s="119" t="str">
        <f>IF(B97='Zoekmodel - Sensoren'!$C$4,E97,"")</f>
        <v/>
      </c>
      <c r="D97" s="119" t="str">
        <f>IF(B97='Zoekmodel - Niet meetbaar'!$C$4,E97,"")</f>
        <v/>
      </c>
      <c r="E97" s="129" t="s">
        <v>386</v>
      </c>
      <c r="F97" s="119" t="str">
        <f>IF(AND(E97='Zoekmodel - Sensoren'!$C$5,I97=TRUE),H97,"")</f>
        <v/>
      </c>
      <c r="G97" s="119" t="str">
        <f>IF(AND(E97='Zoekmodel - Niet meetbaar'!$C$5,I97=FALSE),H97,"")</f>
        <v/>
      </c>
      <c r="H97" s="125" t="s">
        <v>389</v>
      </c>
      <c r="I97" s="126" t="b">
        <v>1</v>
      </c>
      <c r="J97" s="126" t="s">
        <v>199</v>
      </c>
      <c r="K97" s="127" t="b">
        <v>1</v>
      </c>
      <c r="L97" s="123" t="str">
        <v>Ja</v>
      </c>
      <c r="N97" s="116"/>
    </row>
    <row r="98" spans="1:14" ht="12.75" x14ac:dyDescent="0.2">
      <c r="A98" s="48"/>
      <c r="B98" s="118" t="s">
        <v>367</v>
      </c>
      <c r="C98" s="119" t="str">
        <f>IF(B98='Zoekmodel - Sensoren'!$C$4,E98,"")</f>
        <v/>
      </c>
      <c r="D98" s="119" t="str">
        <f>IF(B98='Zoekmodel - Niet meetbaar'!$C$4,E98,"")</f>
        <v/>
      </c>
      <c r="E98" s="129" t="s">
        <v>386</v>
      </c>
      <c r="F98" s="119" t="str">
        <f>IF(AND(E98='Zoekmodel - Sensoren'!$C$5,I98=TRUE),H98,"")</f>
        <v/>
      </c>
      <c r="G98" s="119" t="str">
        <f>IF(AND(E98='Zoekmodel - Niet meetbaar'!$C$5,I98=FALSE),H98,"")</f>
        <v/>
      </c>
      <c r="H98" s="125" t="s">
        <v>389</v>
      </c>
      <c r="I98" s="126" t="b">
        <v>1</v>
      </c>
      <c r="J98" s="126" t="s">
        <v>280</v>
      </c>
      <c r="K98" s="127" t="b">
        <v>1</v>
      </c>
      <c r="L98" s="123" t="str">
        <v>Ja</v>
      </c>
      <c r="N98" s="116"/>
    </row>
    <row r="99" spans="1:14" ht="12.75" x14ac:dyDescent="0.2">
      <c r="A99" s="48"/>
      <c r="B99" s="118" t="s">
        <v>367</v>
      </c>
      <c r="C99" s="119" t="str">
        <f>IF(B99='Zoekmodel - Sensoren'!$C$4,E99,"")</f>
        <v/>
      </c>
      <c r="D99" s="119" t="str">
        <f>IF(B99='Zoekmodel - Niet meetbaar'!$C$4,E99,"")</f>
        <v/>
      </c>
      <c r="E99" s="129" t="s">
        <v>386</v>
      </c>
      <c r="F99" s="119" t="str">
        <f>IF(AND(E99='Zoekmodel - Sensoren'!$C$5,I99=TRUE),H99,"")</f>
        <v/>
      </c>
      <c r="G99" s="119" t="str">
        <f>IF(AND(E99='Zoekmodel - Niet meetbaar'!$C$5,I99=FALSE),H99,"")</f>
        <v/>
      </c>
      <c r="H99" s="125" t="s">
        <v>389</v>
      </c>
      <c r="I99" s="126" t="b">
        <v>1</v>
      </c>
      <c r="J99" s="126" t="s">
        <v>176</v>
      </c>
      <c r="K99" s="127" t="b">
        <v>1</v>
      </c>
      <c r="L99" s="123" t="str">
        <v>Ja</v>
      </c>
      <c r="N99" s="116"/>
    </row>
    <row r="100" spans="1:14" ht="12.75" x14ac:dyDescent="0.2">
      <c r="A100" s="48"/>
      <c r="B100" s="118" t="s">
        <v>367</v>
      </c>
      <c r="C100" s="119" t="str">
        <f>IF(B100='Zoekmodel - Sensoren'!$C$4,E100,"")</f>
        <v/>
      </c>
      <c r="D100" s="119" t="str">
        <f>IF(B100='Zoekmodel - Niet meetbaar'!$C$4,E100,"")</f>
        <v/>
      </c>
      <c r="E100" s="129" t="s">
        <v>386</v>
      </c>
      <c r="F100" s="119" t="str">
        <f>IF(AND(E100='Zoekmodel - Sensoren'!$C$5,I100=TRUE),H100,"")</f>
        <v/>
      </c>
      <c r="G100" s="119" t="str">
        <f>IF(AND(E100='Zoekmodel - Niet meetbaar'!$C$5,I100=FALSE),H100,"")</f>
        <v/>
      </c>
      <c r="H100" s="125" t="s">
        <v>391</v>
      </c>
      <c r="I100" s="126" t="b">
        <v>1</v>
      </c>
      <c r="J100" s="126" t="s">
        <v>187</v>
      </c>
      <c r="K100" s="127" t="b">
        <v>1</v>
      </c>
      <c r="L100" s="123" t="str">
        <v>Ja</v>
      </c>
      <c r="N100" s="116"/>
    </row>
    <row r="101" spans="1:14" ht="12.75" x14ac:dyDescent="0.2">
      <c r="A101" s="48"/>
      <c r="B101" s="118" t="s">
        <v>367</v>
      </c>
      <c r="C101" s="119" t="str">
        <f>IF(B101='Zoekmodel - Sensoren'!$C$4,E101,"")</f>
        <v/>
      </c>
      <c r="D101" s="119" t="str">
        <f>IF(B101='Zoekmodel - Niet meetbaar'!$C$4,E101,"")</f>
        <v/>
      </c>
      <c r="E101" s="129" t="s">
        <v>386</v>
      </c>
      <c r="F101" s="119" t="str">
        <f>IF(AND(E101='Zoekmodel - Sensoren'!$C$5,I101=TRUE),H101,"")</f>
        <v/>
      </c>
      <c r="G101" s="119" t="str">
        <f>IF(AND(E101='Zoekmodel - Niet meetbaar'!$C$5,I101=FALSE),H101,"")</f>
        <v/>
      </c>
      <c r="H101" s="125" t="s">
        <v>392</v>
      </c>
      <c r="I101" s="126" t="b">
        <v>0</v>
      </c>
      <c r="J101" s="126" t="s">
        <v>353</v>
      </c>
      <c r="K101" s="122" t="b">
        <v>0</v>
      </c>
      <c r="L101" s="123" t="str">
        <v/>
      </c>
      <c r="N101" s="116"/>
    </row>
    <row r="102" spans="1:14" ht="12.75" x14ac:dyDescent="0.2">
      <c r="A102" s="48"/>
      <c r="B102" s="118" t="s">
        <v>367</v>
      </c>
      <c r="C102" s="119" t="str">
        <f>IF(B102='Zoekmodel - Sensoren'!$C$4,E102,"")</f>
        <v/>
      </c>
      <c r="D102" s="119" t="str">
        <f>IF(B102='Zoekmodel - Niet meetbaar'!$C$4,E102,"")</f>
        <v/>
      </c>
      <c r="E102" s="129" t="s">
        <v>393</v>
      </c>
      <c r="F102" s="119" t="str">
        <f>IF(AND(E102='Zoekmodel - Sensoren'!$C$5,I102=TRUE),H102,"")</f>
        <v/>
      </c>
      <c r="G102" s="119" t="str">
        <f>IF(AND(E102='Zoekmodel - Niet meetbaar'!$C$5,I102=FALSE),H102,"")</f>
        <v/>
      </c>
      <c r="H102" s="130" t="s">
        <v>394</v>
      </c>
      <c r="I102" s="126" t="b">
        <v>1</v>
      </c>
      <c r="J102" s="126" t="s">
        <v>140</v>
      </c>
      <c r="K102" s="127" t="b">
        <v>1</v>
      </c>
      <c r="L102" s="123" t="str">
        <v>Ja</v>
      </c>
      <c r="N102" s="116"/>
    </row>
    <row r="103" spans="1:14" ht="12.75" x14ac:dyDescent="0.2">
      <c r="A103" s="48"/>
      <c r="B103" s="118" t="s">
        <v>367</v>
      </c>
      <c r="C103" s="119" t="str">
        <f>IF(B103='Zoekmodel - Sensoren'!$C$4,E103,"")</f>
        <v/>
      </c>
      <c r="D103" s="119" t="str">
        <f>IF(B103='Zoekmodel - Niet meetbaar'!$C$4,E103,"")</f>
        <v/>
      </c>
      <c r="E103" s="129" t="s">
        <v>393</v>
      </c>
      <c r="F103" s="119" t="str">
        <f>IF(AND(E103='Zoekmodel - Sensoren'!$C$5,I103=TRUE),H103,"")</f>
        <v/>
      </c>
      <c r="G103" s="119" t="str">
        <f>IF(AND(E103='Zoekmodel - Niet meetbaar'!$C$5,I103=FALSE),H103,"")</f>
        <v/>
      </c>
      <c r="H103" s="130" t="s">
        <v>394</v>
      </c>
      <c r="I103" s="126" t="b">
        <v>1</v>
      </c>
      <c r="J103" s="126" t="s">
        <v>236</v>
      </c>
      <c r="K103" s="127" t="b">
        <v>1</v>
      </c>
      <c r="L103" s="123" t="str">
        <v>Ja</v>
      </c>
      <c r="N103" s="116"/>
    </row>
    <row r="104" spans="1:14" ht="12.75" x14ac:dyDescent="0.2">
      <c r="A104" s="48"/>
      <c r="B104" s="118" t="s">
        <v>367</v>
      </c>
      <c r="C104" s="119" t="str">
        <f>IF(B104='Zoekmodel - Sensoren'!$C$4,E104,"")</f>
        <v/>
      </c>
      <c r="D104" s="119" t="str">
        <f>IF(B104='Zoekmodel - Niet meetbaar'!$C$4,E104,"")</f>
        <v/>
      </c>
      <c r="E104" s="129" t="s">
        <v>393</v>
      </c>
      <c r="F104" s="119" t="str">
        <f>IF(AND(E104='Zoekmodel - Sensoren'!$C$5,I104=TRUE),H104,"")</f>
        <v/>
      </c>
      <c r="G104" s="119" t="str">
        <f>IF(AND(E104='Zoekmodel - Niet meetbaar'!$C$5,I104=FALSE),H104,"")</f>
        <v/>
      </c>
      <c r="H104" s="130" t="s">
        <v>394</v>
      </c>
      <c r="I104" s="126" t="b">
        <v>1</v>
      </c>
      <c r="J104" s="126" t="s">
        <v>238</v>
      </c>
      <c r="K104" s="127" t="b">
        <v>1</v>
      </c>
      <c r="L104" s="123" t="str">
        <v>Ja</v>
      </c>
      <c r="N104" s="116"/>
    </row>
    <row r="105" spans="1:14" ht="12.75" x14ac:dyDescent="0.2">
      <c r="A105" s="48"/>
      <c r="B105" s="118" t="s">
        <v>367</v>
      </c>
      <c r="C105" s="119" t="str">
        <f>IF(B105='Zoekmodel - Sensoren'!$C$4,E105,"")</f>
        <v/>
      </c>
      <c r="D105" s="119" t="str">
        <f>IF(B105='Zoekmodel - Niet meetbaar'!$C$4,E105,"")</f>
        <v/>
      </c>
      <c r="E105" s="129" t="s">
        <v>393</v>
      </c>
      <c r="F105" s="119" t="str">
        <f>IF(AND(E105='Zoekmodel - Sensoren'!$C$5,I105=TRUE),H105,"")</f>
        <v/>
      </c>
      <c r="G105" s="119" t="str">
        <f>IF(AND(E105='Zoekmodel - Niet meetbaar'!$C$5,I105=FALSE),H105,"")</f>
        <v/>
      </c>
      <c r="H105" s="130" t="s">
        <v>394</v>
      </c>
      <c r="I105" s="126" t="b">
        <v>1</v>
      </c>
      <c r="J105" s="126" t="s">
        <v>240</v>
      </c>
      <c r="K105" s="127" t="b">
        <v>1</v>
      </c>
      <c r="L105" s="123" t="str">
        <v>Ja</v>
      </c>
      <c r="N105" s="116"/>
    </row>
    <row r="106" spans="1:14" ht="12.75" x14ac:dyDescent="0.2">
      <c r="A106" s="48"/>
      <c r="B106" s="118" t="s">
        <v>367</v>
      </c>
      <c r="C106" s="119" t="str">
        <f>IF(B106='Zoekmodel - Sensoren'!$C$4,E106,"")</f>
        <v/>
      </c>
      <c r="D106" s="119" t="str">
        <f>IF(B106='Zoekmodel - Niet meetbaar'!$C$4,E106,"")</f>
        <v/>
      </c>
      <c r="E106" s="129" t="s">
        <v>393</v>
      </c>
      <c r="F106" s="119" t="str">
        <f>IF(AND(E106='Zoekmodel - Sensoren'!$C$5,I106=TRUE),H106,"")</f>
        <v/>
      </c>
      <c r="G106" s="119" t="str">
        <f>IF(AND(E106='Zoekmodel - Niet meetbaar'!$C$5,I106=FALSE),H106,"")</f>
        <v/>
      </c>
      <c r="H106" s="130" t="s">
        <v>394</v>
      </c>
      <c r="I106" s="126" t="b">
        <v>1</v>
      </c>
      <c r="J106" s="126" t="s">
        <v>241</v>
      </c>
      <c r="K106" s="127" t="b">
        <v>1</v>
      </c>
      <c r="L106" s="123" t="str">
        <v>Ja</v>
      </c>
      <c r="N106" s="116"/>
    </row>
    <row r="107" spans="1:14" ht="12.75" x14ac:dyDescent="0.2">
      <c r="A107" s="48"/>
      <c r="B107" s="118" t="s">
        <v>367</v>
      </c>
      <c r="C107" s="119" t="str">
        <f>IF(B107='Zoekmodel - Sensoren'!$C$4,E107,"")</f>
        <v/>
      </c>
      <c r="D107" s="119" t="str">
        <f>IF(B107='Zoekmodel - Niet meetbaar'!$C$4,E107,"")</f>
        <v/>
      </c>
      <c r="E107" s="129" t="s">
        <v>393</v>
      </c>
      <c r="F107" s="119" t="str">
        <f>IF(AND(E107='Zoekmodel - Sensoren'!$C$5,I107=TRUE),H107,"")</f>
        <v/>
      </c>
      <c r="G107" s="119" t="str">
        <f>IF(AND(E107='Zoekmodel - Niet meetbaar'!$C$5,I107=FALSE),H107,"")</f>
        <v/>
      </c>
      <c r="H107" s="130" t="s">
        <v>394</v>
      </c>
      <c r="I107" s="126" t="b">
        <v>1</v>
      </c>
      <c r="J107" s="126" t="s">
        <v>245</v>
      </c>
      <c r="K107" s="122" t="b">
        <v>0</v>
      </c>
      <c r="L107" s="123" t="str">
        <v/>
      </c>
      <c r="N107" s="116"/>
    </row>
    <row r="108" spans="1:14" ht="12.75" x14ac:dyDescent="0.2">
      <c r="A108" s="48"/>
      <c r="B108" s="118" t="s">
        <v>367</v>
      </c>
      <c r="C108" s="119" t="str">
        <f>IF(B108='Zoekmodel - Sensoren'!$C$4,E108,"")</f>
        <v/>
      </c>
      <c r="D108" s="119" t="str">
        <f>IF(B108='Zoekmodel - Niet meetbaar'!$C$4,E108,"")</f>
        <v/>
      </c>
      <c r="E108" s="129" t="s">
        <v>393</v>
      </c>
      <c r="F108" s="119" t="str">
        <f>IF(AND(E108='Zoekmodel - Sensoren'!$C$5,I108=TRUE),H108,"")</f>
        <v/>
      </c>
      <c r="G108" s="119" t="str">
        <f>IF(AND(E108='Zoekmodel - Niet meetbaar'!$C$5,I108=FALSE),H108,"")</f>
        <v/>
      </c>
      <c r="H108" s="130" t="s">
        <v>394</v>
      </c>
      <c r="I108" s="126" t="b">
        <v>1</v>
      </c>
      <c r="J108" s="126" t="s">
        <v>224</v>
      </c>
      <c r="K108" s="127" t="b">
        <v>1</v>
      </c>
      <c r="L108" s="123" t="str">
        <v>Ja</v>
      </c>
      <c r="N108" s="116"/>
    </row>
    <row r="109" spans="1:14" ht="12.75" x14ac:dyDescent="0.2">
      <c r="A109" s="48"/>
      <c r="B109" s="118" t="s">
        <v>367</v>
      </c>
      <c r="C109" s="119" t="str">
        <f>IF(B109='Zoekmodel - Sensoren'!$C$4,E109,"")</f>
        <v/>
      </c>
      <c r="D109" s="119" t="str">
        <f>IF(B109='Zoekmodel - Niet meetbaar'!$C$4,E109,"")</f>
        <v/>
      </c>
      <c r="E109" s="129" t="s">
        <v>393</v>
      </c>
      <c r="F109" s="119" t="str">
        <f>IF(AND(E109='Zoekmodel - Sensoren'!$C$5,I109=TRUE),H109,"")</f>
        <v/>
      </c>
      <c r="G109" s="119" t="str">
        <f>IF(AND(E109='Zoekmodel - Niet meetbaar'!$C$5,I109=FALSE),H109,"")</f>
        <v/>
      </c>
      <c r="H109" s="130" t="s">
        <v>394</v>
      </c>
      <c r="I109" s="126" t="b">
        <v>1</v>
      </c>
      <c r="J109" s="126" t="s">
        <v>274</v>
      </c>
      <c r="K109" s="127" t="b">
        <v>1</v>
      </c>
      <c r="L109" s="123" t="str">
        <v>Ja</v>
      </c>
      <c r="N109" s="116"/>
    </row>
    <row r="110" spans="1:14" ht="12.75" x14ac:dyDescent="0.2">
      <c r="A110" s="48"/>
      <c r="B110" s="118" t="s">
        <v>367</v>
      </c>
      <c r="C110" s="119" t="str">
        <f>IF(B110='Zoekmodel - Sensoren'!$C$4,E110,"")</f>
        <v/>
      </c>
      <c r="D110" s="119" t="str">
        <f>IF(B110='Zoekmodel - Niet meetbaar'!$C$4,E110,"")</f>
        <v/>
      </c>
      <c r="E110" s="129" t="s">
        <v>393</v>
      </c>
      <c r="F110" s="119" t="str">
        <f>IF(AND(E110='Zoekmodel - Sensoren'!$C$5,I110=TRUE),H110,"")</f>
        <v/>
      </c>
      <c r="G110" s="119" t="str">
        <f>IF(AND(E110='Zoekmodel - Niet meetbaar'!$C$5,I110=FALSE),H110,"")</f>
        <v/>
      </c>
      <c r="H110" s="130" t="s">
        <v>394</v>
      </c>
      <c r="I110" s="126" t="b">
        <v>1</v>
      </c>
      <c r="J110" s="126" t="s">
        <v>239</v>
      </c>
      <c r="K110" s="127" t="b">
        <v>1</v>
      </c>
      <c r="L110" s="123" t="str">
        <v>Ja</v>
      </c>
      <c r="N110" s="116"/>
    </row>
    <row r="111" spans="1:14" ht="12.75" x14ac:dyDescent="0.2">
      <c r="A111" s="48"/>
      <c r="B111" s="118" t="s">
        <v>367</v>
      </c>
      <c r="C111" s="119" t="str">
        <f>IF(B111='Zoekmodel - Sensoren'!$C$4,E111,"")</f>
        <v/>
      </c>
      <c r="D111" s="119" t="str">
        <f>IF(B111='Zoekmodel - Niet meetbaar'!$C$4,E111,"")</f>
        <v/>
      </c>
      <c r="E111" s="129" t="s">
        <v>393</v>
      </c>
      <c r="F111" s="119" t="str">
        <f>IF(AND(E111='Zoekmodel - Sensoren'!$C$5,I111=TRUE),H111,"")</f>
        <v/>
      </c>
      <c r="G111" s="119" t="str">
        <f>IF(AND(E111='Zoekmodel - Niet meetbaar'!$C$5,I111=FALSE),H111,"")</f>
        <v/>
      </c>
      <c r="H111" s="130" t="s">
        <v>394</v>
      </c>
      <c r="I111" s="126" t="b">
        <v>1</v>
      </c>
      <c r="J111" s="126" t="s">
        <v>159</v>
      </c>
      <c r="K111" s="127" t="b">
        <v>1</v>
      </c>
      <c r="L111" s="123" t="str">
        <v>Ja</v>
      </c>
      <c r="N111" s="116"/>
    </row>
    <row r="112" spans="1:14" ht="12.75" x14ac:dyDescent="0.2">
      <c r="A112" s="48"/>
      <c r="B112" s="118" t="s">
        <v>367</v>
      </c>
      <c r="C112" s="119" t="str">
        <f>IF(B112='Zoekmodel - Sensoren'!$C$4,E112,"")</f>
        <v/>
      </c>
      <c r="D112" s="119" t="str">
        <f>IF(B112='Zoekmodel - Niet meetbaar'!$C$4,E112,"")</f>
        <v/>
      </c>
      <c r="E112" s="129" t="s">
        <v>393</v>
      </c>
      <c r="F112" s="119" t="str">
        <f>IF(AND(E112='Zoekmodel - Sensoren'!$C$5,I112=TRUE),H112,"")</f>
        <v/>
      </c>
      <c r="G112" s="119" t="str">
        <f>IF(AND(E112='Zoekmodel - Niet meetbaar'!$C$5,I112=FALSE),H112,"")</f>
        <v/>
      </c>
      <c r="H112" s="130" t="s">
        <v>394</v>
      </c>
      <c r="I112" s="126" t="b">
        <v>1</v>
      </c>
      <c r="J112" s="126" t="s">
        <v>180</v>
      </c>
      <c r="K112" s="127" t="b">
        <v>1</v>
      </c>
      <c r="L112" s="123" t="str">
        <v>Ja</v>
      </c>
      <c r="N112" s="116"/>
    </row>
    <row r="113" spans="1:14" ht="12.75" x14ac:dyDescent="0.2">
      <c r="A113" s="48"/>
      <c r="B113" s="118" t="s">
        <v>367</v>
      </c>
      <c r="C113" s="119" t="str">
        <f>IF(B113='Zoekmodel - Sensoren'!$C$4,E113,"")</f>
        <v/>
      </c>
      <c r="D113" s="119" t="str">
        <f>IF(B113='Zoekmodel - Niet meetbaar'!$C$4,E113,"")</f>
        <v/>
      </c>
      <c r="E113" s="129" t="s">
        <v>393</v>
      </c>
      <c r="F113" s="119" t="str">
        <f>IF(AND(E113='Zoekmodel - Sensoren'!$C$5,I113=TRUE),H113,"")</f>
        <v/>
      </c>
      <c r="G113" s="119" t="str">
        <f>IF(AND(E113='Zoekmodel - Niet meetbaar'!$C$5,I113=FALSE),H113,"")</f>
        <v/>
      </c>
      <c r="H113" s="130" t="s">
        <v>394</v>
      </c>
      <c r="I113" s="126" t="b">
        <v>1</v>
      </c>
      <c r="J113" s="126" t="s">
        <v>208</v>
      </c>
      <c r="K113" s="122" t="b">
        <v>0</v>
      </c>
      <c r="L113" s="123" t="str">
        <v/>
      </c>
      <c r="N113" s="116"/>
    </row>
    <row r="114" spans="1:14" ht="12.75" x14ac:dyDescent="0.2">
      <c r="A114" s="48"/>
      <c r="B114" s="118" t="s">
        <v>367</v>
      </c>
      <c r="C114" s="119" t="str">
        <f>IF(B114='Zoekmodel - Sensoren'!$C$4,E114,"")</f>
        <v/>
      </c>
      <c r="D114" s="119" t="str">
        <f>IF(B114='Zoekmodel - Niet meetbaar'!$C$4,E114,"")</f>
        <v/>
      </c>
      <c r="E114" s="129" t="s">
        <v>393</v>
      </c>
      <c r="F114" s="119" t="str">
        <f>IF(AND(E114='Zoekmodel - Sensoren'!$C$5,I114=TRUE),H114,"")</f>
        <v/>
      </c>
      <c r="G114" s="119" t="str">
        <f>IF(AND(E114='Zoekmodel - Niet meetbaar'!$C$5,I114=FALSE),H114,"")</f>
        <v/>
      </c>
      <c r="H114" s="130" t="s">
        <v>394</v>
      </c>
      <c r="I114" s="126" t="b">
        <v>1</v>
      </c>
      <c r="J114" s="126" t="s">
        <v>211</v>
      </c>
      <c r="K114" s="127" t="b">
        <v>1</v>
      </c>
      <c r="L114" s="123" t="str">
        <v>Ja</v>
      </c>
      <c r="N114" s="116"/>
    </row>
    <row r="115" spans="1:14" ht="12.75" x14ac:dyDescent="0.2">
      <c r="A115" s="48"/>
      <c r="B115" s="118" t="s">
        <v>367</v>
      </c>
      <c r="C115" s="119" t="str">
        <f>IF(B115='Zoekmodel - Sensoren'!$C$4,E115,"")</f>
        <v/>
      </c>
      <c r="D115" s="119" t="str">
        <f>IF(B115='Zoekmodel - Niet meetbaar'!$C$4,E115,"")</f>
        <v/>
      </c>
      <c r="E115" s="129" t="s">
        <v>393</v>
      </c>
      <c r="F115" s="119" t="str">
        <f>IF(AND(E115='Zoekmodel - Sensoren'!$C$5,I115=TRUE),H115,"")</f>
        <v/>
      </c>
      <c r="G115" s="119" t="str">
        <f>IF(AND(E115='Zoekmodel - Niet meetbaar'!$C$5,I115=FALSE),H115,"")</f>
        <v/>
      </c>
      <c r="H115" s="130" t="s">
        <v>394</v>
      </c>
      <c r="I115" s="126" t="b">
        <v>1</v>
      </c>
      <c r="J115" s="126" t="s">
        <v>214</v>
      </c>
      <c r="K115" s="127" t="b">
        <v>1</v>
      </c>
      <c r="L115" s="123" t="str">
        <v>Ja</v>
      </c>
      <c r="N115" s="116"/>
    </row>
    <row r="116" spans="1:14" ht="12.75" x14ac:dyDescent="0.2">
      <c r="A116" s="48"/>
      <c r="B116" s="118" t="s">
        <v>367</v>
      </c>
      <c r="C116" s="119" t="str">
        <f>IF(B116='Zoekmodel - Sensoren'!$C$4,E116,"")</f>
        <v/>
      </c>
      <c r="D116" s="119" t="str">
        <f>IF(B116='Zoekmodel - Niet meetbaar'!$C$4,E116,"")</f>
        <v/>
      </c>
      <c r="E116" s="129" t="s">
        <v>393</v>
      </c>
      <c r="F116" s="119" t="str">
        <f>IF(AND(E116='Zoekmodel - Sensoren'!$C$5,I116=TRUE),H116,"")</f>
        <v/>
      </c>
      <c r="G116" s="119" t="str">
        <f>IF(AND(E116='Zoekmodel - Niet meetbaar'!$C$5,I116=FALSE),H116,"")</f>
        <v/>
      </c>
      <c r="H116" s="130" t="s">
        <v>394</v>
      </c>
      <c r="I116" s="126" t="b">
        <v>1</v>
      </c>
      <c r="J116" s="126" t="s">
        <v>218</v>
      </c>
      <c r="K116" s="127" t="b">
        <v>1</v>
      </c>
      <c r="L116" s="123" t="str">
        <v>Ja</v>
      </c>
      <c r="N116" s="116"/>
    </row>
    <row r="117" spans="1:14" ht="12.75" x14ac:dyDescent="0.2">
      <c r="A117" s="48"/>
      <c r="B117" s="118" t="s">
        <v>367</v>
      </c>
      <c r="C117" s="119" t="str">
        <f>IF(B117='Zoekmodel - Sensoren'!$C$4,E117,"")</f>
        <v/>
      </c>
      <c r="D117" s="119" t="str">
        <f>IF(B117='Zoekmodel - Niet meetbaar'!$C$4,E117,"")</f>
        <v/>
      </c>
      <c r="E117" s="129" t="s">
        <v>393</v>
      </c>
      <c r="F117" s="119" t="str">
        <f>IF(AND(E117='Zoekmodel - Sensoren'!$C$5,I117=TRUE),H117,"")</f>
        <v/>
      </c>
      <c r="G117" s="119" t="str">
        <f>IF(AND(E117='Zoekmodel - Niet meetbaar'!$C$5,I117=FALSE),H117,"")</f>
        <v/>
      </c>
      <c r="H117" s="130" t="s">
        <v>394</v>
      </c>
      <c r="I117" s="126" t="b">
        <v>1</v>
      </c>
      <c r="J117" s="126" t="s">
        <v>274</v>
      </c>
      <c r="K117" s="127" t="b">
        <v>1</v>
      </c>
      <c r="L117" s="123" t="str">
        <v>Ja</v>
      </c>
      <c r="N117" s="116"/>
    </row>
    <row r="118" spans="1:14" ht="12.75" x14ac:dyDescent="0.2">
      <c r="A118" s="48"/>
      <c r="B118" s="118" t="s">
        <v>367</v>
      </c>
      <c r="C118" s="119" t="str">
        <f>IF(B118='Zoekmodel - Sensoren'!$C$4,E118,"")</f>
        <v/>
      </c>
      <c r="D118" s="119" t="str">
        <f>IF(B118='Zoekmodel - Niet meetbaar'!$C$4,E118,"")</f>
        <v/>
      </c>
      <c r="E118" s="129" t="s">
        <v>393</v>
      </c>
      <c r="F118" s="119" t="str">
        <f>IF(AND(E118='Zoekmodel - Sensoren'!$C$5,I118=TRUE),H118,"")</f>
        <v/>
      </c>
      <c r="G118" s="119" t="str">
        <f>IF(AND(E118='Zoekmodel - Niet meetbaar'!$C$5,I118=FALSE),H118,"")</f>
        <v/>
      </c>
      <c r="H118" s="130" t="s">
        <v>394</v>
      </c>
      <c r="I118" s="126" t="b">
        <v>1</v>
      </c>
      <c r="J118" s="126" t="s">
        <v>155</v>
      </c>
      <c r="K118" s="127" t="b">
        <v>1</v>
      </c>
      <c r="L118" s="123" t="str">
        <v>Ja</v>
      </c>
      <c r="N118" s="116"/>
    </row>
    <row r="119" spans="1:14" ht="12.75" x14ac:dyDescent="0.2">
      <c r="A119" s="48"/>
      <c r="B119" s="118" t="s">
        <v>367</v>
      </c>
      <c r="C119" s="119" t="str">
        <f>IF(B119='Zoekmodel - Sensoren'!$C$4,E119,"")</f>
        <v/>
      </c>
      <c r="D119" s="119" t="str">
        <f>IF(B119='Zoekmodel - Niet meetbaar'!$C$4,E119,"")</f>
        <v/>
      </c>
      <c r="E119" s="129" t="s">
        <v>393</v>
      </c>
      <c r="F119" s="119" t="str">
        <f>IF(AND(E119='Zoekmodel - Sensoren'!$C$5,I119=TRUE),H119,"")</f>
        <v/>
      </c>
      <c r="G119" s="119" t="str">
        <f>IF(AND(E119='Zoekmodel - Niet meetbaar'!$C$5,I119=FALSE),H119,"")</f>
        <v/>
      </c>
      <c r="H119" s="130" t="s">
        <v>394</v>
      </c>
      <c r="I119" s="126" t="b">
        <v>1</v>
      </c>
      <c r="J119" s="126" t="s">
        <v>199</v>
      </c>
      <c r="K119" s="127" t="b">
        <v>1</v>
      </c>
      <c r="L119" s="123" t="str">
        <v>Ja</v>
      </c>
      <c r="N119" s="116"/>
    </row>
    <row r="120" spans="1:14" ht="12.75" x14ac:dyDescent="0.2">
      <c r="A120" s="48"/>
      <c r="B120" s="118" t="s">
        <v>367</v>
      </c>
      <c r="C120" s="119" t="str">
        <f>IF(B120='Zoekmodel - Sensoren'!$C$4,E120,"")</f>
        <v/>
      </c>
      <c r="D120" s="119" t="str">
        <f>IF(B120='Zoekmodel - Niet meetbaar'!$C$4,E120,"")</f>
        <v/>
      </c>
      <c r="E120" s="129" t="s">
        <v>393</v>
      </c>
      <c r="F120" s="119" t="str">
        <f>IF(AND(E120='Zoekmodel - Sensoren'!$C$5,I120=TRUE),H120,"")</f>
        <v/>
      </c>
      <c r="G120" s="119" t="str">
        <f>IF(AND(E120='Zoekmodel - Niet meetbaar'!$C$5,I120=FALSE),H120,"")</f>
        <v/>
      </c>
      <c r="H120" s="130" t="s">
        <v>394</v>
      </c>
      <c r="I120" s="126" t="b">
        <v>1</v>
      </c>
      <c r="J120" s="126" t="s">
        <v>198</v>
      </c>
      <c r="K120" s="127" t="b">
        <v>1</v>
      </c>
      <c r="L120" s="123" t="str">
        <v>Ja</v>
      </c>
      <c r="N120" s="116"/>
    </row>
    <row r="121" spans="1:14" ht="12.75" x14ac:dyDescent="0.2">
      <c r="A121" s="48"/>
      <c r="B121" s="118" t="s">
        <v>367</v>
      </c>
      <c r="C121" s="119" t="str">
        <f>IF(B121='Zoekmodel - Sensoren'!$C$4,E121,"")</f>
        <v/>
      </c>
      <c r="D121" s="119" t="str">
        <f>IF(B121='Zoekmodel - Niet meetbaar'!$C$4,E121,"")</f>
        <v/>
      </c>
      <c r="E121" s="129" t="s">
        <v>393</v>
      </c>
      <c r="F121" s="119" t="str">
        <f>IF(AND(E121='Zoekmodel - Sensoren'!$C$5,I121=TRUE),H121,"")</f>
        <v/>
      </c>
      <c r="G121" s="119" t="str">
        <f>IF(AND(E121='Zoekmodel - Niet meetbaar'!$C$5,I121=FALSE),H121,"")</f>
        <v/>
      </c>
      <c r="H121" s="130" t="s">
        <v>394</v>
      </c>
      <c r="I121" s="126" t="b">
        <v>1</v>
      </c>
      <c r="J121" s="126" t="s">
        <v>190</v>
      </c>
      <c r="K121" s="122" t="b">
        <v>0</v>
      </c>
      <c r="L121" s="123" t="str">
        <v/>
      </c>
      <c r="N121" s="116"/>
    </row>
    <row r="122" spans="1:14" ht="12.75" x14ac:dyDescent="0.2">
      <c r="A122" s="48"/>
      <c r="B122" s="118" t="s">
        <v>367</v>
      </c>
      <c r="C122" s="119" t="str">
        <f>IF(B122='Zoekmodel - Sensoren'!$C$4,E122,"")</f>
        <v/>
      </c>
      <c r="D122" s="119" t="str">
        <f>IF(B122='Zoekmodel - Niet meetbaar'!$C$4,E122,"")</f>
        <v/>
      </c>
      <c r="E122" s="129" t="s">
        <v>393</v>
      </c>
      <c r="F122" s="119" t="str">
        <f>IF(AND(E122='Zoekmodel - Sensoren'!$C$5,I122=TRUE),H122,"")</f>
        <v/>
      </c>
      <c r="G122" s="119" t="str">
        <f>IF(AND(E122='Zoekmodel - Niet meetbaar'!$C$5,I122=FALSE),H122,"")</f>
        <v/>
      </c>
      <c r="H122" s="130" t="s">
        <v>394</v>
      </c>
      <c r="I122" s="126" t="b">
        <v>1</v>
      </c>
      <c r="J122" s="126" t="s">
        <v>149</v>
      </c>
      <c r="K122" s="127" t="b">
        <v>1</v>
      </c>
      <c r="L122" s="123" t="str">
        <v>Ja</v>
      </c>
      <c r="N122" s="116"/>
    </row>
    <row r="123" spans="1:14" ht="12.75" x14ac:dyDescent="0.2">
      <c r="A123" s="48"/>
      <c r="B123" s="118" t="s">
        <v>367</v>
      </c>
      <c r="C123" s="119" t="str">
        <f>IF(B123='Zoekmodel - Sensoren'!$C$4,E123,"")</f>
        <v/>
      </c>
      <c r="D123" s="119" t="str">
        <f>IF(B123='Zoekmodel - Niet meetbaar'!$C$4,E123,"")</f>
        <v/>
      </c>
      <c r="E123" s="129" t="s">
        <v>393</v>
      </c>
      <c r="F123" s="119" t="str">
        <f>IF(AND(E123='Zoekmodel - Sensoren'!$C$5,I123=TRUE),H123,"")</f>
        <v/>
      </c>
      <c r="G123" s="119" t="str">
        <f>IF(AND(E123='Zoekmodel - Niet meetbaar'!$C$5,I123=FALSE),H123,"")</f>
        <v/>
      </c>
      <c r="H123" s="130" t="s">
        <v>394</v>
      </c>
      <c r="I123" s="126" t="b">
        <v>1</v>
      </c>
      <c r="J123" s="126" t="s">
        <v>187</v>
      </c>
      <c r="K123" s="127" t="b">
        <v>1</v>
      </c>
      <c r="L123" s="123" t="str">
        <v>Ja</v>
      </c>
      <c r="N123" s="116"/>
    </row>
    <row r="124" spans="1:14" ht="12.75" x14ac:dyDescent="0.2">
      <c r="A124" s="48"/>
      <c r="B124" s="118" t="s">
        <v>367</v>
      </c>
      <c r="C124" s="119" t="str">
        <f>IF(B124='Zoekmodel - Sensoren'!$C$4,E124,"")</f>
        <v/>
      </c>
      <c r="D124" s="119" t="str">
        <f>IF(B124='Zoekmodel - Niet meetbaar'!$C$4,E124,"")</f>
        <v/>
      </c>
      <c r="E124" s="129" t="s">
        <v>393</v>
      </c>
      <c r="F124" s="119" t="str">
        <f>IF(AND(E124='Zoekmodel - Sensoren'!$C$5,I124=TRUE),H124,"")</f>
        <v/>
      </c>
      <c r="G124" s="119" t="str">
        <f>IF(AND(E124='Zoekmodel - Niet meetbaar'!$C$5,I124=FALSE),H124,"")</f>
        <v/>
      </c>
      <c r="H124" s="130" t="s">
        <v>394</v>
      </c>
      <c r="I124" s="126" t="b">
        <v>1</v>
      </c>
      <c r="J124" s="126" t="s">
        <v>215</v>
      </c>
      <c r="K124" s="127" t="b">
        <v>1</v>
      </c>
      <c r="L124" s="123" t="str">
        <v>Ja</v>
      </c>
      <c r="N124" s="116"/>
    </row>
    <row r="125" spans="1:14" ht="12.75" x14ac:dyDescent="0.2">
      <c r="A125" s="48"/>
      <c r="B125" s="118" t="s">
        <v>367</v>
      </c>
      <c r="C125" s="119" t="str">
        <f>IF(B125='Zoekmodel - Sensoren'!$C$4,E125,"")</f>
        <v/>
      </c>
      <c r="D125" s="119" t="str">
        <f>IF(B125='Zoekmodel - Niet meetbaar'!$C$4,E125,"")</f>
        <v/>
      </c>
      <c r="E125" s="129" t="s">
        <v>393</v>
      </c>
      <c r="F125" s="119" t="str">
        <f>IF(AND(E125='Zoekmodel - Sensoren'!$C$5,I125=TRUE),H125,"")</f>
        <v/>
      </c>
      <c r="G125" s="119" t="str">
        <f>IF(AND(E125='Zoekmodel - Niet meetbaar'!$C$5,I125=FALSE),H125,"")</f>
        <v/>
      </c>
      <c r="H125" s="130" t="s">
        <v>394</v>
      </c>
      <c r="I125" s="126" t="b">
        <v>1</v>
      </c>
      <c r="J125" s="126" t="s">
        <v>137</v>
      </c>
      <c r="K125" s="127" t="b">
        <v>1</v>
      </c>
      <c r="L125" s="123" t="str">
        <v>Ja</v>
      </c>
      <c r="N125" s="116"/>
    </row>
    <row r="126" spans="1:14" ht="12.75" x14ac:dyDescent="0.2">
      <c r="A126" s="48"/>
      <c r="B126" s="118" t="s">
        <v>367</v>
      </c>
      <c r="C126" s="119" t="str">
        <f>IF(B126='Zoekmodel - Sensoren'!$C$4,E126,"")</f>
        <v/>
      </c>
      <c r="D126" s="119" t="str">
        <f>IF(B126='Zoekmodel - Niet meetbaar'!$C$4,E126,"")</f>
        <v/>
      </c>
      <c r="E126" s="129" t="s">
        <v>393</v>
      </c>
      <c r="F126" s="119" t="str">
        <f>IF(AND(E126='Zoekmodel - Sensoren'!$C$5,I126=TRUE),H126,"")</f>
        <v/>
      </c>
      <c r="G126" s="119" t="str">
        <f>IF(AND(E126='Zoekmodel - Niet meetbaar'!$C$5,I126=FALSE),H126,"")</f>
        <v/>
      </c>
      <c r="H126" s="119" t="s">
        <v>395</v>
      </c>
      <c r="I126" s="126" t="b">
        <v>0</v>
      </c>
      <c r="J126" s="126" t="s">
        <v>347</v>
      </c>
      <c r="K126" s="122" t="b">
        <v>0</v>
      </c>
      <c r="L126" s="123" t="str">
        <v/>
      </c>
      <c r="N126" s="116"/>
    </row>
    <row r="127" spans="1:14" ht="12.75" x14ac:dyDescent="0.2">
      <c r="A127" s="48"/>
      <c r="B127" s="118" t="s">
        <v>367</v>
      </c>
      <c r="C127" s="119" t="str">
        <f>IF(B127='Zoekmodel - Sensoren'!$C$4,E127,"")</f>
        <v/>
      </c>
      <c r="D127" s="119" t="str">
        <f>IF(B127='Zoekmodel - Niet meetbaar'!$C$4,E127,"")</f>
        <v/>
      </c>
      <c r="E127" s="129" t="s">
        <v>393</v>
      </c>
      <c r="F127" s="119" t="str">
        <f>IF(AND(E127='Zoekmodel - Sensoren'!$C$5,I127=TRUE),H127,"")</f>
        <v/>
      </c>
      <c r="G127" s="119" t="str">
        <f>IF(AND(E127='Zoekmodel - Niet meetbaar'!$C$5,I127=FALSE),H127,"")</f>
        <v/>
      </c>
      <c r="H127" s="119" t="s">
        <v>396</v>
      </c>
      <c r="I127" s="126" t="b">
        <v>0</v>
      </c>
      <c r="J127" s="126" t="s">
        <v>347</v>
      </c>
      <c r="K127" s="122" t="b">
        <v>0</v>
      </c>
      <c r="L127" s="123" t="str">
        <v/>
      </c>
      <c r="N127" s="116"/>
    </row>
    <row r="128" spans="1:14" ht="12.75" x14ac:dyDescent="0.2">
      <c r="A128" s="48"/>
      <c r="B128" s="118" t="s">
        <v>367</v>
      </c>
      <c r="C128" s="119" t="str">
        <f>IF(B128='Zoekmodel - Sensoren'!$C$4,E128,"")</f>
        <v/>
      </c>
      <c r="D128" s="119" t="str">
        <f>IF(B128='Zoekmodel - Niet meetbaar'!$C$4,E128,"")</f>
        <v/>
      </c>
      <c r="E128" s="129" t="s">
        <v>393</v>
      </c>
      <c r="F128" s="119" t="str">
        <f>IF(AND(E128='Zoekmodel - Sensoren'!$C$5,I128=TRUE),H128,"")</f>
        <v/>
      </c>
      <c r="G128" s="119" t="str">
        <f>IF(AND(E128='Zoekmodel - Niet meetbaar'!$C$5,I128=FALSE),H128,"")</f>
        <v/>
      </c>
      <c r="H128" s="119" t="s">
        <v>397</v>
      </c>
      <c r="I128" s="126" t="b">
        <v>0</v>
      </c>
      <c r="J128" s="126" t="s">
        <v>347</v>
      </c>
      <c r="K128" s="122" t="b">
        <v>0</v>
      </c>
      <c r="L128" s="123" t="str">
        <v/>
      </c>
      <c r="N128" s="116"/>
    </row>
    <row r="129" spans="1:14" ht="12.75" x14ac:dyDescent="0.2">
      <c r="A129" s="48"/>
      <c r="B129" s="118" t="s">
        <v>367</v>
      </c>
      <c r="C129" s="119" t="str">
        <f>IF(B129='Zoekmodel - Sensoren'!$C$4,E129,"")</f>
        <v/>
      </c>
      <c r="D129" s="119" t="str">
        <f>IF(B129='Zoekmodel - Niet meetbaar'!$C$4,E129,"")</f>
        <v/>
      </c>
      <c r="E129" s="120" t="s">
        <v>398</v>
      </c>
      <c r="F129" s="119" t="str">
        <f>IF(AND(E129='Zoekmodel - Sensoren'!$C$5,I129=TRUE),H129,"")</f>
        <v/>
      </c>
      <c r="G129" s="119" t="str">
        <f>IF(AND(E129='Zoekmodel - Niet meetbaar'!$C$5,I129=FALSE),H129,"")</f>
        <v/>
      </c>
      <c r="H129" s="125" t="s">
        <v>391</v>
      </c>
      <c r="I129" s="126" t="b">
        <v>1</v>
      </c>
      <c r="J129" s="126" t="s">
        <v>187</v>
      </c>
      <c r="K129" s="127" t="b">
        <v>1</v>
      </c>
      <c r="L129" s="123" t="str">
        <v>Ja</v>
      </c>
      <c r="N129" s="116"/>
    </row>
    <row r="130" spans="1:14" ht="12.75" x14ac:dyDescent="0.2">
      <c r="A130" s="48"/>
      <c r="B130" s="118" t="s">
        <v>367</v>
      </c>
      <c r="C130" s="119" t="str">
        <f>IF(B130='Zoekmodel - Sensoren'!$C$4,E130,"")</f>
        <v/>
      </c>
      <c r="D130" s="119" t="str">
        <f>IF(B130='Zoekmodel - Niet meetbaar'!$C$4,E130,"")</f>
        <v/>
      </c>
      <c r="E130" s="120" t="s">
        <v>398</v>
      </c>
      <c r="F130" s="119" t="str">
        <f>IF(AND(E130='Zoekmodel - Sensoren'!$C$5,I130=TRUE),H130,"")</f>
        <v/>
      </c>
      <c r="G130" s="119" t="str">
        <f>IF(AND(E130='Zoekmodel - Niet meetbaar'!$C$5,I130=FALSE),H130,"")</f>
        <v/>
      </c>
      <c r="H130" s="119" t="s">
        <v>399</v>
      </c>
      <c r="I130" s="126" t="b">
        <v>1</v>
      </c>
      <c r="J130" s="126" t="s">
        <v>280</v>
      </c>
      <c r="K130" s="127" t="b">
        <v>1</v>
      </c>
      <c r="L130" s="123" t="str">
        <v>Ja</v>
      </c>
      <c r="N130" s="116"/>
    </row>
    <row r="131" spans="1:14" ht="12.75" x14ac:dyDescent="0.2">
      <c r="A131" s="48"/>
      <c r="B131" s="118" t="s">
        <v>367</v>
      </c>
      <c r="C131" s="119" t="str">
        <f>IF(B131='Zoekmodel - Sensoren'!$C$4,E131,"")</f>
        <v/>
      </c>
      <c r="D131" s="119" t="str">
        <f>IF(B131='Zoekmodel - Niet meetbaar'!$C$4,E131,"")</f>
        <v/>
      </c>
      <c r="E131" s="120" t="s">
        <v>398</v>
      </c>
      <c r="F131" s="119" t="str">
        <f>IF(AND(E131='Zoekmodel - Sensoren'!$C$5,I131=TRUE),H131,"")</f>
        <v/>
      </c>
      <c r="G131" s="119" t="str">
        <f>IF(AND(E131='Zoekmodel - Niet meetbaar'!$C$5,I131=FALSE),H131,"")</f>
        <v/>
      </c>
      <c r="H131" s="119" t="s">
        <v>399</v>
      </c>
      <c r="I131" s="126" t="b">
        <v>1</v>
      </c>
      <c r="J131" s="126" t="s">
        <v>279</v>
      </c>
      <c r="K131" s="127" t="b">
        <v>1</v>
      </c>
      <c r="L131" s="123" t="str">
        <v>Ja</v>
      </c>
      <c r="N131" s="116"/>
    </row>
    <row r="132" spans="1:14" ht="12.75" x14ac:dyDescent="0.2">
      <c r="A132" s="48"/>
      <c r="B132" s="118" t="s">
        <v>367</v>
      </c>
      <c r="C132" s="119" t="str">
        <f>IF(B132='Zoekmodel - Sensoren'!$C$4,E132,"")</f>
        <v/>
      </c>
      <c r="D132" s="119" t="str">
        <f>IF(B132='Zoekmodel - Niet meetbaar'!$C$4,E132,"")</f>
        <v/>
      </c>
      <c r="E132" s="120" t="s">
        <v>398</v>
      </c>
      <c r="F132" s="119" t="str">
        <f>IF(AND(E132='Zoekmodel - Sensoren'!$C$5,I132=TRUE),H132,"")</f>
        <v/>
      </c>
      <c r="G132" s="119" t="str">
        <f>IF(AND(E132='Zoekmodel - Niet meetbaar'!$C$5,I132=FALSE),H132,"")</f>
        <v/>
      </c>
      <c r="H132" s="125" t="s">
        <v>389</v>
      </c>
      <c r="I132" s="126" t="b">
        <v>1</v>
      </c>
      <c r="J132" s="126" t="s">
        <v>198</v>
      </c>
      <c r="K132" s="127" t="b">
        <v>1</v>
      </c>
      <c r="L132" s="123" t="str">
        <v>Ja</v>
      </c>
      <c r="N132" s="116"/>
    </row>
    <row r="133" spans="1:14" ht="12.75" x14ac:dyDescent="0.2">
      <c r="A133" s="48"/>
      <c r="B133" s="118" t="s">
        <v>367</v>
      </c>
      <c r="C133" s="119" t="str">
        <f>IF(B133='Zoekmodel - Sensoren'!$C$4,E133,"")</f>
        <v/>
      </c>
      <c r="D133" s="119" t="str">
        <f>IF(B133='Zoekmodel - Niet meetbaar'!$C$4,E133,"")</f>
        <v/>
      </c>
      <c r="E133" s="120" t="s">
        <v>398</v>
      </c>
      <c r="F133" s="119" t="str">
        <f>IF(AND(E133='Zoekmodel - Sensoren'!$C$5,I133=TRUE),H133,"")</f>
        <v/>
      </c>
      <c r="G133" s="119" t="str">
        <f>IF(AND(E133='Zoekmodel - Niet meetbaar'!$C$5,I133=FALSE),H133,"")</f>
        <v/>
      </c>
      <c r="H133" s="125" t="s">
        <v>389</v>
      </c>
      <c r="I133" s="126" t="b">
        <v>1</v>
      </c>
      <c r="J133" s="126" t="s">
        <v>199</v>
      </c>
      <c r="K133" s="127" t="b">
        <v>1</v>
      </c>
      <c r="L133" s="123" t="str">
        <v>Ja</v>
      </c>
      <c r="N133" s="116"/>
    </row>
    <row r="134" spans="1:14" ht="12.75" x14ac:dyDescent="0.2">
      <c r="A134" s="48"/>
      <c r="B134" s="118" t="s">
        <v>367</v>
      </c>
      <c r="C134" s="119" t="str">
        <f>IF(B134='Zoekmodel - Sensoren'!$C$4,E134,"")</f>
        <v/>
      </c>
      <c r="D134" s="119" t="str">
        <f>IF(B134='Zoekmodel - Niet meetbaar'!$C$4,E134,"")</f>
        <v/>
      </c>
      <c r="E134" s="120" t="s">
        <v>398</v>
      </c>
      <c r="F134" s="119" t="str">
        <f>IF(AND(E134='Zoekmodel - Sensoren'!$C$5,I134=TRUE),H134,"")</f>
        <v/>
      </c>
      <c r="G134" s="119" t="str">
        <f>IF(AND(E134='Zoekmodel - Niet meetbaar'!$C$5,I134=FALSE),H134,"")</f>
        <v/>
      </c>
      <c r="H134" s="131" t="s">
        <v>400</v>
      </c>
      <c r="I134" s="126" t="b">
        <v>1</v>
      </c>
      <c r="J134" s="126" t="s">
        <v>176</v>
      </c>
      <c r="K134" s="127" t="b">
        <v>1</v>
      </c>
      <c r="L134" s="123" t="str">
        <v>Ja</v>
      </c>
      <c r="N134" s="116"/>
    </row>
    <row r="135" spans="1:14" ht="12.75" x14ac:dyDescent="0.2">
      <c r="A135" s="48"/>
      <c r="B135" s="118" t="s">
        <v>367</v>
      </c>
      <c r="C135" s="119" t="str">
        <f>IF(B135='Zoekmodel - Sensoren'!$C$4,E135,"")</f>
        <v/>
      </c>
      <c r="D135" s="119" t="str">
        <f>IF(B135='Zoekmodel - Niet meetbaar'!$C$4,E135,"")</f>
        <v/>
      </c>
      <c r="E135" s="128" t="s">
        <v>401</v>
      </c>
      <c r="F135" s="119" t="str">
        <f>IF(AND(E135='Zoekmodel - Sensoren'!$C$5,I135=TRUE),H135,"")</f>
        <v/>
      </c>
      <c r="G135" s="119" t="str">
        <f>IF(AND(E135='Zoekmodel - Niet meetbaar'!$C$5,I135=FALSE),H135,"")</f>
        <v/>
      </c>
      <c r="H135" s="119" t="s">
        <v>402</v>
      </c>
      <c r="I135" s="126" t="b">
        <v>1</v>
      </c>
      <c r="J135" s="126" t="s">
        <v>187</v>
      </c>
      <c r="K135" s="127" t="b">
        <v>1</v>
      </c>
      <c r="L135" s="123" t="str">
        <v>Ja</v>
      </c>
      <c r="N135" s="116"/>
    </row>
    <row r="136" spans="1:14" ht="12.75" x14ac:dyDescent="0.2">
      <c r="A136" s="48"/>
      <c r="B136" s="118" t="s">
        <v>367</v>
      </c>
      <c r="C136" s="119" t="str">
        <f>IF(B136='Zoekmodel - Sensoren'!$C$4,E136,"")</f>
        <v/>
      </c>
      <c r="D136" s="119" t="str">
        <f>IF(B136='Zoekmodel - Niet meetbaar'!$C$4,E136,"")</f>
        <v/>
      </c>
      <c r="E136" s="128" t="s">
        <v>401</v>
      </c>
      <c r="F136" s="119" t="str">
        <f>IF(AND(E136='Zoekmodel - Sensoren'!$C$5,I136=TRUE),H136,"")</f>
        <v/>
      </c>
      <c r="G136" s="119" t="str">
        <f>IF(AND(E136='Zoekmodel - Niet meetbaar'!$C$5,I136=FALSE),H136,"")</f>
        <v/>
      </c>
      <c r="H136" s="125" t="s">
        <v>403</v>
      </c>
      <c r="I136" s="121" t="b">
        <v>0</v>
      </c>
      <c r="J136" s="121"/>
      <c r="K136" s="122" t="b">
        <v>0</v>
      </c>
      <c r="L136" s="123" t="str">
        <v/>
      </c>
      <c r="N136" s="116"/>
    </row>
    <row r="137" spans="1:14" ht="12.75" x14ac:dyDescent="0.2">
      <c r="A137" s="48"/>
      <c r="B137" s="118" t="s">
        <v>367</v>
      </c>
      <c r="C137" s="119" t="str">
        <f>IF(B137='Zoekmodel - Sensoren'!$C$4,E137,"")</f>
        <v/>
      </c>
      <c r="D137" s="119" t="str">
        <f>IF(B137='Zoekmodel - Niet meetbaar'!$C$4,E137,"")</f>
        <v/>
      </c>
      <c r="E137" s="128" t="s">
        <v>401</v>
      </c>
      <c r="F137" s="119" t="str">
        <f>IF(AND(E137='Zoekmodel - Sensoren'!$C$5,I137=TRUE),H137,"")</f>
        <v/>
      </c>
      <c r="G137" s="119" t="str">
        <f>IF(AND(E137='Zoekmodel - Niet meetbaar'!$C$5,I137=FALSE),H137,"")</f>
        <v/>
      </c>
      <c r="H137" s="119" t="s">
        <v>404</v>
      </c>
      <c r="I137" s="121" t="b">
        <v>0</v>
      </c>
      <c r="J137" s="121"/>
      <c r="K137" s="122" t="b">
        <v>0</v>
      </c>
      <c r="L137" s="123" t="str">
        <v/>
      </c>
      <c r="N137" s="116"/>
    </row>
    <row r="138" spans="1:14" ht="12.75" x14ac:dyDescent="0.2">
      <c r="A138" s="48"/>
      <c r="B138" s="118" t="s">
        <v>367</v>
      </c>
      <c r="C138" s="119" t="str">
        <f>IF(B138='Zoekmodel - Sensoren'!$C$4,E138,"")</f>
        <v/>
      </c>
      <c r="D138" s="119" t="str">
        <f>IF(B138='Zoekmodel - Niet meetbaar'!$C$4,E138,"")</f>
        <v/>
      </c>
      <c r="E138" s="128" t="s">
        <v>401</v>
      </c>
      <c r="F138" s="119" t="str">
        <f>IF(AND(E138='Zoekmodel - Sensoren'!$C$5,I138=TRUE),H138,"")</f>
        <v/>
      </c>
      <c r="G138" s="119" t="str">
        <f>IF(AND(E138='Zoekmodel - Niet meetbaar'!$C$5,I138=FALSE),H138,"")</f>
        <v/>
      </c>
      <c r="H138" s="119" t="s">
        <v>405</v>
      </c>
      <c r="I138" s="126" t="b">
        <v>0</v>
      </c>
      <c r="J138" s="126" t="s">
        <v>347</v>
      </c>
      <c r="K138" s="122" t="b">
        <v>0</v>
      </c>
      <c r="L138" s="123" t="str">
        <v/>
      </c>
      <c r="N138" s="116"/>
    </row>
    <row r="139" spans="1:14" ht="12.75" x14ac:dyDescent="0.2">
      <c r="A139" s="48"/>
      <c r="B139" s="118" t="s">
        <v>367</v>
      </c>
      <c r="C139" s="119" t="str">
        <f>IF(B139='Zoekmodel - Sensoren'!$C$4,E139,"")</f>
        <v/>
      </c>
      <c r="D139" s="119" t="str">
        <f>IF(B139='Zoekmodel - Niet meetbaar'!$C$4,E139,"")</f>
        <v/>
      </c>
      <c r="E139" s="128" t="s">
        <v>401</v>
      </c>
      <c r="F139" s="119" t="str">
        <f>IF(AND(E139='Zoekmodel - Sensoren'!$C$5,I139=TRUE),H139,"")</f>
        <v/>
      </c>
      <c r="G139" s="119" t="str">
        <f>IF(AND(E139='Zoekmodel - Niet meetbaar'!$C$5,I139=FALSE),H139,"")</f>
        <v/>
      </c>
      <c r="H139" s="119" t="s">
        <v>405</v>
      </c>
      <c r="I139" s="126" t="b">
        <v>1</v>
      </c>
      <c r="J139" s="126" t="s">
        <v>190</v>
      </c>
      <c r="K139" s="127" t="b">
        <v>0</v>
      </c>
      <c r="L139" s="123" t="str">
        <v/>
      </c>
      <c r="N139" s="116"/>
    </row>
    <row r="140" spans="1:14" ht="12.75" x14ac:dyDescent="0.2">
      <c r="A140" s="48"/>
      <c r="B140" s="118" t="s">
        <v>367</v>
      </c>
      <c r="C140" s="119" t="str">
        <f>IF(B140='Zoekmodel - Sensoren'!$C$4,E140,"")</f>
        <v/>
      </c>
      <c r="D140" s="119" t="str">
        <f>IF(B140='Zoekmodel - Niet meetbaar'!$C$4,E140,"")</f>
        <v/>
      </c>
      <c r="E140" s="120" t="s">
        <v>406</v>
      </c>
      <c r="F140" s="119" t="str">
        <f>IF(AND(E140='Zoekmodel - Sensoren'!$C$5,I140=TRUE),H140,"")</f>
        <v/>
      </c>
      <c r="G140" s="119" t="str">
        <f>IF(AND(E140='Zoekmodel - Niet meetbaar'!$C$5,I140=FALSE),H140,"")</f>
        <v/>
      </c>
      <c r="H140" s="125" t="s">
        <v>407</v>
      </c>
      <c r="I140" s="121" t="b">
        <v>0</v>
      </c>
      <c r="J140" s="121"/>
      <c r="K140" s="122" t="b">
        <v>0</v>
      </c>
      <c r="L140" s="123" t="str">
        <v/>
      </c>
      <c r="N140" s="116"/>
    </row>
    <row r="141" spans="1:14" ht="12.75" x14ac:dyDescent="0.2">
      <c r="A141" s="48"/>
      <c r="B141" s="118" t="s">
        <v>367</v>
      </c>
      <c r="C141" s="119" t="str">
        <f>IF(B141='Zoekmodel - Sensoren'!$C$4,E141,"")</f>
        <v/>
      </c>
      <c r="D141" s="119" t="str">
        <f>IF(B141='Zoekmodel - Niet meetbaar'!$C$4,E141,"")</f>
        <v/>
      </c>
      <c r="E141" s="120" t="s">
        <v>406</v>
      </c>
      <c r="F141" s="119" t="str">
        <f>IF(AND(E141='Zoekmodel - Sensoren'!$C$5,I141=TRUE),H141,"")</f>
        <v/>
      </c>
      <c r="G141" s="119" t="str">
        <f>IF(AND(E141='Zoekmodel - Niet meetbaar'!$C$5,I141=FALSE),H141,"")</f>
        <v/>
      </c>
      <c r="H141" s="125" t="s">
        <v>408</v>
      </c>
      <c r="I141" s="121" t="b">
        <v>0</v>
      </c>
      <c r="J141" s="121"/>
      <c r="K141" s="122" t="b">
        <v>0</v>
      </c>
      <c r="L141" s="123" t="str">
        <v/>
      </c>
      <c r="N141" s="116"/>
    </row>
    <row r="142" spans="1:14" ht="12.75" x14ac:dyDescent="0.2">
      <c r="A142" s="48"/>
      <c r="B142" s="118" t="s">
        <v>367</v>
      </c>
      <c r="C142" s="119" t="str">
        <f>IF(B142='Zoekmodel - Sensoren'!$C$4,E142,"")</f>
        <v/>
      </c>
      <c r="D142" s="119" t="str">
        <f>IF(B142='Zoekmodel - Niet meetbaar'!$C$4,E142,"")</f>
        <v/>
      </c>
      <c r="E142" s="120" t="s">
        <v>406</v>
      </c>
      <c r="F142" s="119" t="str">
        <f>IF(AND(E142='Zoekmodel - Sensoren'!$C$5,I142=TRUE),H142,"")</f>
        <v/>
      </c>
      <c r="G142" s="119" t="str">
        <f>IF(AND(E142='Zoekmodel - Niet meetbaar'!$C$5,I142=FALSE),H142,"")</f>
        <v/>
      </c>
      <c r="H142" s="125" t="s">
        <v>409</v>
      </c>
      <c r="I142" s="121" t="b">
        <v>0</v>
      </c>
      <c r="J142" s="121"/>
      <c r="K142" s="122" t="b">
        <v>0</v>
      </c>
      <c r="L142" s="123" t="str">
        <v/>
      </c>
      <c r="N142" s="116"/>
    </row>
    <row r="143" spans="1:14" ht="12.75" x14ac:dyDescent="0.2">
      <c r="A143" s="48"/>
      <c r="B143" s="118" t="s">
        <v>367</v>
      </c>
      <c r="C143" s="119" t="str">
        <f>IF(B143='Zoekmodel - Sensoren'!$C$4,E143,"")</f>
        <v/>
      </c>
      <c r="D143" s="119" t="str">
        <f>IF(B143='Zoekmodel - Niet meetbaar'!$C$4,E143,"")</f>
        <v/>
      </c>
      <c r="E143" s="120" t="s">
        <v>406</v>
      </c>
      <c r="F143" s="119" t="str">
        <f>IF(AND(E143='Zoekmodel - Sensoren'!$C$5,I143=TRUE),H143,"")</f>
        <v/>
      </c>
      <c r="G143" s="119" t="str">
        <f>IF(AND(E143='Zoekmodel - Niet meetbaar'!$C$5,I143=FALSE),H143,"")</f>
        <v/>
      </c>
      <c r="H143" s="119" t="s">
        <v>410</v>
      </c>
      <c r="I143" s="126" t="b">
        <v>1</v>
      </c>
      <c r="J143" s="126" t="s">
        <v>356</v>
      </c>
      <c r="K143" s="127" t="b">
        <v>1</v>
      </c>
      <c r="L143" s="123" t="str">
        <v>Ja</v>
      </c>
      <c r="N143" s="116"/>
    </row>
    <row r="144" spans="1:14" ht="12.75" x14ac:dyDescent="0.2">
      <c r="A144" s="48"/>
      <c r="B144" s="118" t="s">
        <v>367</v>
      </c>
      <c r="C144" s="119" t="str">
        <f>IF(B144='Zoekmodel - Sensoren'!$C$4,E144,"")</f>
        <v/>
      </c>
      <c r="D144" s="119" t="str">
        <f>IF(B144='Zoekmodel - Niet meetbaar'!$C$4,E144,"")</f>
        <v/>
      </c>
      <c r="E144" s="120" t="s">
        <v>406</v>
      </c>
      <c r="F144" s="119" t="str">
        <f>IF(AND(E144='Zoekmodel - Sensoren'!$C$5,I144=TRUE),H144,"")</f>
        <v/>
      </c>
      <c r="G144" s="119" t="str">
        <f>IF(AND(E144='Zoekmodel - Niet meetbaar'!$C$5,I144=FALSE),H144,"")</f>
        <v/>
      </c>
      <c r="H144" s="119" t="s">
        <v>410</v>
      </c>
      <c r="I144" s="126" t="b">
        <v>1</v>
      </c>
      <c r="J144" s="126" t="s">
        <v>187</v>
      </c>
      <c r="K144" s="127" t="b">
        <v>1</v>
      </c>
      <c r="L144" s="123" t="str">
        <v>Ja</v>
      </c>
      <c r="N144" s="116"/>
    </row>
    <row r="145" spans="1:14" ht="12.75" x14ac:dyDescent="0.2">
      <c r="A145" s="48"/>
      <c r="B145" s="118" t="s">
        <v>367</v>
      </c>
      <c r="C145" s="119" t="str">
        <f>IF(B145='Zoekmodel - Sensoren'!$C$4,E145,"")</f>
        <v/>
      </c>
      <c r="D145" s="119" t="str">
        <f>IF(B145='Zoekmodel - Niet meetbaar'!$C$4,E145,"")</f>
        <v/>
      </c>
      <c r="E145" s="120" t="s">
        <v>406</v>
      </c>
      <c r="F145" s="119" t="str">
        <f>IF(AND(E145='Zoekmodel - Sensoren'!$C$5,I145=TRUE),H145,"")</f>
        <v/>
      </c>
      <c r="G145" s="119" t="str">
        <f>IF(AND(E145='Zoekmodel - Niet meetbaar'!$C$5,I145=FALSE),H145,"")</f>
        <v/>
      </c>
      <c r="H145" s="119" t="s">
        <v>410</v>
      </c>
      <c r="I145" s="126" t="b">
        <v>1</v>
      </c>
      <c r="J145" s="126" t="s">
        <v>113</v>
      </c>
      <c r="K145" s="127" t="b">
        <v>1</v>
      </c>
      <c r="L145" s="123" t="str">
        <v>Ja</v>
      </c>
      <c r="N145" s="116"/>
    </row>
    <row r="146" spans="1:14" ht="12.75" x14ac:dyDescent="0.2">
      <c r="A146" s="48"/>
      <c r="B146" s="118" t="s">
        <v>367</v>
      </c>
      <c r="C146" s="119" t="str">
        <f>IF(B146='Zoekmodel - Sensoren'!$C$4,E146,"")</f>
        <v/>
      </c>
      <c r="D146" s="119" t="str">
        <f>IF(B146='Zoekmodel - Niet meetbaar'!$C$4,E146,"")</f>
        <v/>
      </c>
      <c r="E146" s="120" t="s">
        <v>406</v>
      </c>
      <c r="F146" s="119" t="str">
        <f>IF(AND(E146='Zoekmodel - Sensoren'!$C$5,I146=TRUE),H146,"")</f>
        <v/>
      </c>
      <c r="G146" s="119" t="str">
        <f>IF(AND(E146='Zoekmodel - Niet meetbaar'!$C$5,I146=FALSE),H146,"")</f>
        <v/>
      </c>
      <c r="H146" s="119" t="s">
        <v>410</v>
      </c>
      <c r="I146" s="126" t="b">
        <v>1</v>
      </c>
      <c r="J146" s="126" t="s">
        <v>164</v>
      </c>
      <c r="K146" s="127" t="b">
        <v>1</v>
      </c>
      <c r="L146" s="123" t="str">
        <v>Ja</v>
      </c>
      <c r="N146" s="116"/>
    </row>
    <row r="147" spans="1:14" ht="12.75" x14ac:dyDescent="0.2">
      <c r="A147" s="48"/>
      <c r="B147" s="118" t="s">
        <v>367</v>
      </c>
      <c r="C147" s="119" t="str">
        <f>IF(B147='Zoekmodel - Sensoren'!$C$4,E147,"")</f>
        <v/>
      </c>
      <c r="D147" s="119" t="str">
        <f>IF(B147='Zoekmodel - Niet meetbaar'!$C$4,E147,"")</f>
        <v/>
      </c>
      <c r="E147" s="120" t="s">
        <v>406</v>
      </c>
      <c r="F147" s="119" t="str">
        <f>IF(AND(E147='Zoekmodel - Sensoren'!$C$5,I147=TRUE),H147,"")</f>
        <v/>
      </c>
      <c r="G147" s="119" t="str">
        <f>IF(AND(E147='Zoekmodel - Niet meetbaar'!$C$5,I147=FALSE),H147,"")</f>
        <v/>
      </c>
      <c r="H147" s="119" t="s">
        <v>410</v>
      </c>
      <c r="I147" s="126" t="b">
        <v>1</v>
      </c>
      <c r="J147" s="126" t="s">
        <v>294</v>
      </c>
      <c r="K147" s="127" t="b">
        <v>1</v>
      </c>
      <c r="L147" s="123" t="str">
        <v>Ja</v>
      </c>
      <c r="N147" s="116"/>
    </row>
    <row r="148" spans="1:14" ht="12.75" x14ac:dyDescent="0.2">
      <c r="A148" s="48"/>
      <c r="B148" s="118" t="s">
        <v>367</v>
      </c>
      <c r="C148" s="119" t="str">
        <f>IF(B148='Zoekmodel - Sensoren'!$C$4,E148,"")</f>
        <v/>
      </c>
      <c r="D148" s="119" t="str">
        <f>IF(B148='Zoekmodel - Niet meetbaar'!$C$4,E148,"")</f>
        <v/>
      </c>
      <c r="E148" s="120" t="s">
        <v>406</v>
      </c>
      <c r="F148" s="119" t="str">
        <f>IF(AND(E148='Zoekmodel - Sensoren'!$C$5,I148=TRUE),H148,"")</f>
        <v/>
      </c>
      <c r="G148" s="119" t="str">
        <f>IF(AND(E148='Zoekmodel - Niet meetbaar'!$C$5,I148=FALSE),H148,"")</f>
        <v/>
      </c>
      <c r="H148" s="119" t="s">
        <v>410</v>
      </c>
      <c r="I148" s="126" t="b">
        <v>1</v>
      </c>
      <c r="J148" s="126" t="s">
        <v>284</v>
      </c>
      <c r="K148" s="127" t="b">
        <v>1</v>
      </c>
      <c r="L148" s="123" t="str">
        <v>Ja</v>
      </c>
      <c r="N148" s="116"/>
    </row>
    <row r="149" spans="1:14" ht="12.75" x14ac:dyDescent="0.2">
      <c r="A149" s="48"/>
      <c r="B149" s="118" t="s">
        <v>367</v>
      </c>
      <c r="C149" s="119" t="str">
        <f>IF(B149='Zoekmodel - Sensoren'!$C$4,E149,"")</f>
        <v/>
      </c>
      <c r="D149" s="119" t="str">
        <f>IF(B149='Zoekmodel - Niet meetbaar'!$C$4,E149,"")</f>
        <v/>
      </c>
      <c r="E149" s="120" t="s">
        <v>406</v>
      </c>
      <c r="F149" s="119" t="str">
        <f>IF(AND(E149='Zoekmodel - Sensoren'!$C$5,I149=TRUE),H149,"")</f>
        <v/>
      </c>
      <c r="G149" s="119" t="str">
        <f>IF(AND(E149='Zoekmodel - Niet meetbaar'!$C$5,I149=FALSE),H149,"")</f>
        <v/>
      </c>
      <c r="H149" s="119" t="s">
        <v>410</v>
      </c>
      <c r="I149" s="126" t="b">
        <v>1</v>
      </c>
      <c r="J149" s="126" t="s">
        <v>297</v>
      </c>
      <c r="K149" s="127" t="b">
        <v>1</v>
      </c>
      <c r="L149" s="123" t="str">
        <v>Ja</v>
      </c>
      <c r="N149" s="116"/>
    </row>
    <row r="150" spans="1:14" ht="12.75" x14ac:dyDescent="0.2">
      <c r="A150" s="48"/>
      <c r="B150" s="118" t="s">
        <v>367</v>
      </c>
      <c r="C150" s="119" t="str">
        <f>IF(B150='Zoekmodel - Sensoren'!$C$4,E150,"")</f>
        <v/>
      </c>
      <c r="D150" s="119" t="str">
        <f>IF(B150='Zoekmodel - Niet meetbaar'!$C$4,E150,"")</f>
        <v/>
      </c>
      <c r="E150" s="120" t="s">
        <v>406</v>
      </c>
      <c r="F150" s="119" t="str">
        <f>IF(AND(E150='Zoekmodel - Sensoren'!$C$5,I150=TRUE),H150,"")</f>
        <v/>
      </c>
      <c r="G150" s="119" t="str">
        <f>IF(AND(E150='Zoekmodel - Niet meetbaar'!$C$5,I150=FALSE),H150,"")</f>
        <v/>
      </c>
      <c r="H150" s="125" t="s">
        <v>411</v>
      </c>
      <c r="I150" s="126" t="b">
        <v>1</v>
      </c>
      <c r="J150" s="126" t="s">
        <v>343</v>
      </c>
      <c r="K150" s="127" t="b">
        <v>1</v>
      </c>
      <c r="L150" s="123" t="str">
        <v>Ja</v>
      </c>
      <c r="N150" s="116"/>
    </row>
    <row r="151" spans="1:14" ht="12.75" x14ac:dyDescent="0.2">
      <c r="A151" s="48"/>
      <c r="B151" s="118" t="s">
        <v>367</v>
      </c>
      <c r="C151" s="119" t="str">
        <f>IF(B151='Zoekmodel - Sensoren'!$C$4,E151,"")</f>
        <v/>
      </c>
      <c r="D151" s="119" t="str">
        <f>IF(B151='Zoekmodel - Niet meetbaar'!$C$4,E151,"")</f>
        <v/>
      </c>
      <c r="E151" s="120" t="s">
        <v>406</v>
      </c>
      <c r="F151" s="119" t="str">
        <f>IF(AND(E151='Zoekmodel - Sensoren'!$C$5,I151=TRUE),H151,"")</f>
        <v/>
      </c>
      <c r="G151" s="119" t="str">
        <f>IF(AND(E151='Zoekmodel - Niet meetbaar'!$C$5,I151=FALSE),H151,"")</f>
        <v/>
      </c>
      <c r="H151" s="119" t="s">
        <v>190</v>
      </c>
      <c r="I151" s="126" t="b">
        <v>1</v>
      </c>
      <c r="J151" s="126" t="s">
        <v>190</v>
      </c>
      <c r="K151" s="122" t="b">
        <v>0</v>
      </c>
      <c r="L151" s="123" t="str">
        <v/>
      </c>
      <c r="N151" s="116"/>
    </row>
    <row r="152" spans="1:14" ht="12.75" x14ac:dyDescent="0.2">
      <c r="A152" s="48"/>
      <c r="B152" s="118" t="s">
        <v>367</v>
      </c>
      <c r="C152" s="119" t="str">
        <f>IF(B152='Zoekmodel - Sensoren'!$C$4,E152,"")</f>
        <v/>
      </c>
      <c r="D152" s="119" t="str">
        <f>IF(B152='Zoekmodel - Niet meetbaar'!$C$4,E152,"")</f>
        <v/>
      </c>
      <c r="E152" s="128" t="s">
        <v>412</v>
      </c>
      <c r="F152" s="119" t="str">
        <f>IF(AND(E152='Zoekmodel - Sensoren'!$C$5,I152=TRUE),H152,"")</f>
        <v/>
      </c>
      <c r="G152" s="119" t="str">
        <f>IF(AND(E152='Zoekmodel - Niet meetbaar'!$C$5,I152=FALSE),H152,"")</f>
        <v/>
      </c>
      <c r="H152" s="125" t="s">
        <v>413</v>
      </c>
      <c r="I152" s="126" t="b">
        <v>1</v>
      </c>
      <c r="J152" s="126" t="s">
        <v>190</v>
      </c>
      <c r="K152" s="122" t="b">
        <v>0</v>
      </c>
      <c r="L152" s="123" t="str">
        <v/>
      </c>
      <c r="N152" s="116"/>
    </row>
    <row r="153" spans="1:14" ht="12.75" x14ac:dyDescent="0.2">
      <c r="A153" s="48"/>
      <c r="B153" s="118" t="s">
        <v>367</v>
      </c>
      <c r="C153" s="119" t="str">
        <f>IF(B153='Zoekmodel - Sensoren'!$C$4,E153,"")</f>
        <v/>
      </c>
      <c r="D153" s="119" t="str">
        <f>IF(B153='Zoekmodel - Niet meetbaar'!$C$4,E153,"")</f>
        <v/>
      </c>
      <c r="E153" s="128" t="s">
        <v>412</v>
      </c>
      <c r="F153" s="119" t="str">
        <f>IF(AND(E153='Zoekmodel - Sensoren'!$C$5,I153=TRUE),H153,"")</f>
        <v/>
      </c>
      <c r="G153" s="119" t="str">
        <f>IF(AND(E153='Zoekmodel - Niet meetbaar'!$C$5,I153=FALSE),H153,"")</f>
        <v/>
      </c>
      <c r="H153" s="125" t="s">
        <v>413</v>
      </c>
      <c r="I153" s="126" t="b">
        <v>1</v>
      </c>
      <c r="J153" s="126" t="s">
        <v>267</v>
      </c>
      <c r="K153" s="127" t="b">
        <v>1</v>
      </c>
      <c r="L153" s="123" t="str">
        <v>Ja</v>
      </c>
      <c r="N153" s="116"/>
    </row>
    <row r="154" spans="1:14" ht="12.75" x14ac:dyDescent="0.2">
      <c r="A154" s="48"/>
      <c r="B154" s="118" t="s">
        <v>367</v>
      </c>
      <c r="C154" s="119" t="str">
        <f>IF(B154='Zoekmodel - Sensoren'!$C$4,E154,"")</f>
        <v/>
      </c>
      <c r="D154" s="119" t="str">
        <f>IF(B154='Zoekmodel - Niet meetbaar'!$C$4,E154,"")</f>
        <v/>
      </c>
      <c r="E154" s="128" t="s">
        <v>412</v>
      </c>
      <c r="F154" s="119" t="str">
        <f>IF(AND(E154='Zoekmodel - Sensoren'!$C$5,I154=TRUE),H154,"")</f>
        <v/>
      </c>
      <c r="G154" s="119" t="str">
        <f>IF(AND(E154='Zoekmodel - Niet meetbaar'!$C$5,I154=FALSE),H154,"")</f>
        <v/>
      </c>
      <c r="H154" s="125" t="s">
        <v>414</v>
      </c>
      <c r="I154" s="126" t="b">
        <v>1</v>
      </c>
      <c r="J154" s="126" t="s">
        <v>187</v>
      </c>
      <c r="K154" s="127" t="b">
        <v>1</v>
      </c>
      <c r="L154" s="123" t="str">
        <v>Ja</v>
      </c>
      <c r="N154" s="116"/>
    </row>
    <row r="155" spans="1:14" ht="12.75" x14ac:dyDescent="0.2">
      <c r="A155" s="48"/>
      <c r="B155" s="118" t="s">
        <v>367</v>
      </c>
      <c r="C155" s="119" t="str">
        <f>IF(B155='Zoekmodel - Sensoren'!$C$4,E155,"")</f>
        <v/>
      </c>
      <c r="D155" s="119" t="str">
        <f>IF(B155='Zoekmodel - Niet meetbaar'!$C$4,E155,"")</f>
        <v/>
      </c>
      <c r="E155" s="128" t="s">
        <v>412</v>
      </c>
      <c r="F155" s="119" t="str">
        <f>IF(AND(E155='Zoekmodel - Sensoren'!$C$5,I155=TRUE),H155,"")</f>
        <v/>
      </c>
      <c r="G155" s="119" t="str">
        <f>IF(AND(E155='Zoekmodel - Niet meetbaar'!$C$5,I155=FALSE),H155,"")</f>
        <v/>
      </c>
      <c r="H155" s="119" t="s">
        <v>415</v>
      </c>
      <c r="I155" s="126" t="b">
        <v>0</v>
      </c>
      <c r="J155" s="121"/>
      <c r="K155" s="122" t="b">
        <v>0</v>
      </c>
      <c r="L155" s="123" t="str">
        <v/>
      </c>
      <c r="N155" s="116"/>
    </row>
    <row r="156" spans="1:14" ht="12.75" x14ac:dyDescent="0.2">
      <c r="A156" s="48"/>
      <c r="B156" s="118" t="s">
        <v>367</v>
      </c>
      <c r="C156" s="119" t="str">
        <f>IF(B156='Zoekmodel - Sensoren'!$C$4,E156,"")</f>
        <v/>
      </c>
      <c r="D156" s="119" t="str">
        <f>IF(B156='Zoekmodel - Niet meetbaar'!$C$4,E156,"")</f>
        <v/>
      </c>
      <c r="E156" s="128" t="s">
        <v>412</v>
      </c>
      <c r="F156" s="119" t="str">
        <f>IF(AND(E156='Zoekmodel - Sensoren'!$C$5,I156=TRUE),H156,"")</f>
        <v/>
      </c>
      <c r="G156" s="119" t="str">
        <f>IF(AND(E156='Zoekmodel - Niet meetbaar'!$C$5,I156=FALSE),H156,"")</f>
        <v/>
      </c>
      <c r="H156" s="119" t="s">
        <v>416</v>
      </c>
      <c r="I156" s="126" t="b">
        <v>0</v>
      </c>
      <c r="J156" s="121"/>
      <c r="K156" s="122" t="b">
        <v>0</v>
      </c>
      <c r="L156" s="123" t="str">
        <v/>
      </c>
      <c r="N156" s="116"/>
    </row>
    <row r="157" spans="1:14" ht="12.75" x14ac:dyDescent="0.2">
      <c r="A157" s="48"/>
      <c r="B157" s="118" t="s">
        <v>367</v>
      </c>
      <c r="C157" s="119" t="str">
        <f>IF(B157='Zoekmodel - Sensoren'!$C$4,E157,"")</f>
        <v/>
      </c>
      <c r="D157" s="119" t="str">
        <f>IF(B157='Zoekmodel - Niet meetbaar'!$C$4,E157,"")</f>
        <v/>
      </c>
      <c r="E157" s="128" t="s">
        <v>412</v>
      </c>
      <c r="F157" s="119" t="str">
        <f>IF(AND(E157='Zoekmodel - Sensoren'!$C$5,I157=TRUE),H157,"")</f>
        <v/>
      </c>
      <c r="G157" s="119" t="str">
        <f>IF(AND(E157='Zoekmodel - Niet meetbaar'!$C$5,I157=FALSE),H157,"")</f>
        <v/>
      </c>
      <c r="H157" s="131" t="s">
        <v>417</v>
      </c>
      <c r="I157" s="126" t="b">
        <v>0</v>
      </c>
      <c r="J157" s="121"/>
      <c r="K157" s="122" t="b">
        <v>0</v>
      </c>
      <c r="L157" s="123" t="str">
        <v/>
      </c>
      <c r="N157" s="116"/>
    </row>
    <row r="158" spans="1:14" ht="12.75" x14ac:dyDescent="0.2">
      <c r="A158" s="48"/>
      <c r="B158" s="118" t="s">
        <v>367</v>
      </c>
      <c r="C158" s="119" t="str">
        <f>IF(B158='Zoekmodel - Sensoren'!$C$4,E158,"")</f>
        <v/>
      </c>
      <c r="D158" s="119" t="str">
        <f>IF(B158='Zoekmodel - Niet meetbaar'!$C$4,E158,"")</f>
        <v/>
      </c>
      <c r="E158" s="120" t="s">
        <v>418</v>
      </c>
      <c r="F158" s="119" t="str">
        <f>IF(AND(E158='Zoekmodel - Sensoren'!$C$5,I158=TRUE),H158,"")</f>
        <v/>
      </c>
      <c r="G158" s="119" t="str">
        <f>IF(AND(E158='Zoekmodel - Niet meetbaar'!$C$5,I158=FALSE),H158,"")</f>
        <v/>
      </c>
      <c r="H158" s="125" t="s">
        <v>419</v>
      </c>
      <c r="I158" s="126" t="b">
        <v>1</v>
      </c>
      <c r="J158" s="126" t="s">
        <v>149</v>
      </c>
      <c r="K158" s="127" t="b">
        <v>1</v>
      </c>
      <c r="L158" s="123" t="str">
        <v>Ja</v>
      </c>
      <c r="N158" s="116"/>
    </row>
    <row r="159" spans="1:14" ht="12.75" x14ac:dyDescent="0.2">
      <c r="A159" s="48"/>
      <c r="B159" s="118" t="s">
        <v>367</v>
      </c>
      <c r="C159" s="119" t="str">
        <f>IF(B159='Zoekmodel - Sensoren'!$C$4,E159,"")</f>
        <v/>
      </c>
      <c r="D159" s="119" t="str">
        <f>IF(B159='Zoekmodel - Niet meetbaar'!$C$4,E159,"")</f>
        <v/>
      </c>
      <c r="E159" s="120" t="s">
        <v>418</v>
      </c>
      <c r="F159" s="119" t="str">
        <f>IF(AND(E159='Zoekmodel - Sensoren'!$C$5,I159=TRUE),H159,"")</f>
        <v/>
      </c>
      <c r="G159" s="119" t="str">
        <f>IF(AND(E159='Zoekmodel - Niet meetbaar'!$C$5,I159=FALSE),H159,"")</f>
        <v/>
      </c>
      <c r="H159" s="125" t="s">
        <v>419</v>
      </c>
      <c r="I159" s="126" t="b">
        <v>1</v>
      </c>
      <c r="J159" s="126" t="s">
        <v>190</v>
      </c>
      <c r="K159" s="127" t="b">
        <v>0</v>
      </c>
      <c r="L159" s="123" t="str">
        <v/>
      </c>
      <c r="N159" s="116"/>
    </row>
    <row r="160" spans="1:14" ht="12.75" x14ac:dyDescent="0.2">
      <c r="A160" s="48"/>
      <c r="B160" s="118" t="s">
        <v>367</v>
      </c>
      <c r="C160" s="119" t="str">
        <f>IF(B160='Zoekmodel - Sensoren'!$C$4,E160,"")</f>
        <v/>
      </c>
      <c r="D160" s="119" t="str">
        <f>IF(B160='Zoekmodel - Niet meetbaar'!$C$4,E160,"")</f>
        <v/>
      </c>
      <c r="E160" s="120" t="s">
        <v>418</v>
      </c>
      <c r="F160" s="119" t="str">
        <f>IF(AND(E160='Zoekmodel - Sensoren'!$C$5,I160=TRUE),H160,"")</f>
        <v/>
      </c>
      <c r="G160" s="119" t="str">
        <f>IF(AND(E160='Zoekmodel - Niet meetbaar'!$C$5,I160=FALSE),H160,"")</f>
        <v/>
      </c>
      <c r="H160" s="132" t="s">
        <v>420</v>
      </c>
      <c r="I160" s="126" t="b">
        <v>0</v>
      </c>
      <c r="J160" s="126" t="s">
        <v>353</v>
      </c>
      <c r="K160" s="127" t="b">
        <v>0</v>
      </c>
      <c r="L160" s="123" t="str">
        <v/>
      </c>
      <c r="N160" s="116"/>
    </row>
    <row r="161" spans="1:14" ht="12.75" x14ac:dyDescent="0.2">
      <c r="A161" s="48"/>
      <c r="B161" s="118" t="s">
        <v>367</v>
      </c>
      <c r="C161" s="119" t="str">
        <f>IF(B161='Zoekmodel - Sensoren'!$C$4,E161,"")</f>
        <v/>
      </c>
      <c r="D161" s="119" t="str">
        <f>IF(B161='Zoekmodel - Niet meetbaar'!$C$4,E161,"")</f>
        <v/>
      </c>
      <c r="E161" s="120" t="s">
        <v>418</v>
      </c>
      <c r="F161" s="119" t="str">
        <f>IF(AND(E161='Zoekmodel - Sensoren'!$C$5,I161=TRUE),H161,"")</f>
        <v/>
      </c>
      <c r="G161" s="119" t="str">
        <f>IF(AND(E161='Zoekmodel - Niet meetbaar'!$C$5,I161=FALSE),H161,"")</f>
        <v/>
      </c>
      <c r="H161" s="125" t="s">
        <v>421</v>
      </c>
      <c r="I161" s="126" t="b">
        <v>1</v>
      </c>
      <c r="J161" s="126" t="s">
        <v>149</v>
      </c>
      <c r="K161" s="127" t="b">
        <v>1</v>
      </c>
      <c r="L161" s="123" t="str">
        <v>Ja</v>
      </c>
      <c r="N161" s="116"/>
    </row>
    <row r="162" spans="1:14" ht="12.75" x14ac:dyDescent="0.2">
      <c r="A162" s="48"/>
      <c r="B162" s="118" t="s">
        <v>367</v>
      </c>
      <c r="C162" s="119" t="str">
        <f>IF(B162='Zoekmodel - Sensoren'!$C$4,E162,"")</f>
        <v/>
      </c>
      <c r="D162" s="119" t="str">
        <f>IF(B162='Zoekmodel - Niet meetbaar'!$C$4,E162,"")</f>
        <v/>
      </c>
      <c r="E162" s="120" t="s">
        <v>418</v>
      </c>
      <c r="F162" s="119" t="str">
        <f>IF(AND(E162='Zoekmodel - Sensoren'!$C$5,I162=TRUE),H162,"")</f>
        <v/>
      </c>
      <c r="G162" s="119" t="str">
        <f>IF(AND(E162='Zoekmodel - Niet meetbaar'!$C$5,I162=FALSE),H162,"")</f>
        <v/>
      </c>
      <c r="H162" s="119" t="s">
        <v>422</v>
      </c>
      <c r="I162" s="126" t="b">
        <v>1</v>
      </c>
      <c r="J162" s="126" t="s">
        <v>149</v>
      </c>
      <c r="K162" s="127" t="b">
        <v>1</v>
      </c>
      <c r="L162" s="123" t="str">
        <v>Ja</v>
      </c>
      <c r="N162" s="116"/>
    </row>
    <row r="163" spans="1:14" ht="12.75" x14ac:dyDescent="0.2">
      <c r="A163" s="48"/>
      <c r="B163" s="118" t="s">
        <v>367</v>
      </c>
      <c r="C163" s="119" t="str">
        <f>IF(B163='Zoekmodel - Sensoren'!$C$4,E163,"")</f>
        <v/>
      </c>
      <c r="D163" s="119" t="str">
        <f>IF(B163='Zoekmodel - Niet meetbaar'!$C$4,E163,"")</f>
        <v/>
      </c>
      <c r="E163" s="120" t="s">
        <v>418</v>
      </c>
      <c r="F163" s="119" t="str">
        <f>IF(AND(E163='Zoekmodel - Sensoren'!$C$5,I163=TRUE),H163,"")</f>
        <v/>
      </c>
      <c r="G163" s="119" t="str">
        <f>IF(AND(E163='Zoekmodel - Niet meetbaar'!$C$5,I163=FALSE),H163,"")</f>
        <v/>
      </c>
      <c r="H163" s="125" t="s">
        <v>389</v>
      </c>
      <c r="I163" s="126" t="b">
        <v>1</v>
      </c>
      <c r="J163" s="126" t="s">
        <v>198</v>
      </c>
      <c r="K163" s="127" t="b">
        <v>1</v>
      </c>
      <c r="L163" s="123" t="str">
        <v>Ja</v>
      </c>
      <c r="N163" s="116"/>
    </row>
    <row r="164" spans="1:14" ht="12.75" x14ac:dyDescent="0.2">
      <c r="A164" s="48"/>
      <c r="B164" s="118" t="s">
        <v>367</v>
      </c>
      <c r="C164" s="119" t="str">
        <f>IF(B164='Zoekmodel - Sensoren'!$C$4,E164,"")</f>
        <v/>
      </c>
      <c r="D164" s="119" t="str">
        <f>IF(B164='Zoekmodel - Niet meetbaar'!$C$4,E164,"")</f>
        <v/>
      </c>
      <c r="E164" s="120" t="s">
        <v>418</v>
      </c>
      <c r="F164" s="119" t="str">
        <f>IF(AND(E164='Zoekmodel - Sensoren'!$C$5,I164=TRUE),H164,"")</f>
        <v/>
      </c>
      <c r="G164" s="119" t="str">
        <f>IF(AND(E164='Zoekmodel - Niet meetbaar'!$C$5,I164=FALSE),H164,"")</f>
        <v/>
      </c>
      <c r="H164" s="125" t="s">
        <v>389</v>
      </c>
      <c r="I164" s="126" t="b">
        <v>1</v>
      </c>
      <c r="J164" s="126" t="s">
        <v>280</v>
      </c>
      <c r="K164" s="127" t="b">
        <v>1</v>
      </c>
      <c r="L164" s="123" t="str">
        <v>Ja</v>
      </c>
      <c r="N164" s="116"/>
    </row>
    <row r="165" spans="1:14" ht="12.75" x14ac:dyDescent="0.2">
      <c r="A165" s="48"/>
      <c r="B165" s="118" t="s">
        <v>367</v>
      </c>
      <c r="C165" s="119" t="str">
        <f>IF(B165='Zoekmodel - Sensoren'!$C$4,E165,"")</f>
        <v/>
      </c>
      <c r="D165" s="119" t="str">
        <f>IF(B165='Zoekmodel - Niet meetbaar'!$C$4,E165,"")</f>
        <v/>
      </c>
      <c r="E165" s="120" t="s">
        <v>418</v>
      </c>
      <c r="F165" s="119" t="str">
        <f>IF(AND(E165='Zoekmodel - Sensoren'!$C$5,I165=TRUE),H165,"")</f>
        <v/>
      </c>
      <c r="G165" s="119" t="str">
        <f>IF(AND(E165='Zoekmodel - Niet meetbaar'!$C$5,I165=FALSE),H165,"")</f>
        <v/>
      </c>
      <c r="H165" s="125" t="s">
        <v>389</v>
      </c>
      <c r="I165" s="126" t="b">
        <v>1</v>
      </c>
      <c r="J165" s="126" t="s">
        <v>279</v>
      </c>
      <c r="K165" s="127" t="b">
        <v>1</v>
      </c>
      <c r="L165" s="123" t="str">
        <v>Ja</v>
      </c>
      <c r="N165" s="116"/>
    </row>
    <row r="166" spans="1:14" ht="12.75" x14ac:dyDescent="0.2">
      <c r="A166" s="48"/>
      <c r="B166" s="118" t="s">
        <v>367</v>
      </c>
      <c r="C166" s="119" t="str">
        <f>IF(B166='Zoekmodel - Sensoren'!$C$4,E166,"")</f>
        <v/>
      </c>
      <c r="D166" s="119" t="str">
        <f>IF(B166='Zoekmodel - Niet meetbaar'!$C$4,E166,"")</f>
        <v/>
      </c>
      <c r="E166" s="120" t="s">
        <v>418</v>
      </c>
      <c r="F166" s="119" t="str">
        <f>IF(AND(E166='Zoekmodel - Sensoren'!$C$5,I166=TRUE),H166,"")</f>
        <v/>
      </c>
      <c r="G166" s="119" t="str">
        <f>IF(AND(E166='Zoekmodel - Niet meetbaar'!$C$5,I166=FALSE),H166,"")</f>
        <v/>
      </c>
      <c r="H166" s="125" t="s">
        <v>389</v>
      </c>
      <c r="I166" s="126" t="b">
        <v>1</v>
      </c>
      <c r="J166" s="126" t="s">
        <v>199</v>
      </c>
      <c r="K166" s="127" t="b">
        <v>1</v>
      </c>
      <c r="L166" s="123" t="str">
        <v>Ja</v>
      </c>
      <c r="N166" s="116"/>
    </row>
    <row r="167" spans="1:14" ht="12.75" x14ac:dyDescent="0.2">
      <c r="A167" s="48"/>
      <c r="B167" s="118" t="s">
        <v>367</v>
      </c>
      <c r="C167" s="119" t="str">
        <f>IF(B167='Zoekmodel - Sensoren'!$C$4,E167,"")</f>
        <v/>
      </c>
      <c r="D167" s="119" t="str">
        <f>IF(B167='Zoekmodel - Niet meetbaar'!$C$4,E167,"")</f>
        <v/>
      </c>
      <c r="E167" s="128" t="s">
        <v>423</v>
      </c>
      <c r="F167" s="119" t="str">
        <f>IF(AND(E167='Zoekmodel - Sensoren'!$C$5,I167=TRUE),H167,"")</f>
        <v/>
      </c>
      <c r="G167" s="119" t="str">
        <f>IF(AND(E167='Zoekmodel - Niet meetbaar'!$C$5,I167=FALSE),H167,"")</f>
        <v/>
      </c>
      <c r="H167" s="125" t="s">
        <v>421</v>
      </c>
      <c r="I167" s="126" t="b">
        <v>1</v>
      </c>
      <c r="J167" s="126" t="s">
        <v>149</v>
      </c>
      <c r="K167" s="127" t="b">
        <v>1</v>
      </c>
      <c r="L167" s="123" t="str">
        <v>Ja</v>
      </c>
      <c r="N167" s="116"/>
    </row>
    <row r="168" spans="1:14" ht="12.75" x14ac:dyDescent="0.2">
      <c r="A168" s="48"/>
      <c r="B168" s="118" t="s">
        <v>367</v>
      </c>
      <c r="C168" s="119" t="str">
        <f>IF(B168='Zoekmodel - Sensoren'!$C$4,E168,"")</f>
        <v/>
      </c>
      <c r="D168" s="119" t="str">
        <f>IF(B168='Zoekmodel - Niet meetbaar'!$C$4,E168,"")</f>
        <v/>
      </c>
      <c r="E168" s="128" t="s">
        <v>423</v>
      </c>
      <c r="F168" s="119" t="str">
        <f>IF(AND(E168='Zoekmodel - Sensoren'!$C$5,I168=TRUE),H168,"")</f>
        <v/>
      </c>
      <c r="G168" s="119" t="str">
        <f>IF(AND(E168='Zoekmodel - Niet meetbaar'!$C$5,I168=FALSE),H168,"")</f>
        <v/>
      </c>
      <c r="H168" s="119" t="s">
        <v>424</v>
      </c>
      <c r="I168" s="126" t="b">
        <v>0</v>
      </c>
      <c r="J168" s="126" t="s">
        <v>347</v>
      </c>
      <c r="K168" s="122" t="b">
        <v>0</v>
      </c>
      <c r="L168" s="123" t="str">
        <v/>
      </c>
      <c r="N168" s="116"/>
    </row>
    <row r="169" spans="1:14" ht="12.75" x14ac:dyDescent="0.2">
      <c r="A169" s="48"/>
      <c r="B169" s="118" t="s">
        <v>367</v>
      </c>
      <c r="C169" s="119" t="str">
        <f>IF(B169='Zoekmodel - Sensoren'!$C$4,E169,"")</f>
        <v/>
      </c>
      <c r="D169" s="119" t="str">
        <f>IF(B169='Zoekmodel - Niet meetbaar'!$C$4,E169,"")</f>
        <v/>
      </c>
      <c r="E169" s="128" t="s">
        <v>423</v>
      </c>
      <c r="F169" s="119" t="str">
        <f>IF(AND(E169='Zoekmodel - Sensoren'!$C$5,I169=TRUE),H169,"")</f>
        <v/>
      </c>
      <c r="G169" s="119" t="str">
        <f>IF(AND(E169='Zoekmodel - Niet meetbaar'!$C$5,I169=FALSE),H169,"")</f>
        <v/>
      </c>
      <c r="H169" s="125" t="s">
        <v>421</v>
      </c>
      <c r="I169" s="126" t="b">
        <v>1</v>
      </c>
      <c r="J169" s="126" t="s">
        <v>190</v>
      </c>
      <c r="K169" s="127" t="b">
        <v>1</v>
      </c>
      <c r="L169" s="123" t="str">
        <v>Ja</v>
      </c>
      <c r="N169" s="116"/>
    </row>
    <row r="170" spans="1:14" ht="12.75" x14ac:dyDescent="0.2">
      <c r="A170" s="48"/>
      <c r="B170" s="118" t="s">
        <v>367</v>
      </c>
      <c r="C170" s="119" t="str">
        <f>IF(B170='Zoekmodel - Sensoren'!$C$4,E170,"")</f>
        <v/>
      </c>
      <c r="D170" s="119" t="str">
        <f>IF(B170='Zoekmodel - Niet meetbaar'!$C$4,E170,"")</f>
        <v/>
      </c>
      <c r="E170" s="128" t="s">
        <v>423</v>
      </c>
      <c r="F170" s="119" t="str">
        <f>IF(AND(E170='Zoekmodel - Sensoren'!$C$5,I170=TRUE),H170,"")</f>
        <v/>
      </c>
      <c r="G170" s="119" t="str">
        <f>IF(AND(E170='Zoekmodel - Niet meetbaar'!$C$5,I170=FALSE),H170,"")</f>
        <v/>
      </c>
      <c r="H170" s="119" t="s">
        <v>425</v>
      </c>
      <c r="I170" s="126" t="b">
        <v>1</v>
      </c>
      <c r="J170" s="126" t="s">
        <v>149</v>
      </c>
      <c r="K170" s="127" t="b">
        <v>1</v>
      </c>
      <c r="L170" s="123" t="str">
        <v>Ja</v>
      </c>
      <c r="N170" s="116"/>
    </row>
    <row r="171" spans="1:14" ht="12.75" x14ac:dyDescent="0.2">
      <c r="A171" s="48"/>
      <c r="B171" s="118" t="s">
        <v>367</v>
      </c>
      <c r="C171" s="119" t="str">
        <f>IF(B171='Zoekmodel - Sensoren'!$C$4,E171,"")</f>
        <v/>
      </c>
      <c r="D171" s="119" t="str">
        <f>IF(B171='Zoekmodel - Niet meetbaar'!$C$4,E171,"")</f>
        <v/>
      </c>
      <c r="E171" s="120" t="s">
        <v>426</v>
      </c>
      <c r="F171" s="119" t="str">
        <f>IF(AND(E171='Zoekmodel - Sensoren'!$C$5,I171=TRUE),H171,"")</f>
        <v/>
      </c>
      <c r="G171" s="119" t="str">
        <f>IF(AND(E171='Zoekmodel - Niet meetbaar'!$C$5,I171=FALSE),H171,"")</f>
        <v/>
      </c>
      <c r="H171" s="125" t="s">
        <v>427</v>
      </c>
      <c r="I171" s="126" t="b">
        <v>1</v>
      </c>
      <c r="J171" s="126" t="s">
        <v>171</v>
      </c>
      <c r="K171" s="127" t="b">
        <v>1</v>
      </c>
      <c r="L171" s="123" t="str">
        <v>Ja</v>
      </c>
      <c r="N171" s="116"/>
    </row>
    <row r="172" spans="1:14" ht="12.75" x14ac:dyDescent="0.2">
      <c r="A172" s="48"/>
      <c r="B172" s="118" t="s">
        <v>367</v>
      </c>
      <c r="C172" s="119" t="str">
        <f>IF(B172='Zoekmodel - Sensoren'!$C$4,E172,"")</f>
        <v/>
      </c>
      <c r="D172" s="119" t="str">
        <f>IF(B172='Zoekmodel - Niet meetbaar'!$C$4,E172,"")</f>
        <v/>
      </c>
      <c r="E172" s="120" t="s">
        <v>426</v>
      </c>
      <c r="F172" s="119" t="str">
        <f>IF(AND(E172='Zoekmodel - Sensoren'!$C$5,I172=TRUE),H172,"")</f>
        <v/>
      </c>
      <c r="G172" s="119" t="str">
        <f>IF(AND(E172='Zoekmodel - Niet meetbaar'!$C$5,I172=FALSE),H172,"")</f>
        <v/>
      </c>
      <c r="H172" s="119" t="s">
        <v>428</v>
      </c>
      <c r="I172" s="126" t="b">
        <v>1</v>
      </c>
      <c r="J172" s="126" t="s">
        <v>288</v>
      </c>
      <c r="K172" s="127" t="b">
        <v>1</v>
      </c>
      <c r="L172" s="123" t="str">
        <v>Ja</v>
      </c>
      <c r="N172" s="116"/>
    </row>
    <row r="173" spans="1:14" ht="12.75" x14ac:dyDescent="0.2">
      <c r="A173" s="48"/>
      <c r="B173" s="118" t="s">
        <v>367</v>
      </c>
      <c r="C173" s="119" t="str">
        <f>IF(B173='Zoekmodel - Sensoren'!$C$4,E173,"")</f>
        <v/>
      </c>
      <c r="D173" s="119" t="str">
        <f>IF(B173='Zoekmodel - Niet meetbaar'!$C$4,E173,"")</f>
        <v/>
      </c>
      <c r="E173" s="120" t="s">
        <v>426</v>
      </c>
      <c r="F173" s="119" t="str">
        <f>IF(AND(E173='Zoekmodel - Sensoren'!$C$5,I173=TRUE),H173,"")</f>
        <v/>
      </c>
      <c r="G173" s="119" t="str">
        <f>IF(AND(E173='Zoekmodel - Niet meetbaar'!$C$5,I173=FALSE),H173,"")</f>
        <v/>
      </c>
      <c r="H173" s="119" t="s">
        <v>429</v>
      </c>
      <c r="I173" s="126" t="b">
        <v>0</v>
      </c>
      <c r="J173" s="126" t="s">
        <v>347</v>
      </c>
      <c r="K173" s="122" t="b">
        <v>0</v>
      </c>
      <c r="L173" s="123" t="str">
        <v/>
      </c>
      <c r="N173" s="116"/>
    </row>
    <row r="174" spans="1:14" ht="12.75" x14ac:dyDescent="0.2">
      <c r="A174" s="48"/>
      <c r="B174" s="118" t="s">
        <v>367</v>
      </c>
      <c r="C174" s="119" t="str">
        <f>IF(B174='Zoekmodel - Sensoren'!$C$4,E174,"")</f>
        <v/>
      </c>
      <c r="D174" s="119" t="str">
        <f>IF(B174='Zoekmodel - Niet meetbaar'!$C$4,E174,"")</f>
        <v/>
      </c>
      <c r="E174" s="128" t="s">
        <v>430</v>
      </c>
      <c r="F174" s="119" t="str">
        <f>IF(AND(E174='Zoekmodel - Sensoren'!$C$5,I174=TRUE),H174,"")</f>
        <v/>
      </c>
      <c r="G174" s="119" t="str">
        <f>IF(AND(E174='Zoekmodel - Niet meetbaar'!$C$5,I174=FALSE),H174,"")</f>
        <v/>
      </c>
      <c r="H174" s="125" t="s">
        <v>431</v>
      </c>
      <c r="I174" s="126" t="b">
        <v>1</v>
      </c>
      <c r="J174" s="126" t="s">
        <v>171</v>
      </c>
      <c r="K174" s="127" t="b">
        <v>1</v>
      </c>
      <c r="L174" s="123" t="str">
        <v>Ja</v>
      </c>
      <c r="N174" s="116"/>
    </row>
    <row r="175" spans="1:14" ht="12.75" x14ac:dyDescent="0.2">
      <c r="A175" s="48"/>
      <c r="B175" s="118" t="s">
        <v>367</v>
      </c>
      <c r="C175" s="119" t="str">
        <f>IF(B175='Zoekmodel - Sensoren'!$C$4,E175,"")</f>
        <v/>
      </c>
      <c r="D175" s="119" t="str">
        <f>IF(B175='Zoekmodel - Niet meetbaar'!$C$4,E175,"")</f>
        <v/>
      </c>
      <c r="E175" s="128" t="s">
        <v>430</v>
      </c>
      <c r="F175" s="119" t="str">
        <f>IF(AND(E175='Zoekmodel - Sensoren'!$C$5,I175=TRUE),H175,"")</f>
        <v/>
      </c>
      <c r="G175" s="119" t="str">
        <f>IF(AND(E175='Zoekmodel - Niet meetbaar'!$C$5,I175=FALSE),H175,"")</f>
        <v/>
      </c>
      <c r="H175" s="125" t="s">
        <v>431</v>
      </c>
      <c r="I175" s="126" t="b">
        <v>1</v>
      </c>
      <c r="J175" s="126" t="s">
        <v>190</v>
      </c>
      <c r="K175" s="127" t="b">
        <v>0</v>
      </c>
      <c r="L175" s="123" t="str">
        <v/>
      </c>
      <c r="N175" s="116"/>
    </row>
    <row r="176" spans="1:14" ht="12.75" x14ac:dyDescent="0.2">
      <c r="A176" s="48"/>
      <c r="B176" s="118" t="s">
        <v>367</v>
      </c>
      <c r="C176" s="119" t="str">
        <f>IF(B176='Zoekmodel - Sensoren'!$C$4,E176,"")</f>
        <v/>
      </c>
      <c r="D176" s="119" t="str">
        <f>IF(B176='Zoekmodel - Niet meetbaar'!$C$4,E176,"")</f>
        <v/>
      </c>
      <c r="E176" s="128" t="s">
        <v>430</v>
      </c>
      <c r="F176" s="119" t="str">
        <f>IF(AND(E176='Zoekmodel - Sensoren'!$C$5,I176=TRUE),H176,"")</f>
        <v/>
      </c>
      <c r="G176" s="119" t="str">
        <f>IF(AND(E176='Zoekmodel - Niet meetbaar'!$C$5,I176=FALSE),H176,"")</f>
        <v/>
      </c>
      <c r="H176" s="125" t="s">
        <v>432</v>
      </c>
      <c r="I176" s="126" t="b">
        <v>1</v>
      </c>
      <c r="J176" s="126" t="s">
        <v>291</v>
      </c>
      <c r="K176" s="127" t="b">
        <v>1</v>
      </c>
      <c r="L176" s="123" t="str">
        <v>Ja</v>
      </c>
      <c r="N176" s="116"/>
    </row>
    <row r="177" spans="1:14" ht="12.75" x14ac:dyDescent="0.2">
      <c r="A177" s="48"/>
      <c r="B177" s="118" t="s">
        <v>367</v>
      </c>
      <c r="C177" s="119" t="str">
        <f>IF(B177='Zoekmodel - Sensoren'!$C$4,E177,"")</f>
        <v/>
      </c>
      <c r="D177" s="119" t="str">
        <f>IF(B177='Zoekmodel - Niet meetbaar'!$C$4,E177,"")</f>
        <v/>
      </c>
      <c r="E177" s="128" t="s">
        <v>430</v>
      </c>
      <c r="F177" s="119" t="str">
        <f>IF(AND(E177='Zoekmodel - Sensoren'!$C$5,I177=TRUE),H177,"")</f>
        <v/>
      </c>
      <c r="G177" s="119" t="str">
        <f>IF(AND(E177='Zoekmodel - Niet meetbaar'!$C$5,I177=FALSE),H177,"")</f>
        <v/>
      </c>
      <c r="H177" s="125" t="s">
        <v>433</v>
      </c>
      <c r="I177" s="126" t="b">
        <v>1</v>
      </c>
      <c r="J177" s="126" t="s">
        <v>144</v>
      </c>
      <c r="K177" s="127" t="b">
        <v>1</v>
      </c>
      <c r="L177" s="123" t="str">
        <v>Ja</v>
      </c>
      <c r="N177" s="116"/>
    </row>
    <row r="178" spans="1:14" ht="12.75" x14ac:dyDescent="0.2">
      <c r="A178" s="48"/>
      <c r="B178" s="118" t="s">
        <v>367</v>
      </c>
      <c r="C178" s="119" t="str">
        <f>IF(B178='Zoekmodel - Sensoren'!$C$4,E178,"")</f>
        <v/>
      </c>
      <c r="D178" s="119" t="str">
        <f>IF(B178='Zoekmodel - Niet meetbaar'!$C$4,E178,"")</f>
        <v/>
      </c>
      <c r="E178" s="128" t="s">
        <v>430</v>
      </c>
      <c r="F178" s="119" t="str">
        <f>IF(AND(E178='Zoekmodel - Sensoren'!$C$5,I178=TRUE),H178,"")</f>
        <v/>
      </c>
      <c r="G178" s="119" t="str">
        <f>IF(AND(E178='Zoekmodel - Niet meetbaar'!$C$5,I178=FALSE),H178,"")</f>
        <v/>
      </c>
      <c r="H178" s="125" t="s">
        <v>433</v>
      </c>
      <c r="I178" s="126" t="b">
        <v>1</v>
      </c>
      <c r="J178" s="126" t="s">
        <v>190</v>
      </c>
      <c r="K178" s="122" t="b">
        <v>0</v>
      </c>
      <c r="L178" s="123" t="str">
        <v/>
      </c>
      <c r="N178" s="116"/>
    </row>
    <row r="179" spans="1:14" ht="12.75" x14ac:dyDescent="0.2">
      <c r="A179" s="48"/>
      <c r="B179" s="118" t="s">
        <v>367</v>
      </c>
      <c r="C179" s="119" t="str">
        <f>IF(B179='Zoekmodel - Sensoren'!$C$4,E179,"")</f>
        <v/>
      </c>
      <c r="D179" s="119" t="str">
        <f>IF(B179='Zoekmodel - Niet meetbaar'!$C$4,E179,"")</f>
        <v/>
      </c>
      <c r="E179" s="120" t="s">
        <v>434</v>
      </c>
      <c r="F179" s="119" t="str">
        <f>IF(AND(E179='Zoekmodel - Sensoren'!$C$5,I179=TRUE),H179,"")</f>
        <v/>
      </c>
      <c r="G179" s="119" t="str">
        <f>IF(AND(E179='Zoekmodel - Niet meetbaar'!$C$5,I179=FALSE),H179,"")</f>
        <v/>
      </c>
      <c r="H179" s="119" t="s">
        <v>435</v>
      </c>
      <c r="I179" s="126" t="b">
        <v>0</v>
      </c>
      <c r="J179" s="126" t="s">
        <v>347</v>
      </c>
      <c r="K179" s="122" t="b">
        <v>0</v>
      </c>
      <c r="L179" s="123" t="str">
        <v/>
      </c>
      <c r="N179" s="116"/>
    </row>
    <row r="180" spans="1:14" ht="12.75" x14ac:dyDescent="0.2">
      <c r="A180" s="48"/>
      <c r="B180" s="118" t="s">
        <v>367</v>
      </c>
      <c r="C180" s="119" t="str">
        <f>IF(B180='Zoekmodel - Sensoren'!$C$4,E180,"")</f>
        <v/>
      </c>
      <c r="D180" s="119" t="str">
        <f>IF(B180='Zoekmodel - Niet meetbaar'!$C$4,E180,"")</f>
        <v/>
      </c>
      <c r="E180" s="120" t="s">
        <v>434</v>
      </c>
      <c r="F180" s="119" t="str">
        <f>IF(AND(E180='Zoekmodel - Sensoren'!$C$5,I180=TRUE),H180,"")</f>
        <v/>
      </c>
      <c r="G180" s="119" t="str">
        <f>IF(AND(E180='Zoekmodel - Niet meetbaar'!$C$5,I180=FALSE),H180,"")</f>
        <v/>
      </c>
      <c r="H180" s="119" t="s">
        <v>130</v>
      </c>
      <c r="I180" s="126" t="b">
        <v>1</v>
      </c>
      <c r="J180" s="126" t="s">
        <v>130</v>
      </c>
      <c r="K180" s="127" t="b">
        <v>1</v>
      </c>
      <c r="L180" s="123" t="str">
        <v>Ja</v>
      </c>
      <c r="N180" s="116"/>
    </row>
    <row r="181" spans="1:14" ht="12.75" x14ac:dyDescent="0.2">
      <c r="A181" s="48"/>
      <c r="B181" s="118" t="s">
        <v>367</v>
      </c>
      <c r="C181" s="119" t="str">
        <f>IF(B181='Zoekmodel - Sensoren'!$C$4,E181,"")</f>
        <v/>
      </c>
      <c r="D181" s="119" t="str">
        <f>IF(B181='Zoekmodel - Niet meetbaar'!$C$4,E181,"")</f>
        <v/>
      </c>
      <c r="E181" s="120" t="s">
        <v>434</v>
      </c>
      <c r="F181" s="119" t="str">
        <f>IF(AND(E181='Zoekmodel - Sensoren'!$C$5,I181=TRUE),H181,"")</f>
        <v/>
      </c>
      <c r="G181" s="119" t="str">
        <f>IF(AND(E181='Zoekmodel - Niet meetbaar'!$C$5,I181=FALSE),H181,"")</f>
        <v/>
      </c>
      <c r="H181" s="125" t="s">
        <v>389</v>
      </c>
      <c r="I181" s="126" t="b">
        <v>1</v>
      </c>
      <c r="J181" s="126" t="s">
        <v>198</v>
      </c>
      <c r="K181" s="127" t="b">
        <v>1</v>
      </c>
      <c r="L181" s="123" t="str">
        <v>Ja</v>
      </c>
      <c r="N181" s="116"/>
    </row>
    <row r="182" spans="1:14" ht="12.75" x14ac:dyDescent="0.2">
      <c r="A182" s="48"/>
      <c r="B182" s="118" t="s">
        <v>367</v>
      </c>
      <c r="C182" s="119" t="str">
        <f>IF(B182='Zoekmodel - Sensoren'!$C$4,E182,"")</f>
        <v/>
      </c>
      <c r="D182" s="119" t="str">
        <f>IF(B182='Zoekmodel - Niet meetbaar'!$C$4,E182,"")</f>
        <v/>
      </c>
      <c r="E182" s="120" t="s">
        <v>434</v>
      </c>
      <c r="F182" s="119" t="str">
        <f>IF(AND(E182='Zoekmodel - Sensoren'!$C$5,I182=TRUE),H182,"")</f>
        <v/>
      </c>
      <c r="G182" s="119" t="str">
        <f>IF(AND(E182='Zoekmodel - Niet meetbaar'!$C$5,I182=FALSE),H182,"")</f>
        <v/>
      </c>
      <c r="H182" s="125" t="s">
        <v>389</v>
      </c>
      <c r="I182" s="126" t="b">
        <v>1</v>
      </c>
      <c r="J182" s="126" t="s">
        <v>280</v>
      </c>
      <c r="K182" s="127" t="b">
        <v>1</v>
      </c>
      <c r="L182" s="123" t="str">
        <v>Ja</v>
      </c>
      <c r="N182" s="116"/>
    </row>
    <row r="183" spans="1:14" ht="12.75" x14ac:dyDescent="0.2">
      <c r="A183" s="48"/>
      <c r="B183" s="118" t="s">
        <v>367</v>
      </c>
      <c r="C183" s="119" t="str">
        <f>IF(B183='Zoekmodel - Sensoren'!$C$4,E183,"")</f>
        <v/>
      </c>
      <c r="D183" s="119" t="str">
        <f>IF(B183='Zoekmodel - Niet meetbaar'!$C$4,E183,"")</f>
        <v/>
      </c>
      <c r="E183" s="120" t="s">
        <v>434</v>
      </c>
      <c r="F183" s="119" t="str">
        <f>IF(AND(E183='Zoekmodel - Sensoren'!$C$5,I183=TRUE),H183,"")</f>
        <v/>
      </c>
      <c r="G183" s="119" t="str">
        <f>IF(AND(E183='Zoekmodel - Niet meetbaar'!$C$5,I183=FALSE),H183,"")</f>
        <v/>
      </c>
      <c r="H183" s="125" t="s">
        <v>389</v>
      </c>
      <c r="I183" s="126" t="b">
        <v>1</v>
      </c>
      <c r="J183" s="126" t="s">
        <v>276</v>
      </c>
      <c r="K183" s="127" t="b">
        <v>1</v>
      </c>
      <c r="L183" s="123" t="str">
        <v>Ja</v>
      </c>
      <c r="N183" s="116"/>
    </row>
    <row r="184" spans="1:14" ht="12.75" x14ac:dyDescent="0.2">
      <c r="A184" s="48"/>
      <c r="B184" s="118" t="s">
        <v>367</v>
      </c>
      <c r="C184" s="119" t="str">
        <f>IF(B184='Zoekmodel - Sensoren'!$C$4,E184,"")</f>
        <v/>
      </c>
      <c r="D184" s="119" t="str">
        <f>IF(B184='Zoekmodel - Niet meetbaar'!$C$4,E184,"")</f>
        <v/>
      </c>
      <c r="E184" s="120" t="s">
        <v>434</v>
      </c>
      <c r="F184" s="119" t="str">
        <f>IF(AND(E184='Zoekmodel - Sensoren'!$C$5,I184=TRUE),H184,"")</f>
        <v/>
      </c>
      <c r="G184" s="119" t="str">
        <f>IF(AND(E184='Zoekmodel - Niet meetbaar'!$C$5,I184=FALSE),H184,"")</f>
        <v/>
      </c>
      <c r="H184" s="125" t="s">
        <v>389</v>
      </c>
      <c r="I184" s="126" t="b">
        <v>1</v>
      </c>
      <c r="J184" s="126" t="s">
        <v>279</v>
      </c>
      <c r="K184" s="127" t="b">
        <v>1</v>
      </c>
      <c r="L184" s="123" t="str">
        <v>Ja</v>
      </c>
      <c r="N184" s="116"/>
    </row>
    <row r="185" spans="1:14" ht="12.75" x14ac:dyDescent="0.2">
      <c r="A185" s="48"/>
      <c r="B185" s="118" t="s">
        <v>367</v>
      </c>
      <c r="C185" s="119" t="str">
        <f>IF(B185='Zoekmodel - Sensoren'!$C$4,E185,"")</f>
        <v/>
      </c>
      <c r="D185" s="119" t="str">
        <f>IF(B185='Zoekmodel - Niet meetbaar'!$C$4,E185,"")</f>
        <v/>
      </c>
      <c r="E185" s="120" t="s">
        <v>434</v>
      </c>
      <c r="F185" s="119" t="str">
        <f>IF(AND(E185='Zoekmodel - Sensoren'!$C$5,I185=TRUE),H185,"")</f>
        <v/>
      </c>
      <c r="G185" s="119" t="str">
        <f>IF(AND(E185='Zoekmodel - Niet meetbaar'!$C$5,I185=FALSE),H185,"")</f>
        <v/>
      </c>
      <c r="H185" s="125" t="s">
        <v>389</v>
      </c>
      <c r="I185" s="126" t="b">
        <v>1</v>
      </c>
      <c r="J185" s="126" t="s">
        <v>199</v>
      </c>
      <c r="K185" s="127" t="b">
        <v>1</v>
      </c>
      <c r="L185" s="123" t="str">
        <v>Ja</v>
      </c>
      <c r="N185" s="116"/>
    </row>
    <row r="186" spans="1:14" ht="12.75" x14ac:dyDescent="0.2">
      <c r="A186" s="48"/>
      <c r="B186" s="118" t="s">
        <v>367</v>
      </c>
      <c r="C186" s="119" t="str">
        <f>IF(B186='Zoekmodel - Sensoren'!$C$4,E186,"")</f>
        <v/>
      </c>
      <c r="D186" s="119" t="str">
        <f>IF(B186='Zoekmodel - Niet meetbaar'!$C$4,E186,"")</f>
        <v/>
      </c>
      <c r="E186" s="120" t="s">
        <v>436</v>
      </c>
      <c r="F186" s="119" t="str">
        <f>IF(AND(E186='Zoekmodel - Sensoren'!$C$5,I186=TRUE),H186,"")</f>
        <v/>
      </c>
      <c r="G186" s="119" t="str">
        <f>IF(AND(E186='Zoekmodel - Niet meetbaar'!$C$5,I186=FALSE),H186,"")</f>
        <v/>
      </c>
      <c r="H186" s="119" t="s">
        <v>437</v>
      </c>
      <c r="I186" s="121" t="b">
        <v>0</v>
      </c>
      <c r="J186" s="121"/>
      <c r="K186" s="122" t="b">
        <v>0</v>
      </c>
      <c r="L186" s="123" t="str">
        <v/>
      </c>
      <c r="N186" s="116"/>
    </row>
    <row r="187" spans="1:14" ht="12.75" x14ac:dyDescent="0.2">
      <c r="A187" s="48"/>
      <c r="B187" s="118" t="s">
        <v>367</v>
      </c>
      <c r="C187" s="119" t="str">
        <f>IF(B187='Zoekmodel - Sensoren'!$C$4,E187,"")</f>
        <v/>
      </c>
      <c r="D187" s="119" t="str">
        <f>IF(B187='Zoekmodel - Niet meetbaar'!$C$4,E187,"")</f>
        <v/>
      </c>
      <c r="E187" s="120" t="s">
        <v>436</v>
      </c>
      <c r="F187" s="119" t="str">
        <f>IF(AND(E187='Zoekmodel - Sensoren'!$C$5,I187=TRUE),H187,"")</f>
        <v/>
      </c>
      <c r="G187" s="119" t="str">
        <f>IF(AND(E187='Zoekmodel - Niet meetbaar'!$C$5,I187=FALSE),H187,"")</f>
        <v/>
      </c>
      <c r="H187" s="125" t="s">
        <v>276</v>
      </c>
      <c r="I187" s="126" t="b">
        <v>1</v>
      </c>
      <c r="J187" s="126" t="s">
        <v>144</v>
      </c>
      <c r="K187" s="127" t="b">
        <v>1</v>
      </c>
      <c r="L187" s="123" t="str">
        <v>Ja</v>
      </c>
      <c r="N187" s="116"/>
    </row>
    <row r="188" spans="1:14" ht="12.75" x14ac:dyDescent="0.2">
      <c r="A188" s="48"/>
      <c r="B188" s="118" t="s">
        <v>367</v>
      </c>
      <c r="C188" s="119" t="str">
        <f>IF(B188='Zoekmodel - Sensoren'!$C$4,E188,"")</f>
        <v/>
      </c>
      <c r="D188" s="119" t="str">
        <f>IF(B188='Zoekmodel - Niet meetbaar'!$C$4,E188,"")</f>
        <v/>
      </c>
      <c r="E188" s="120" t="s">
        <v>436</v>
      </c>
      <c r="F188" s="119" t="str">
        <f>IF(AND(E188='Zoekmodel - Sensoren'!$C$5,I188=TRUE),H188,"")</f>
        <v/>
      </c>
      <c r="G188" s="119" t="str">
        <f>IF(AND(E188='Zoekmodel - Niet meetbaar'!$C$5,I188=FALSE),H188,"")</f>
        <v/>
      </c>
      <c r="H188" s="125" t="s">
        <v>276</v>
      </c>
      <c r="I188" s="126" t="b">
        <v>1</v>
      </c>
      <c r="J188" s="126" t="s">
        <v>190</v>
      </c>
      <c r="K188" s="122" t="b">
        <v>0</v>
      </c>
      <c r="L188" s="123" t="str">
        <v/>
      </c>
      <c r="N188" s="116"/>
    </row>
    <row r="189" spans="1:14" ht="12.75" x14ac:dyDescent="0.2">
      <c r="A189" s="48"/>
      <c r="B189" s="118" t="s">
        <v>367</v>
      </c>
      <c r="C189" s="119" t="str">
        <f>IF(B189='Zoekmodel - Sensoren'!$C$4,E189,"")</f>
        <v/>
      </c>
      <c r="D189" s="119" t="str">
        <f>IF(B189='Zoekmodel - Niet meetbaar'!$C$4,E189,"")</f>
        <v/>
      </c>
      <c r="E189" s="128" t="s">
        <v>438</v>
      </c>
      <c r="F189" s="119" t="str">
        <f>IF(AND(E189='Zoekmodel - Sensoren'!$C$5,I189=TRUE),H189,"")</f>
        <v/>
      </c>
      <c r="G189" s="119" t="str">
        <f>IF(AND(E189='Zoekmodel - Niet meetbaar'!$C$5,I189=FALSE),H189,"")</f>
        <v/>
      </c>
      <c r="H189" s="119" t="s">
        <v>439</v>
      </c>
      <c r="I189" s="126" t="b">
        <v>0</v>
      </c>
      <c r="J189" s="126" t="s">
        <v>347</v>
      </c>
      <c r="K189" s="122" t="b">
        <v>0</v>
      </c>
      <c r="L189" s="123" t="str">
        <v/>
      </c>
      <c r="N189" s="116"/>
    </row>
    <row r="190" spans="1:14" ht="12.75" x14ac:dyDescent="0.2">
      <c r="A190" s="48"/>
      <c r="B190" s="118" t="s">
        <v>367</v>
      </c>
      <c r="C190" s="119" t="str">
        <f>IF(B190='Zoekmodel - Sensoren'!$C$4,E190,"")</f>
        <v/>
      </c>
      <c r="D190" s="119" t="str">
        <f>IF(B190='Zoekmodel - Niet meetbaar'!$C$4,E190,"")</f>
        <v/>
      </c>
      <c r="E190" s="128" t="s">
        <v>438</v>
      </c>
      <c r="F190" s="119" t="str">
        <f>IF(AND(E190='Zoekmodel - Sensoren'!$C$5,I190=TRUE),H190,"")</f>
        <v/>
      </c>
      <c r="G190" s="119" t="str">
        <f>IF(AND(E190='Zoekmodel - Niet meetbaar'!$C$5,I190=FALSE),H190,"")</f>
        <v/>
      </c>
      <c r="H190" s="119" t="s">
        <v>439</v>
      </c>
      <c r="I190" s="126" t="b">
        <v>1</v>
      </c>
      <c r="J190" s="126" t="s">
        <v>190</v>
      </c>
      <c r="K190" s="127" t="b">
        <v>0</v>
      </c>
      <c r="L190" s="123" t="str">
        <v/>
      </c>
      <c r="N190" s="116"/>
    </row>
    <row r="191" spans="1:14" ht="12.75" x14ac:dyDescent="0.2">
      <c r="A191" s="48"/>
      <c r="B191" s="118" t="s">
        <v>367</v>
      </c>
      <c r="C191" s="119" t="str">
        <f>IF(B191='Zoekmodel - Sensoren'!$C$4,E191,"")</f>
        <v/>
      </c>
      <c r="D191" s="119" t="str">
        <f>IF(B191='Zoekmodel - Niet meetbaar'!$C$4,E191,"")</f>
        <v/>
      </c>
      <c r="E191" s="128" t="s">
        <v>438</v>
      </c>
      <c r="F191" s="119" t="str">
        <f>IF(AND(E191='Zoekmodel - Sensoren'!$C$5,I191=TRUE),H191,"")</f>
        <v/>
      </c>
      <c r="G191" s="119" t="str">
        <f>IF(AND(E191='Zoekmodel - Niet meetbaar'!$C$5,I191=FALSE),H191,"")</f>
        <v/>
      </c>
      <c r="H191" s="119" t="s">
        <v>440</v>
      </c>
      <c r="I191" s="126" t="b">
        <v>0</v>
      </c>
      <c r="J191" s="126" t="s">
        <v>371</v>
      </c>
      <c r="K191" s="127" t="b">
        <v>0</v>
      </c>
      <c r="L191" s="123" t="str">
        <v/>
      </c>
      <c r="N191" s="116"/>
    </row>
    <row r="192" spans="1:14" ht="12.75" x14ac:dyDescent="0.2">
      <c r="A192" s="48"/>
      <c r="B192" s="118" t="s">
        <v>367</v>
      </c>
      <c r="C192" s="119" t="str">
        <f>IF(B192='Zoekmodel - Sensoren'!$C$4,E192,"")</f>
        <v/>
      </c>
      <c r="D192" s="119" t="str">
        <f>IF(B192='Zoekmodel - Niet meetbaar'!$C$4,E192,"")</f>
        <v/>
      </c>
      <c r="E192" s="128" t="s">
        <v>438</v>
      </c>
      <c r="F192" s="119" t="str">
        <f>IF(AND(E192='Zoekmodel - Sensoren'!$C$5,I192=TRUE),H192,"")</f>
        <v/>
      </c>
      <c r="G192" s="119" t="str">
        <f>IF(AND(E192='Zoekmodel - Niet meetbaar'!$C$5,I192=FALSE),H192,"")</f>
        <v/>
      </c>
      <c r="H192" s="119" t="s">
        <v>440</v>
      </c>
      <c r="I192" s="126" t="b">
        <v>1</v>
      </c>
      <c r="J192" s="126" t="s">
        <v>229</v>
      </c>
      <c r="K192" s="127" t="b">
        <v>0</v>
      </c>
      <c r="L192" s="123" t="str">
        <v/>
      </c>
      <c r="N192" s="116"/>
    </row>
    <row r="193" spans="1:14" ht="12.75" x14ac:dyDescent="0.2">
      <c r="A193" s="48"/>
      <c r="B193" s="118" t="s">
        <v>367</v>
      </c>
      <c r="C193" s="119" t="str">
        <f>IF(B193='Zoekmodel - Sensoren'!$C$4,E193,"")</f>
        <v/>
      </c>
      <c r="D193" s="119" t="str">
        <f>IF(B193='Zoekmodel - Niet meetbaar'!$C$4,E193,"")</f>
        <v/>
      </c>
      <c r="E193" s="128" t="s">
        <v>438</v>
      </c>
      <c r="F193" s="119" t="str">
        <f>IF(AND(E193='Zoekmodel - Sensoren'!$C$5,I193=TRUE),H193,"")</f>
        <v/>
      </c>
      <c r="G193" s="119" t="str">
        <f>IF(AND(E193='Zoekmodel - Niet meetbaar'!$C$5,I193=FALSE),H193,"")</f>
        <v/>
      </c>
      <c r="H193" s="119" t="s">
        <v>440</v>
      </c>
      <c r="I193" s="126" t="b">
        <v>1</v>
      </c>
      <c r="J193" s="126" t="s">
        <v>190</v>
      </c>
      <c r="K193" s="127" t="b">
        <v>0</v>
      </c>
      <c r="L193" s="123" t="str">
        <v/>
      </c>
      <c r="N193" s="116"/>
    </row>
    <row r="194" spans="1:14" ht="12.75" x14ac:dyDescent="0.2">
      <c r="A194" s="48"/>
      <c r="B194" s="118" t="s">
        <v>367</v>
      </c>
      <c r="C194" s="119" t="str">
        <f>IF(B194='Zoekmodel - Sensoren'!$C$4,E194,"")</f>
        <v/>
      </c>
      <c r="D194" s="119" t="str">
        <f>IF(B194='Zoekmodel - Niet meetbaar'!$C$4,E194,"")</f>
        <v/>
      </c>
      <c r="E194" s="128" t="s">
        <v>438</v>
      </c>
      <c r="F194" s="119" t="str">
        <f>IF(AND(E194='Zoekmodel - Sensoren'!$C$5,I194=TRUE),H194,"")</f>
        <v/>
      </c>
      <c r="G194" s="119" t="str">
        <f>IF(AND(E194='Zoekmodel - Niet meetbaar'!$C$5,I194=FALSE),H194,"")</f>
        <v/>
      </c>
      <c r="H194" s="125" t="s">
        <v>432</v>
      </c>
      <c r="I194" s="126" t="b">
        <v>1</v>
      </c>
      <c r="J194" s="126" t="s">
        <v>291</v>
      </c>
      <c r="K194" s="127" t="b">
        <v>1</v>
      </c>
      <c r="L194" s="123" t="str">
        <v>Ja</v>
      </c>
      <c r="N194" s="116"/>
    </row>
    <row r="195" spans="1:14" ht="12.75" x14ac:dyDescent="0.2">
      <c r="A195" s="48"/>
      <c r="B195" s="118" t="s">
        <v>367</v>
      </c>
      <c r="C195" s="119" t="str">
        <f>IF(B195='Zoekmodel - Sensoren'!$C$4,E195,"")</f>
        <v/>
      </c>
      <c r="D195" s="119" t="str">
        <f>IF(B195='Zoekmodel - Niet meetbaar'!$C$4,E195,"")</f>
        <v/>
      </c>
      <c r="E195" s="128" t="s">
        <v>438</v>
      </c>
      <c r="F195" s="119" t="str">
        <f>IF(AND(E195='Zoekmodel - Sensoren'!$C$5,I195=TRUE),H195,"")</f>
        <v/>
      </c>
      <c r="G195" s="119" t="str">
        <f>IF(AND(E195='Zoekmodel - Niet meetbaar'!$C$5,I195=FALSE),H195,"")</f>
        <v/>
      </c>
      <c r="H195" s="119" t="s">
        <v>441</v>
      </c>
      <c r="I195" s="126" t="b">
        <v>1</v>
      </c>
      <c r="J195" s="126" t="s">
        <v>166</v>
      </c>
      <c r="K195" s="127" t="b">
        <v>1</v>
      </c>
      <c r="L195" s="123" t="str">
        <v>Ja</v>
      </c>
      <c r="N195" s="116"/>
    </row>
    <row r="196" spans="1:14" ht="12.75" x14ac:dyDescent="0.2">
      <c r="A196" s="48"/>
      <c r="B196" s="118" t="s">
        <v>367</v>
      </c>
      <c r="C196" s="119" t="str">
        <f>IF(B196='Zoekmodel - Sensoren'!$C$4,E196,"")</f>
        <v/>
      </c>
      <c r="D196" s="119" t="str">
        <f>IF(B196='Zoekmodel - Niet meetbaar'!$C$4,E196,"")</f>
        <v/>
      </c>
      <c r="E196" s="128" t="s">
        <v>438</v>
      </c>
      <c r="F196" s="119" t="str">
        <f>IF(AND(E196='Zoekmodel - Sensoren'!$C$5,I196=TRUE),H196,"")</f>
        <v/>
      </c>
      <c r="G196" s="119" t="str">
        <f>IF(AND(E196='Zoekmodel - Niet meetbaar'!$C$5,I196=FALSE),H196,"")</f>
        <v/>
      </c>
      <c r="H196" s="119" t="s">
        <v>441</v>
      </c>
      <c r="I196" s="126" t="b">
        <v>1</v>
      </c>
      <c r="J196" s="126" t="s">
        <v>190</v>
      </c>
      <c r="K196" s="122" t="b">
        <v>0</v>
      </c>
      <c r="L196" s="123" t="str">
        <v/>
      </c>
      <c r="N196" s="116"/>
    </row>
    <row r="197" spans="1:14" ht="12.75" x14ac:dyDescent="0.2">
      <c r="A197" s="48"/>
      <c r="B197" s="118" t="s">
        <v>367</v>
      </c>
      <c r="C197" s="119" t="str">
        <f>IF(B197='Zoekmodel - Sensoren'!$C$4,E197,"")</f>
        <v/>
      </c>
      <c r="D197" s="119" t="str">
        <f>IF(B197='Zoekmodel - Niet meetbaar'!$C$4,E197,"")</f>
        <v/>
      </c>
      <c r="E197" s="128" t="s">
        <v>442</v>
      </c>
      <c r="F197" s="119" t="str">
        <f>IF(AND(E197='Zoekmodel - Sensoren'!$C$5,I197=TRUE),H197,"")</f>
        <v/>
      </c>
      <c r="G197" s="119" t="str">
        <f>IF(AND(E197='Zoekmodel - Niet meetbaar'!$C$5,I197=FALSE),H197,"")</f>
        <v/>
      </c>
      <c r="H197" s="125" t="s">
        <v>443</v>
      </c>
      <c r="I197" s="126" t="b">
        <v>1</v>
      </c>
      <c r="J197" s="126" t="s">
        <v>229</v>
      </c>
      <c r="K197" s="127" t="b">
        <v>1</v>
      </c>
      <c r="L197" s="123" t="str">
        <v>Ja</v>
      </c>
      <c r="N197" s="116"/>
    </row>
    <row r="198" spans="1:14" ht="12.75" x14ac:dyDescent="0.2">
      <c r="A198" s="48"/>
      <c r="B198" s="118" t="s">
        <v>367</v>
      </c>
      <c r="C198" s="119" t="str">
        <f>IF(B198='Zoekmodel - Sensoren'!$C$4,E198,"")</f>
        <v/>
      </c>
      <c r="D198" s="119" t="str">
        <f>IF(B198='Zoekmodel - Niet meetbaar'!$C$4,E198,"")</f>
        <v/>
      </c>
      <c r="E198" s="128" t="s">
        <v>442</v>
      </c>
      <c r="F198" s="119" t="str">
        <f>IF(AND(E198='Zoekmodel - Sensoren'!$C$5,I198=TRUE),H198,"")</f>
        <v/>
      </c>
      <c r="G198" s="119" t="str">
        <f>IF(AND(E198='Zoekmodel - Niet meetbaar'!$C$5,I198=FALSE),H198,"")</f>
        <v/>
      </c>
      <c r="H198" s="119" t="s">
        <v>444</v>
      </c>
      <c r="I198" s="126" t="b">
        <v>1</v>
      </c>
      <c r="J198" s="126" t="s">
        <v>171</v>
      </c>
      <c r="K198" s="127" t="b">
        <v>1</v>
      </c>
      <c r="L198" s="123" t="str">
        <v>Ja</v>
      </c>
      <c r="N198" s="116"/>
    </row>
    <row r="199" spans="1:14" ht="12.75" x14ac:dyDescent="0.2">
      <c r="A199" s="48"/>
      <c r="B199" s="118" t="s">
        <v>367</v>
      </c>
      <c r="C199" s="119" t="str">
        <f>IF(B199='Zoekmodel - Sensoren'!$C$4,E199,"")</f>
        <v/>
      </c>
      <c r="D199" s="119" t="str">
        <f>IF(B199='Zoekmodel - Niet meetbaar'!$C$4,E199,"")</f>
        <v/>
      </c>
      <c r="E199" s="128" t="s">
        <v>442</v>
      </c>
      <c r="F199" s="119" t="str">
        <f>IF(AND(E199='Zoekmodel - Sensoren'!$C$5,I199=TRUE),H199,"")</f>
        <v/>
      </c>
      <c r="G199" s="119" t="str">
        <f>IF(AND(E199='Zoekmodel - Niet meetbaar'!$C$5,I199=FALSE),H199,"")</f>
        <v/>
      </c>
      <c r="H199" s="119" t="s">
        <v>445</v>
      </c>
      <c r="I199" s="126" t="b">
        <v>0</v>
      </c>
      <c r="J199" s="126" t="s">
        <v>347</v>
      </c>
      <c r="K199" s="122" t="b">
        <v>0</v>
      </c>
      <c r="L199" s="123" t="str">
        <v/>
      </c>
      <c r="N199" s="116"/>
    </row>
    <row r="200" spans="1:14" ht="12.75" x14ac:dyDescent="0.2">
      <c r="A200" s="48"/>
      <c r="B200" s="118" t="s">
        <v>367</v>
      </c>
      <c r="C200" s="119" t="str">
        <f>IF(B200='Zoekmodel - Sensoren'!$C$4,E200,"")</f>
        <v/>
      </c>
      <c r="D200" s="119" t="str">
        <f>IF(B200='Zoekmodel - Niet meetbaar'!$C$4,E200,"")</f>
        <v/>
      </c>
      <c r="E200" s="128" t="s">
        <v>442</v>
      </c>
      <c r="F200" s="119" t="str">
        <f>IF(AND(E200='Zoekmodel - Sensoren'!$C$5,I200=TRUE),H200,"")</f>
        <v/>
      </c>
      <c r="G200" s="119" t="str">
        <f>IF(AND(E200='Zoekmodel - Niet meetbaar'!$C$5,I200=FALSE),H200,"")</f>
        <v/>
      </c>
      <c r="H200" s="125" t="s">
        <v>446</v>
      </c>
      <c r="I200" s="126" t="b">
        <v>0</v>
      </c>
      <c r="J200" s="126" t="s">
        <v>371</v>
      </c>
      <c r="K200" s="122" t="b">
        <v>0</v>
      </c>
      <c r="L200" s="123" t="str">
        <v/>
      </c>
      <c r="N200" s="116"/>
    </row>
    <row r="201" spans="1:14" ht="12.75" x14ac:dyDescent="0.2">
      <c r="A201" s="48"/>
      <c r="B201" s="118" t="s">
        <v>367</v>
      </c>
      <c r="C201" s="119" t="str">
        <f>IF(B201='Zoekmodel - Sensoren'!$C$4,E201,"")</f>
        <v/>
      </c>
      <c r="D201" s="119" t="str">
        <f>IF(B201='Zoekmodel - Niet meetbaar'!$C$4,E201,"")</f>
        <v/>
      </c>
      <c r="E201" s="128" t="s">
        <v>442</v>
      </c>
      <c r="F201" s="119" t="str">
        <f>IF(AND(E201='Zoekmodel - Sensoren'!$C$5,I201=TRUE),H201,"")</f>
        <v/>
      </c>
      <c r="G201" s="119" t="str">
        <f>IF(AND(E201='Zoekmodel - Niet meetbaar'!$C$5,I201=FALSE),H201,"")</f>
        <v/>
      </c>
      <c r="H201" s="125" t="s">
        <v>446</v>
      </c>
      <c r="I201" s="126" t="b">
        <v>1</v>
      </c>
      <c r="J201" s="126" t="s">
        <v>190</v>
      </c>
      <c r="K201" s="122" t="b">
        <v>0</v>
      </c>
      <c r="L201" s="123" t="str">
        <v/>
      </c>
      <c r="N201" s="116"/>
    </row>
    <row r="202" spans="1:14" ht="12.75" x14ac:dyDescent="0.2">
      <c r="A202" s="48"/>
      <c r="B202" s="118" t="s">
        <v>367</v>
      </c>
      <c r="C202" s="119" t="str">
        <f>IF(B202='Zoekmodel - Sensoren'!$C$4,E202,"")</f>
        <v/>
      </c>
      <c r="D202" s="119" t="str">
        <f>IF(B202='Zoekmodel - Niet meetbaar'!$C$4,E202,"")</f>
        <v/>
      </c>
      <c r="E202" s="120" t="s">
        <v>447</v>
      </c>
      <c r="F202" s="119" t="str">
        <f>IF(AND(E202='Zoekmodel - Sensoren'!$C$5,I202=TRUE),H202,"")</f>
        <v/>
      </c>
      <c r="G202" s="119" t="str">
        <f>IF(AND(E202='Zoekmodel - Niet meetbaar'!$C$5,I202=FALSE),H202,"")</f>
        <v/>
      </c>
      <c r="H202" s="119" t="s">
        <v>448</v>
      </c>
      <c r="I202" s="121" t="b">
        <v>0</v>
      </c>
      <c r="J202" s="121"/>
      <c r="K202" s="122" t="b">
        <v>0</v>
      </c>
      <c r="L202" s="123" t="str">
        <v/>
      </c>
      <c r="N202" s="116"/>
    </row>
    <row r="203" spans="1:14" ht="12.75" x14ac:dyDescent="0.2">
      <c r="A203" s="48"/>
      <c r="B203" s="118" t="s">
        <v>367</v>
      </c>
      <c r="C203" s="119" t="str">
        <f>IF(B203='Zoekmodel - Sensoren'!$C$4,E203,"")</f>
        <v/>
      </c>
      <c r="D203" s="119" t="str">
        <f>IF(B203='Zoekmodel - Niet meetbaar'!$C$4,E203,"")</f>
        <v/>
      </c>
      <c r="E203" s="120" t="s">
        <v>447</v>
      </c>
      <c r="F203" s="119" t="str">
        <f>IF(AND(E203='Zoekmodel - Sensoren'!$C$5,I203=TRUE),H203,"")</f>
        <v/>
      </c>
      <c r="G203" s="119" t="str">
        <f>IF(AND(E203='Zoekmodel - Niet meetbaar'!$C$5,I203=FALSE),H203,"")</f>
        <v/>
      </c>
      <c r="H203" s="119" t="s">
        <v>449</v>
      </c>
      <c r="I203" s="121" t="b">
        <v>0</v>
      </c>
      <c r="J203" s="121"/>
      <c r="K203" s="122" t="b">
        <v>0</v>
      </c>
      <c r="L203" s="123" t="str">
        <v/>
      </c>
      <c r="N203" s="116"/>
    </row>
    <row r="204" spans="1:14" ht="12.75" x14ac:dyDescent="0.2">
      <c r="A204" s="48"/>
      <c r="B204" s="133" t="s">
        <v>450</v>
      </c>
      <c r="C204" s="119" t="str">
        <f>IF(B204='Zoekmodel - Sensoren'!$C$4,E204,"")</f>
        <v/>
      </c>
      <c r="D204" s="119" t="str">
        <f>IF(B204='Zoekmodel - Niet meetbaar'!$C$4,E204,"")</f>
        <v/>
      </c>
      <c r="E204" s="120" t="s">
        <v>451</v>
      </c>
      <c r="F204" s="119" t="str">
        <f>IF(AND(E204='Zoekmodel - Sensoren'!$C$5,I204=TRUE),H204,"")</f>
        <v/>
      </c>
      <c r="G204" s="119" t="str">
        <f>IF(AND(E204='Zoekmodel - Niet meetbaar'!$C$5,I204=FALSE),H204,"")</f>
        <v/>
      </c>
      <c r="H204" s="119" t="s">
        <v>452</v>
      </c>
      <c r="I204" s="126" t="b">
        <v>0</v>
      </c>
      <c r="J204" s="126" t="s">
        <v>347</v>
      </c>
      <c r="K204" s="122" t="b">
        <v>0</v>
      </c>
      <c r="L204" s="123" t="str">
        <v/>
      </c>
      <c r="N204" s="116"/>
    </row>
    <row r="205" spans="1:14" ht="12.75" x14ac:dyDescent="0.2">
      <c r="A205" s="48"/>
      <c r="B205" s="133" t="s">
        <v>450</v>
      </c>
      <c r="C205" s="119" t="str">
        <f>IF(B205='Zoekmodel - Sensoren'!$C$4,E205,"")</f>
        <v/>
      </c>
      <c r="D205" s="119" t="str">
        <f>IF(B205='Zoekmodel - Niet meetbaar'!$C$4,E205,"")</f>
        <v/>
      </c>
      <c r="E205" s="120" t="s">
        <v>451</v>
      </c>
      <c r="F205" s="119" t="str">
        <f>IF(AND(E205='Zoekmodel - Sensoren'!$C$5,I205=TRUE),H205,"")</f>
        <v/>
      </c>
      <c r="G205" s="119" t="str">
        <f>IF(AND(E205='Zoekmodel - Niet meetbaar'!$C$5,I205=FALSE),H205,"")</f>
        <v/>
      </c>
      <c r="H205" s="125" t="s">
        <v>453</v>
      </c>
      <c r="I205" s="121" t="b">
        <v>0</v>
      </c>
      <c r="J205" s="121"/>
      <c r="K205" s="122" t="b">
        <v>0</v>
      </c>
      <c r="L205" s="123" t="str">
        <v/>
      </c>
      <c r="N205" s="116"/>
    </row>
    <row r="206" spans="1:14" ht="12.75" x14ac:dyDescent="0.2">
      <c r="A206" s="48"/>
      <c r="B206" s="133" t="s">
        <v>450</v>
      </c>
      <c r="C206" s="119" t="str">
        <f>IF(B206='Zoekmodel - Sensoren'!$C$4,E206,"")</f>
        <v/>
      </c>
      <c r="D206" s="119" t="str">
        <f>IF(B206='Zoekmodel - Niet meetbaar'!$C$4,E206,"")</f>
        <v/>
      </c>
      <c r="E206" s="120" t="s">
        <v>451</v>
      </c>
      <c r="F206" s="119" t="str">
        <f>IF(AND(E206='Zoekmodel - Sensoren'!$C$5,I206=TRUE),H206,"")</f>
        <v/>
      </c>
      <c r="G206" s="119" t="str">
        <f>IF(AND(E206='Zoekmodel - Niet meetbaar'!$C$5,I206=FALSE),H206,"")</f>
        <v/>
      </c>
      <c r="H206" s="125" t="s">
        <v>454</v>
      </c>
      <c r="I206" s="126" t="b">
        <v>1</v>
      </c>
      <c r="J206" s="126" t="s">
        <v>190</v>
      </c>
      <c r="K206" s="122" t="b">
        <v>0</v>
      </c>
      <c r="L206" s="123" t="str">
        <v/>
      </c>
      <c r="N206" s="116"/>
    </row>
    <row r="207" spans="1:14" ht="12.75" x14ac:dyDescent="0.2">
      <c r="A207" s="48"/>
      <c r="B207" s="133" t="s">
        <v>450</v>
      </c>
      <c r="C207" s="119" t="str">
        <f>IF(B207='Zoekmodel - Sensoren'!$C$4,E207,"")</f>
        <v/>
      </c>
      <c r="D207" s="119" t="str">
        <f>IF(B207='Zoekmodel - Niet meetbaar'!$C$4,E207,"")</f>
        <v/>
      </c>
      <c r="E207" s="120" t="s">
        <v>451</v>
      </c>
      <c r="F207" s="119" t="str">
        <f>IF(AND(E207='Zoekmodel - Sensoren'!$C$5,I207=TRUE),H207,"")</f>
        <v/>
      </c>
      <c r="G207" s="119" t="str">
        <f>IF(AND(E207='Zoekmodel - Niet meetbaar'!$C$5,I207=FALSE),H207,"")</f>
        <v/>
      </c>
      <c r="H207" s="119" t="s">
        <v>455</v>
      </c>
      <c r="I207" s="126" t="b">
        <v>0</v>
      </c>
      <c r="J207" s="126" t="s">
        <v>347</v>
      </c>
      <c r="K207" s="122" t="b">
        <v>0</v>
      </c>
      <c r="L207" s="123" t="str">
        <v/>
      </c>
      <c r="N207" s="116"/>
    </row>
    <row r="208" spans="1:14" ht="12.75" x14ac:dyDescent="0.2">
      <c r="A208" s="48"/>
      <c r="B208" s="133" t="s">
        <v>450</v>
      </c>
      <c r="C208" s="119" t="str">
        <f>IF(B208='Zoekmodel - Sensoren'!$C$4,E208,"")</f>
        <v/>
      </c>
      <c r="D208" s="119" t="str">
        <f>IF(B208='Zoekmodel - Niet meetbaar'!$C$4,E208,"")</f>
        <v/>
      </c>
      <c r="E208" s="120" t="s">
        <v>451</v>
      </c>
      <c r="F208" s="119" t="str">
        <f>IF(AND(E208='Zoekmodel - Sensoren'!$C$5,I208=TRUE),H208,"")</f>
        <v/>
      </c>
      <c r="G208" s="119" t="str">
        <f>IF(AND(E208='Zoekmodel - Niet meetbaar'!$C$5,I208=FALSE),H208,"")</f>
        <v/>
      </c>
      <c r="H208" s="125" t="s">
        <v>456</v>
      </c>
      <c r="I208" s="126" t="b">
        <v>0</v>
      </c>
      <c r="J208" s="126" t="s">
        <v>347</v>
      </c>
      <c r="K208" s="122" t="b">
        <v>0</v>
      </c>
      <c r="L208" s="123" t="str">
        <v/>
      </c>
      <c r="N208" s="116"/>
    </row>
    <row r="209" spans="1:14" ht="12.75" x14ac:dyDescent="0.2">
      <c r="A209" s="48"/>
      <c r="B209" s="133" t="s">
        <v>450</v>
      </c>
      <c r="C209" s="119" t="str">
        <f>IF(B209='Zoekmodel - Sensoren'!$C$4,E209,"")</f>
        <v/>
      </c>
      <c r="D209" s="119" t="str">
        <f>IF(B209='Zoekmodel - Niet meetbaar'!$C$4,E209,"")</f>
        <v/>
      </c>
      <c r="E209" s="120" t="s">
        <v>451</v>
      </c>
      <c r="F209" s="119" t="str">
        <f>IF(AND(E209='Zoekmodel - Sensoren'!$C$5,I209=TRUE),H209,"")</f>
        <v/>
      </c>
      <c r="G209" s="119" t="str">
        <f>IF(AND(E209='Zoekmodel - Niet meetbaar'!$C$5,I209=FALSE),H209,"")</f>
        <v/>
      </c>
      <c r="H209" s="125" t="s">
        <v>457</v>
      </c>
      <c r="I209" s="126" t="b">
        <v>0</v>
      </c>
      <c r="J209" s="126" t="s">
        <v>347</v>
      </c>
      <c r="K209" s="122" t="b">
        <v>0</v>
      </c>
      <c r="L209" s="123" t="str">
        <v/>
      </c>
      <c r="N209" s="116"/>
    </row>
    <row r="210" spans="1:14" ht="12.75" x14ac:dyDescent="0.2">
      <c r="A210" s="48"/>
      <c r="B210" s="133" t="s">
        <v>450</v>
      </c>
      <c r="C210" s="119" t="str">
        <f>IF(B210='Zoekmodel - Sensoren'!$C$4,E210,"")</f>
        <v/>
      </c>
      <c r="D210" s="119" t="str">
        <f>IF(B210='Zoekmodel - Niet meetbaar'!$C$4,E210,"")</f>
        <v/>
      </c>
      <c r="E210" s="120" t="s">
        <v>451</v>
      </c>
      <c r="F210" s="119" t="str">
        <f>IF(AND(E210='Zoekmodel - Sensoren'!$C$5,I210=TRUE),H210,"")</f>
        <v/>
      </c>
      <c r="G210" s="119" t="str">
        <f>IF(AND(E210='Zoekmodel - Niet meetbaar'!$C$5,I210=FALSE),H210,"")</f>
        <v/>
      </c>
      <c r="H210" s="125" t="s">
        <v>458</v>
      </c>
      <c r="I210" s="126" t="b">
        <v>0</v>
      </c>
      <c r="J210" s="126" t="s">
        <v>347</v>
      </c>
      <c r="K210" s="122" t="b">
        <v>0</v>
      </c>
      <c r="L210" s="123" t="str">
        <v/>
      </c>
      <c r="N210" s="116"/>
    </row>
    <row r="211" spans="1:14" ht="12.75" x14ac:dyDescent="0.2">
      <c r="A211" s="48"/>
      <c r="B211" s="133" t="s">
        <v>450</v>
      </c>
      <c r="C211" s="119" t="str">
        <f>IF(B211='Zoekmodel - Sensoren'!$C$4,E211,"")</f>
        <v/>
      </c>
      <c r="D211" s="119" t="str">
        <f>IF(B211='Zoekmodel - Niet meetbaar'!$C$4,E211,"")</f>
        <v/>
      </c>
      <c r="E211" s="120" t="s">
        <v>451</v>
      </c>
      <c r="F211" s="119" t="str">
        <f>IF(AND(E211='Zoekmodel - Sensoren'!$C$5,I211=TRUE),H211,"")</f>
        <v/>
      </c>
      <c r="G211" s="119" t="str">
        <f>IF(AND(E211='Zoekmodel - Niet meetbaar'!$C$5,I211=FALSE),H211,"")</f>
        <v/>
      </c>
      <c r="H211" s="125" t="s">
        <v>459</v>
      </c>
      <c r="I211" s="126" t="b">
        <v>0</v>
      </c>
      <c r="J211" s="126" t="s">
        <v>347</v>
      </c>
      <c r="K211" s="122" t="b">
        <v>0</v>
      </c>
      <c r="L211" s="123" t="str">
        <v/>
      </c>
      <c r="N211" s="116"/>
    </row>
    <row r="212" spans="1:14" ht="12.75" x14ac:dyDescent="0.2">
      <c r="A212" s="48"/>
      <c r="B212" s="133" t="s">
        <v>450</v>
      </c>
      <c r="C212" s="119" t="str">
        <f>IF(B212='Zoekmodel - Sensoren'!$C$4,E212,"")</f>
        <v/>
      </c>
      <c r="D212" s="119" t="str">
        <f>IF(B212='Zoekmodel - Niet meetbaar'!$C$4,E212,"")</f>
        <v/>
      </c>
      <c r="E212" s="120" t="s">
        <v>451</v>
      </c>
      <c r="F212" s="119" t="str">
        <f>IF(AND(E212='Zoekmodel - Sensoren'!$C$5,I212=TRUE),H212,"")</f>
        <v/>
      </c>
      <c r="G212" s="119" t="str">
        <f>IF(AND(E212='Zoekmodel - Niet meetbaar'!$C$5,I212=FALSE),H212,"")</f>
        <v/>
      </c>
      <c r="H212" s="125" t="s">
        <v>460</v>
      </c>
      <c r="I212" s="126" t="b">
        <v>0</v>
      </c>
      <c r="J212" s="126" t="s">
        <v>347</v>
      </c>
      <c r="K212" s="122" t="b">
        <v>0</v>
      </c>
      <c r="L212" s="123" t="str">
        <v/>
      </c>
      <c r="N212" s="116"/>
    </row>
    <row r="213" spans="1:14" ht="12.75" x14ac:dyDescent="0.2">
      <c r="A213" s="48"/>
      <c r="B213" s="133" t="s">
        <v>450</v>
      </c>
      <c r="C213" s="119" t="str">
        <f>IF(B213='Zoekmodel - Sensoren'!$C$4,E213,"")</f>
        <v/>
      </c>
      <c r="D213" s="119" t="str">
        <f>IF(B213='Zoekmodel - Niet meetbaar'!$C$4,E213,"")</f>
        <v/>
      </c>
      <c r="E213" s="120" t="s">
        <v>451</v>
      </c>
      <c r="F213" s="119" t="str">
        <f>IF(AND(E213='Zoekmodel - Sensoren'!$C$5,I213=TRUE),H213,"")</f>
        <v/>
      </c>
      <c r="G213" s="119" t="str">
        <f>IF(AND(E213='Zoekmodel - Niet meetbaar'!$C$5,I213=FALSE),H213,"")</f>
        <v/>
      </c>
      <c r="H213" s="125" t="s">
        <v>461</v>
      </c>
      <c r="I213" s="126" t="b">
        <v>1</v>
      </c>
      <c r="J213" s="126" t="s">
        <v>164</v>
      </c>
      <c r="K213" s="127" t="b">
        <v>1</v>
      </c>
      <c r="L213" s="123" t="str">
        <v>Ja</v>
      </c>
      <c r="N213" s="116"/>
    </row>
    <row r="214" spans="1:14" ht="12.75" x14ac:dyDescent="0.2">
      <c r="A214" s="48"/>
      <c r="B214" s="133" t="s">
        <v>450</v>
      </c>
      <c r="C214" s="119" t="str">
        <f>IF(B214='Zoekmodel - Sensoren'!$C$4,E214,"")</f>
        <v/>
      </c>
      <c r="D214" s="119" t="str">
        <f>IF(B214='Zoekmodel - Niet meetbaar'!$C$4,E214,"")</f>
        <v/>
      </c>
      <c r="E214" s="120" t="s">
        <v>451</v>
      </c>
      <c r="F214" s="119" t="str">
        <f>IF(AND(E214='Zoekmodel - Sensoren'!$C$5,I214=TRUE),H214,"")</f>
        <v/>
      </c>
      <c r="G214" s="119" t="str">
        <f>IF(AND(E214='Zoekmodel - Niet meetbaar'!$C$5,I214=FALSE),H214,"")</f>
        <v/>
      </c>
      <c r="H214" s="125" t="s">
        <v>461</v>
      </c>
      <c r="I214" s="126" t="b">
        <v>1</v>
      </c>
      <c r="J214" s="126" t="s">
        <v>113</v>
      </c>
      <c r="K214" s="127" t="b">
        <v>1</v>
      </c>
      <c r="L214" s="123" t="str">
        <v>Ja</v>
      </c>
      <c r="N214" s="116"/>
    </row>
    <row r="215" spans="1:14" ht="12.75" x14ac:dyDescent="0.2">
      <c r="A215" s="48"/>
      <c r="B215" s="133" t="s">
        <v>450</v>
      </c>
      <c r="C215" s="119" t="str">
        <f>IF(B215='Zoekmodel - Sensoren'!$C$4,E215,"")</f>
        <v/>
      </c>
      <c r="D215" s="119" t="str">
        <f>IF(B215='Zoekmodel - Niet meetbaar'!$C$4,E215,"")</f>
        <v/>
      </c>
      <c r="E215" s="120" t="s">
        <v>451</v>
      </c>
      <c r="F215" s="119" t="str">
        <f>IF(AND(E215='Zoekmodel - Sensoren'!$C$5,I215=TRUE),H215,"")</f>
        <v/>
      </c>
      <c r="G215" s="119" t="str">
        <f>IF(AND(E215='Zoekmodel - Niet meetbaar'!$C$5,I215=FALSE),H215,"")</f>
        <v/>
      </c>
      <c r="H215" s="125" t="s">
        <v>461</v>
      </c>
      <c r="I215" s="126" t="b">
        <v>1</v>
      </c>
      <c r="J215" s="126" t="s">
        <v>106</v>
      </c>
      <c r="K215" s="122" t="b">
        <v>0</v>
      </c>
      <c r="L215" s="123" t="str">
        <v/>
      </c>
      <c r="N215" s="116"/>
    </row>
    <row r="216" spans="1:14" ht="12.75" x14ac:dyDescent="0.2">
      <c r="A216" s="48"/>
      <c r="B216" s="133" t="s">
        <v>450</v>
      </c>
      <c r="C216" s="119" t="str">
        <f>IF(B216='Zoekmodel - Sensoren'!$C$4,E216,"")</f>
        <v/>
      </c>
      <c r="D216" s="119" t="str">
        <f>IF(B216='Zoekmodel - Niet meetbaar'!$C$4,E216,"")</f>
        <v/>
      </c>
      <c r="E216" s="120" t="s">
        <v>451</v>
      </c>
      <c r="F216" s="119" t="str">
        <f>IF(AND(E216='Zoekmodel - Sensoren'!$C$5,I216=TRUE),H216,"")</f>
        <v/>
      </c>
      <c r="G216" s="119" t="str">
        <f>IF(AND(E216='Zoekmodel - Niet meetbaar'!$C$5,I216=FALSE),H216,"")</f>
        <v/>
      </c>
      <c r="H216" s="125" t="s">
        <v>462</v>
      </c>
      <c r="I216" s="126" t="b">
        <v>0</v>
      </c>
      <c r="J216" s="126" t="s">
        <v>373</v>
      </c>
      <c r="K216" s="127" t="b">
        <v>0</v>
      </c>
      <c r="L216" s="123" t="str">
        <v/>
      </c>
      <c r="N216" s="116"/>
    </row>
    <row r="217" spans="1:14" ht="12.75" x14ac:dyDescent="0.2">
      <c r="A217" s="48"/>
      <c r="B217" s="133" t="s">
        <v>450</v>
      </c>
      <c r="C217" s="119" t="str">
        <f>IF(B217='Zoekmodel - Sensoren'!$C$4,E217,"")</f>
        <v/>
      </c>
      <c r="D217" s="119" t="str">
        <f>IF(B217='Zoekmodel - Niet meetbaar'!$C$4,E217,"")</f>
        <v/>
      </c>
      <c r="E217" s="120" t="s">
        <v>451</v>
      </c>
      <c r="F217" s="119" t="str">
        <f>IF(AND(E217='Zoekmodel - Sensoren'!$C$5,I217=TRUE),H217,"")</f>
        <v/>
      </c>
      <c r="G217" s="119" t="str">
        <f>IF(AND(E217='Zoekmodel - Niet meetbaar'!$C$5,I217=FALSE),H217,"")</f>
        <v/>
      </c>
      <c r="H217" s="119" t="s">
        <v>463</v>
      </c>
      <c r="I217" s="126" t="b">
        <v>0</v>
      </c>
      <c r="J217" s="126" t="s">
        <v>347</v>
      </c>
      <c r="K217" s="122" t="b">
        <v>0</v>
      </c>
      <c r="L217" s="123" t="str">
        <v/>
      </c>
      <c r="N217" s="116"/>
    </row>
    <row r="218" spans="1:14" ht="12.75" x14ac:dyDescent="0.2">
      <c r="A218" s="48"/>
      <c r="B218" s="133" t="s">
        <v>450</v>
      </c>
      <c r="C218" s="119" t="str">
        <f>IF(B218='Zoekmodel - Sensoren'!$C$4,E218,"")</f>
        <v/>
      </c>
      <c r="D218" s="119" t="str">
        <f>IF(B218='Zoekmodel - Niet meetbaar'!$C$4,E218,"")</f>
        <v/>
      </c>
      <c r="E218" s="120" t="s">
        <v>464</v>
      </c>
      <c r="F218" s="119" t="str">
        <f>IF(AND(E218='Zoekmodel - Sensoren'!$C$5,I218=TRUE),H218,"")</f>
        <v/>
      </c>
      <c r="G218" s="119" t="str">
        <f>IF(AND(E218='Zoekmodel - Niet meetbaar'!$C$5,I218=FALSE),H218,"")</f>
        <v/>
      </c>
      <c r="H218" s="119" t="s">
        <v>465</v>
      </c>
      <c r="I218" s="121" t="b">
        <v>0</v>
      </c>
      <c r="J218" s="121"/>
      <c r="K218" s="122" t="b">
        <v>0</v>
      </c>
      <c r="L218" s="123" t="str">
        <v/>
      </c>
      <c r="N218" s="116"/>
    </row>
    <row r="219" spans="1:14" ht="12.75" x14ac:dyDescent="0.2">
      <c r="A219" s="48"/>
      <c r="B219" s="133" t="s">
        <v>450</v>
      </c>
      <c r="C219" s="119" t="str">
        <f>IF(B219='Zoekmodel - Sensoren'!$C$4,E219,"")</f>
        <v/>
      </c>
      <c r="D219" s="119" t="str">
        <f>IF(B219='Zoekmodel - Niet meetbaar'!$C$4,E219,"")</f>
        <v/>
      </c>
      <c r="E219" s="120" t="s">
        <v>464</v>
      </c>
      <c r="F219" s="119" t="str">
        <f>IF(AND(E219='Zoekmodel - Sensoren'!$C$5,I219=TRUE),H219,"")</f>
        <v/>
      </c>
      <c r="G219" s="119" t="str">
        <f>IF(AND(E219='Zoekmodel - Niet meetbaar'!$C$5,I219=FALSE),H219,"")</f>
        <v/>
      </c>
      <c r="H219" s="125" t="s">
        <v>466</v>
      </c>
      <c r="I219" s="121" t="b">
        <v>0</v>
      </c>
      <c r="J219" s="121"/>
      <c r="K219" s="122" t="b">
        <v>0</v>
      </c>
      <c r="L219" s="123" t="str">
        <v/>
      </c>
      <c r="N219" s="116"/>
    </row>
    <row r="220" spans="1:14" ht="12.75" x14ac:dyDescent="0.2">
      <c r="A220" s="48"/>
      <c r="B220" s="133" t="s">
        <v>450</v>
      </c>
      <c r="C220" s="119" t="str">
        <f>IF(B220='Zoekmodel - Sensoren'!$C$4,E220,"")</f>
        <v/>
      </c>
      <c r="D220" s="119" t="str">
        <f>IF(B220='Zoekmodel - Niet meetbaar'!$C$4,E220,"")</f>
        <v/>
      </c>
      <c r="E220" s="120" t="s">
        <v>464</v>
      </c>
      <c r="F220" s="119" t="str">
        <f>IF(AND(E220='Zoekmodel - Sensoren'!$C$5,I220=TRUE),H220,"")</f>
        <v/>
      </c>
      <c r="G220" s="119" t="str">
        <f>IF(AND(E220='Zoekmodel - Niet meetbaar'!$C$5,I220=FALSE),H220,"")</f>
        <v/>
      </c>
      <c r="H220" s="119" t="s">
        <v>467</v>
      </c>
      <c r="I220" s="121" t="b">
        <v>0</v>
      </c>
      <c r="J220" s="121"/>
      <c r="K220" s="122" t="b">
        <v>0</v>
      </c>
      <c r="L220" s="123" t="str">
        <v/>
      </c>
      <c r="N220" s="116"/>
    </row>
    <row r="221" spans="1:14" ht="12.75" x14ac:dyDescent="0.2">
      <c r="A221" s="48"/>
      <c r="B221" s="133" t="s">
        <v>450</v>
      </c>
      <c r="C221" s="119" t="str">
        <f>IF(B221='Zoekmodel - Sensoren'!$C$4,E221,"")</f>
        <v/>
      </c>
      <c r="D221" s="119" t="str">
        <f>IF(B221='Zoekmodel - Niet meetbaar'!$C$4,E221,"")</f>
        <v/>
      </c>
      <c r="E221" s="120" t="s">
        <v>468</v>
      </c>
      <c r="F221" s="119" t="str">
        <f>IF(AND(E221='Zoekmodel - Sensoren'!$C$5,I221=TRUE),H221,"")</f>
        <v/>
      </c>
      <c r="G221" s="119" t="str">
        <f>IF(AND(E221='Zoekmodel - Niet meetbaar'!$C$5,I221=FALSE),H221,"")</f>
        <v/>
      </c>
      <c r="H221" s="125" t="s">
        <v>469</v>
      </c>
      <c r="I221" s="126" t="b">
        <v>0</v>
      </c>
      <c r="J221" s="126" t="s">
        <v>347</v>
      </c>
      <c r="K221" s="122" t="b">
        <v>0</v>
      </c>
      <c r="L221" s="123" t="str">
        <v/>
      </c>
      <c r="N221" s="116"/>
    </row>
    <row r="222" spans="1:14" ht="12.75" x14ac:dyDescent="0.2">
      <c r="A222" s="48"/>
      <c r="B222" s="133" t="s">
        <v>450</v>
      </c>
      <c r="C222" s="119" t="str">
        <f>IF(B222='Zoekmodel - Sensoren'!$C$4,E222,"")</f>
        <v/>
      </c>
      <c r="D222" s="119" t="str">
        <f>IF(B222='Zoekmodel - Niet meetbaar'!$C$4,E222,"")</f>
        <v/>
      </c>
      <c r="E222" s="120" t="s">
        <v>468</v>
      </c>
      <c r="F222" s="119" t="str">
        <f>IF(AND(E222='Zoekmodel - Sensoren'!$C$5,I222=TRUE),H222,"")</f>
        <v/>
      </c>
      <c r="G222" s="119" t="str">
        <f>IF(AND(E222='Zoekmodel - Niet meetbaar'!$C$5,I222=FALSE),H222,"")</f>
        <v/>
      </c>
      <c r="H222" s="125" t="s">
        <v>469</v>
      </c>
      <c r="I222" s="126" t="b">
        <v>1</v>
      </c>
      <c r="J222" s="126" t="s">
        <v>164</v>
      </c>
      <c r="K222" s="127" t="b">
        <v>1</v>
      </c>
      <c r="L222" s="123" t="str">
        <v>Ja</v>
      </c>
      <c r="N222" s="116"/>
    </row>
    <row r="223" spans="1:14" ht="12.75" x14ac:dyDescent="0.2">
      <c r="A223" s="48"/>
      <c r="B223" s="133" t="s">
        <v>450</v>
      </c>
      <c r="C223" s="119" t="str">
        <f>IF(B223='Zoekmodel - Sensoren'!$C$4,E223,"")</f>
        <v/>
      </c>
      <c r="D223" s="119" t="str">
        <f>IF(B223='Zoekmodel - Niet meetbaar'!$C$4,E223,"")</f>
        <v/>
      </c>
      <c r="E223" s="120" t="s">
        <v>468</v>
      </c>
      <c r="F223" s="119" t="str">
        <f>IF(AND(E223='Zoekmodel - Sensoren'!$C$5,I223=TRUE),H223,"")</f>
        <v/>
      </c>
      <c r="G223" s="119" t="str">
        <f>IF(AND(E223='Zoekmodel - Niet meetbaar'!$C$5,I223=FALSE),H223,"")</f>
        <v/>
      </c>
      <c r="H223" s="125" t="s">
        <v>469</v>
      </c>
      <c r="I223" s="126" t="b">
        <v>0</v>
      </c>
      <c r="J223" s="126" t="s">
        <v>374</v>
      </c>
      <c r="K223" s="127" t="b">
        <v>0</v>
      </c>
      <c r="L223" s="123" t="str">
        <v/>
      </c>
      <c r="N223" s="116"/>
    </row>
    <row r="224" spans="1:14" ht="12.75" x14ac:dyDescent="0.2">
      <c r="A224" s="48"/>
      <c r="B224" s="133" t="s">
        <v>450</v>
      </c>
      <c r="C224" s="119" t="str">
        <f>IF(B224='Zoekmodel - Sensoren'!$C$4,E224,"")</f>
        <v/>
      </c>
      <c r="D224" s="119" t="str">
        <f>IF(B224='Zoekmodel - Niet meetbaar'!$C$4,E224,"")</f>
        <v/>
      </c>
      <c r="E224" s="120" t="s">
        <v>468</v>
      </c>
      <c r="F224" s="119" t="str">
        <f>IF(AND(E224='Zoekmodel - Sensoren'!$C$5,I224=TRUE),H224,"")</f>
        <v/>
      </c>
      <c r="G224" s="119" t="str">
        <f>IF(AND(E224='Zoekmodel - Niet meetbaar'!$C$5,I224=FALSE),H224,"")</f>
        <v/>
      </c>
      <c r="H224" s="119" t="s">
        <v>470</v>
      </c>
      <c r="I224" s="126" t="b">
        <v>0</v>
      </c>
      <c r="J224" s="126" t="s">
        <v>347</v>
      </c>
      <c r="K224" s="122" t="b">
        <v>0</v>
      </c>
      <c r="L224" s="123" t="str">
        <v/>
      </c>
      <c r="N224" s="116"/>
    </row>
    <row r="225" spans="1:14" ht="12.75" x14ac:dyDescent="0.2">
      <c r="A225" s="48"/>
      <c r="B225" s="133" t="s">
        <v>450</v>
      </c>
      <c r="C225" s="119" t="str">
        <f>IF(B225='Zoekmodel - Sensoren'!$C$4,E225,"")</f>
        <v/>
      </c>
      <c r="D225" s="119" t="str">
        <f>IF(B225='Zoekmodel - Niet meetbaar'!$C$4,E225,"")</f>
        <v/>
      </c>
      <c r="E225" s="120" t="s">
        <v>468</v>
      </c>
      <c r="F225" s="119" t="str">
        <f>IF(AND(E225='Zoekmodel - Sensoren'!$C$5,I225=TRUE),H225,"")</f>
        <v/>
      </c>
      <c r="G225" s="119" t="str">
        <f>IF(AND(E225='Zoekmodel - Niet meetbaar'!$C$5,I225=FALSE),H225,"")</f>
        <v/>
      </c>
      <c r="H225" s="119" t="s">
        <v>471</v>
      </c>
      <c r="I225" s="126" t="b">
        <v>0</v>
      </c>
      <c r="J225" s="126" t="s">
        <v>347</v>
      </c>
      <c r="K225" s="122" t="b">
        <v>0</v>
      </c>
      <c r="L225" s="123" t="str">
        <v/>
      </c>
      <c r="N225" s="116"/>
    </row>
    <row r="226" spans="1:14" ht="12.75" x14ac:dyDescent="0.2">
      <c r="A226" s="48"/>
      <c r="B226" s="133" t="s">
        <v>450</v>
      </c>
      <c r="C226" s="119" t="str">
        <f>IF(B226='Zoekmodel - Sensoren'!$C$4,E226,"")</f>
        <v/>
      </c>
      <c r="D226" s="119" t="str">
        <f>IF(B226='Zoekmodel - Niet meetbaar'!$C$4,E226,"")</f>
        <v/>
      </c>
      <c r="E226" s="120" t="s">
        <v>468</v>
      </c>
      <c r="F226" s="119" t="str">
        <f>IF(AND(E226='Zoekmodel - Sensoren'!$C$5,I226=TRUE),H226,"")</f>
        <v/>
      </c>
      <c r="G226" s="119" t="str">
        <f>IF(AND(E226='Zoekmodel - Niet meetbaar'!$C$5,I226=FALSE),H226,"")</f>
        <v/>
      </c>
      <c r="H226" s="119" t="s">
        <v>472</v>
      </c>
      <c r="I226" s="126" t="b">
        <v>0</v>
      </c>
      <c r="J226" s="126" t="s">
        <v>347</v>
      </c>
      <c r="K226" s="122" t="b">
        <v>0</v>
      </c>
      <c r="L226" s="123" t="str">
        <v/>
      </c>
      <c r="N226" s="116"/>
    </row>
    <row r="227" spans="1:14" ht="12.75" x14ac:dyDescent="0.2">
      <c r="A227" s="48"/>
      <c r="B227" s="133" t="s">
        <v>450</v>
      </c>
      <c r="C227" s="119" t="str">
        <f>IF(B227='Zoekmodel - Sensoren'!$C$4,E227,"")</f>
        <v/>
      </c>
      <c r="D227" s="119" t="str">
        <f>IF(B227='Zoekmodel - Niet meetbaar'!$C$4,E227,"")</f>
        <v/>
      </c>
      <c r="E227" s="120" t="s">
        <v>468</v>
      </c>
      <c r="F227" s="119" t="str">
        <f>IF(AND(E227='Zoekmodel - Sensoren'!$C$5,I227=TRUE),H227,"")</f>
        <v/>
      </c>
      <c r="G227" s="119" t="str">
        <f>IF(AND(E227='Zoekmodel - Niet meetbaar'!$C$5,I227=FALSE),H227,"")</f>
        <v/>
      </c>
      <c r="H227" s="119" t="s">
        <v>473</v>
      </c>
      <c r="I227" s="121" t="b">
        <v>0</v>
      </c>
      <c r="J227" s="121"/>
      <c r="K227" s="122" t="b">
        <v>0</v>
      </c>
      <c r="L227" s="123" t="str">
        <v/>
      </c>
      <c r="N227" s="116"/>
    </row>
    <row r="228" spans="1:14" ht="12.75" x14ac:dyDescent="0.2">
      <c r="A228" s="48"/>
      <c r="B228" s="133" t="s">
        <v>450</v>
      </c>
      <c r="C228" s="119" t="str">
        <f>IF(B228='Zoekmodel - Sensoren'!$C$4,E228,"")</f>
        <v/>
      </c>
      <c r="D228" s="119" t="str">
        <f>IF(B228='Zoekmodel - Niet meetbaar'!$C$4,E228,"")</f>
        <v/>
      </c>
      <c r="E228" s="120" t="s">
        <v>468</v>
      </c>
      <c r="F228" s="119" t="str">
        <f>IF(AND(E228='Zoekmodel - Sensoren'!$C$5,I228=TRUE),H228,"")</f>
        <v/>
      </c>
      <c r="G228" s="119" t="str">
        <f>IF(AND(E228='Zoekmodel - Niet meetbaar'!$C$5,I228=FALSE),H228,"")</f>
        <v/>
      </c>
      <c r="H228" s="119" t="s">
        <v>474</v>
      </c>
      <c r="I228" s="126" t="b">
        <v>0</v>
      </c>
      <c r="J228" s="126" t="s">
        <v>347</v>
      </c>
      <c r="K228" s="122" t="b">
        <v>0</v>
      </c>
      <c r="L228" s="123" t="str">
        <v/>
      </c>
      <c r="N228" s="116"/>
    </row>
    <row r="229" spans="1:14" ht="12.75" x14ac:dyDescent="0.2">
      <c r="A229" s="48"/>
      <c r="B229" s="133" t="s">
        <v>450</v>
      </c>
      <c r="C229" s="119" t="str">
        <f>IF(B229='Zoekmodel - Sensoren'!$C$4,E229,"")</f>
        <v/>
      </c>
      <c r="D229" s="119" t="str">
        <f>IF(B229='Zoekmodel - Niet meetbaar'!$C$4,E229,"")</f>
        <v/>
      </c>
      <c r="E229" s="120" t="s">
        <v>475</v>
      </c>
      <c r="F229" s="119" t="str">
        <f>IF(AND(E229='Zoekmodel - Sensoren'!$C$5,I229=TRUE),H229,"")</f>
        <v/>
      </c>
      <c r="G229" s="119" t="str">
        <f>IF(AND(E229='Zoekmodel - Niet meetbaar'!$C$5,I229=FALSE),H229,"")</f>
        <v/>
      </c>
      <c r="H229" s="119" t="s">
        <v>476</v>
      </c>
      <c r="I229" s="121" t="b">
        <v>0</v>
      </c>
      <c r="J229" s="121"/>
      <c r="K229" s="122" t="b">
        <v>0</v>
      </c>
      <c r="L229" s="123" t="str">
        <v/>
      </c>
      <c r="N229" s="116"/>
    </row>
    <row r="230" spans="1:14" ht="12.75" x14ac:dyDescent="0.2">
      <c r="A230" s="48"/>
      <c r="B230" s="133" t="s">
        <v>450</v>
      </c>
      <c r="C230" s="119" t="str">
        <f>IF(B230='Zoekmodel - Sensoren'!$C$4,E230,"")</f>
        <v/>
      </c>
      <c r="D230" s="119" t="str">
        <f>IF(B230='Zoekmodel - Niet meetbaar'!$C$4,E230,"")</f>
        <v/>
      </c>
      <c r="E230" s="120" t="s">
        <v>475</v>
      </c>
      <c r="F230" s="119" t="str">
        <f>IF(AND(E230='Zoekmodel - Sensoren'!$C$5,I230=TRUE),H230,"")</f>
        <v/>
      </c>
      <c r="G230" s="119" t="str">
        <f>IF(AND(E230='Zoekmodel - Niet meetbaar'!$C$5,I230=FALSE),H230,"")</f>
        <v/>
      </c>
      <c r="H230" s="119" t="s">
        <v>477</v>
      </c>
      <c r="I230" s="121" t="b">
        <v>0</v>
      </c>
      <c r="J230" s="121"/>
      <c r="K230" s="122" t="b">
        <v>0</v>
      </c>
      <c r="L230" s="123" t="str">
        <v/>
      </c>
      <c r="N230" s="116"/>
    </row>
    <row r="231" spans="1:14" ht="12.75" x14ac:dyDescent="0.2">
      <c r="A231" s="48"/>
      <c r="B231" s="133" t="s">
        <v>450</v>
      </c>
      <c r="C231" s="119" t="str">
        <f>IF(B231='Zoekmodel - Sensoren'!$C$4,E231,"")</f>
        <v/>
      </c>
      <c r="D231" s="119" t="str">
        <f>IF(B231='Zoekmodel - Niet meetbaar'!$C$4,E231,"")</f>
        <v/>
      </c>
      <c r="E231" s="120" t="s">
        <v>475</v>
      </c>
      <c r="F231" s="119" t="str">
        <f>IF(AND(E231='Zoekmodel - Sensoren'!$C$5,I231=TRUE),H231,"")</f>
        <v/>
      </c>
      <c r="G231" s="119" t="str">
        <f>IF(AND(E231='Zoekmodel - Niet meetbaar'!$C$5,I231=FALSE),H231,"")</f>
        <v/>
      </c>
      <c r="H231" s="119" t="s">
        <v>478</v>
      </c>
      <c r="I231" s="121" t="b">
        <v>0</v>
      </c>
      <c r="J231" s="121"/>
      <c r="K231" s="122" t="b">
        <v>0</v>
      </c>
      <c r="L231" s="123" t="str">
        <v/>
      </c>
      <c r="N231" s="116"/>
    </row>
    <row r="232" spans="1:14" ht="12.75" x14ac:dyDescent="0.2">
      <c r="A232" s="48"/>
      <c r="B232" s="133" t="s">
        <v>450</v>
      </c>
      <c r="C232" s="119" t="str">
        <f>IF(B232='Zoekmodel - Sensoren'!$C$4,E232,"")</f>
        <v/>
      </c>
      <c r="D232" s="119" t="str">
        <f>IF(B232='Zoekmodel - Niet meetbaar'!$C$4,E232,"")</f>
        <v/>
      </c>
      <c r="E232" s="120" t="s">
        <v>475</v>
      </c>
      <c r="F232" s="119" t="str">
        <f>IF(AND(E232='Zoekmodel - Sensoren'!$C$5,I232=TRUE),H232,"")</f>
        <v/>
      </c>
      <c r="G232" s="119" t="str">
        <f>IF(AND(E232='Zoekmodel - Niet meetbaar'!$C$5,I232=FALSE),H232,"")</f>
        <v/>
      </c>
      <c r="H232" s="119" t="s">
        <v>479</v>
      </c>
      <c r="I232" s="121" t="b">
        <v>0</v>
      </c>
      <c r="J232" s="121"/>
      <c r="K232" s="122" t="b">
        <v>0</v>
      </c>
      <c r="L232" s="123" t="str">
        <v/>
      </c>
      <c r="N232" s="116"/>
    </row>
    <row r="233" spans="1:14" ht="12.75" x14ac:dyDescent="0.2">
      <c r="A233" s="48"/>
      <c r="B233" s="133" t="s">
        <v>450</v>
      </c>
      <c r="C233" s="119" t="str">
        <f>IF(B233='Zoekmodel - Sensoren'!$C$4,E233,"")</f>
        <v/>
      </c>
      <c r="D233" s="119" t="str">
        <f>IF(B233='Zoekmodel - Niet meetbaar'!$C$4,E233,"")</f>
        <v/>
      </c>
      <c r="E233" s="120" t="s">
        <v>475</v>
      </c>
      <c r="F233" s="119" t="str">
        <f>IF(AND(E233='Zoekmodel - Sensoren'!$C$5,I233=TRUE),H233,"")</f>
        <v/>
      </c>
      <c r="G233" s="119" t="str">
        <f>IF(AND(E233='Zoekmodel - Niet meetbaar'!$C$5,I233=FALSE),H233,"")</f>
        <v/>
      </c>
      <c r="H233" s="119" t="s">
        <v>480</v>
      </c>
      <c r="I233" s="121" t="b">
        <v>0</v>
      </c>
      <c r="J233" s="121"/>
      <c r="K233" s="122" t="b">
        <v>0</v>
      </c>
      <c r="L233" s="123" t="str">
        <v/>
      </c>
      <c r="N233" s="116"/>
    </row>
    <row r="234" spans="1:14" ht="12.75" x14ac:dyDescent="0.2">
      <c r="A234" s="48"/>
      <c r="B234" s="133" t="s">
        <v>450</v>
      </c>
      <c r="C234" s="119" t="str">
        <f>IF(B234='Zoekmodel - Sensoren'!$C$4,E234,"")</f>
        <v/>
      </c>
      <c r="D234" s="119" t="str">
        <f>IF(B234='Zoekmodel - Niet meetbaar'!$C$4,E234,"")</f>
        <v/>
      </c>
      <c r="E234" s="120" t="s">
        <v>475</v>
      </c>
      <c r="F234" s="119" t="str">
        <f>IF(AND(E234='Zoekmodel - Sensoren'!$C$5,I234=TRUE),H234,"")</f>
        <v/>
      </c>
      <c r="G234" s="119" t="str">
        <f>IF(AND(E234='Zoekmodel - Niet meetbaar'!$C$5,I234=FALSE),H234,"")</f>
        <v/>
      </c>
      <c r="H234" s="119" t="s">
        <v>481</v>
      </c>
      <c r="I234" s="121" t="b">
        <v>0</v>
      </c>
      <c r="J234" s="121"/>
      <c r="K234" s="122" t="b">
        <v>0</v>
      </c>
      <c r="L234" s="123" t="str">
        <v/>
      </c>
      <c r="N234" s="116"/>
    </row>
    <row r="235" spans="1:14" ht="12.75" x14ac:dyDescent="0.2">
      <c r="A235" s="48"/>
      <c r="B235" s="133" t="s">
        <v>450</v>
      </c>
      <c r="C235" s="119" t="str">
        <f>IF(B235='Zoekmodel - Sensoren'!$C$4,E235,"")</f>
        <v/>
      </c>
      <c r="D235" s="119" t="str">
        <f>IF(B235='Zoekmodel - Niet meetbaar'!$C$4,E235,"")</f>
        <v/>
      </c>
      <c r="E235" s="120" t="s">
        <v>475</v>
      </c>
      <c r="F235" s="119" t="str">
        <f>IF(AND(E235='Zoekmodel - Sensoren'!$C$5,I235=TRUE),H235,"")</f>
        <v/>
      </c>
      <c r="G235" s="119" t="str">
        <f>IF(AND(E235='Zoekmodel - Niet meetbaar'!$C$5,I235=FALSE),H235,"")</f>
        <v/>
      </c>
      <c r="H235" s="131" t="s">
        <v>482</v>
      </c>
      <c r="I235" s="121" t="b">
        <v>0</v>
      </c>
      <c r="J235" s="121"/>
      <c r="K235" s="122" t="b">
        <v>0</v>
      </c>
      <c r="L235" s="123" t="str">
        <v/>
      </c>
      <c r="N235" s="116"/>
    </row>
    <row r="236" spans="1:14" ht="12.75" x14ac:dyDescent="0.2">
      <c r="A236" s="48"/>
      <c r="B236" s="133" t="s">
        <v>450</v>
      </c>
      <c r="C236" s="119" t="str">
        <f>IF(B236='Zoekmodel - Sensoren'!$C$4,E236,"")</f>
        <v/>
      </c>
      <c r="D236" s="119" t="str">
        <f>IF(B236='Zoekmodel - Niet meetbaar'!$C$4,E236,"")</f>
        <v/>
      </c>
      <c r="E236" s="120" t="s">
        <v>475</v>
      </c>
      <c r="F236" s="119" t="str">
        <f>IF(AND(E236='Zoekmodel - Sensoren'!$C$5,I236=TRUE),H236,"")</f>
        <v/>
      </c>
      <c r="G236" s="119" t="str">
        <f>IF(AND(E236='Zoekmodel - Niet meetbaar'!$C$5,I236=FALSE),H236,"")</f>
        <v/>
      </c>
      <c r="H236" s="119" t="s">
        <v>483</v>
      </c>
      <c r="I236" s="126" t="b">
        <v>1</v>
      </c>
      <c r="J236" s="126" t="s">
        <v>343</v>
      </c>
      <c r="K236" s="127" t="b">
        <v>1</v>
      </c>
      <c r="L236" s="123" t="str">
        <v>Ja</v>
      </c>
      <c r="N236" s="116"/>
    </row>
    <row r="237" spans="1:14" ht="12.75" x14ac:dyDescent="0.2">
      <c r="A237" s="48"/>
      <c r="B237" s="133" t="s">
        <v>450</v>
      </c>
      <c r="C237" s="119" t="str">
        <f>IF(B237='Zoekmodel - Sensoren'!$C$4,E237,"")</f>
        <v/>
      </c>
      <c r="D237" s="119" t="str">
        <f>IF(B237='Zoekmodel - Niet meetbaar'!$C$4,E237,"")</f>
        <v/>
      </c>
      <c r="E237" s="120" t="s">
        <v>484</v>
      </c>
      <c r="F237" s="119" t="str">
        <f>IF(AND(E237='Zoekmodel - Sensoren'!$C$5,I237=TRUE),H237,"")</f>
        <v/>
      </c>
      <c r="G237" s="119" t="str">
        <f>IF(AND(E237='Zoekmodel - Niet meetbaar'!$C$5,I237=FALSE),H237,"")</f>
        <v/>
      </c>
      <c r="H237" s="119" t="s">
        <v>485</v>
      </c>
      <c r="I237" s="126" t="b">
        <v>1</v>
      </c>
      <c r="J237" s="126" t="s">
        <v>82</v>
      </c>
      <c r="K237" s="127" t="b">
        <v>1</v>
      </c>
      <c r="L237" s="123" t="str">
        <v>Ja</v>
      </c>
      <c r="N237" s="116"/>
    </row>
    <row r="238" spans="1:14" ht="12.75" x14ac:dyDescent="0.2">
      <c r="A238" s="48"/>
      <c r="B238" s="133" t="s">
        <v>450</v>
      </c>
      <c r="C238" s="119" t="str">
        <f>IF(B238='Zoekmodel - Sensoren'!$C$4,E238,"")</f>
        <v/>
      </c>
      <c r="D238" s="119" t="str">
        <f>IF(B238='Zoekmodel - Niet meetbaar'!$C$4,E238,"")</f>
        <v/>
      </c>
      <c r="E238" s="120" t="s">
        <v>484</v>
      </c>
      <c r="F238" s="119" t="str">
        <f>IF(AND(E238='Zoekmodel - Sensoren'!$C$5,I238=TRUE),H238,"")</f>
        <v/>
      </c>
      <c r="G238" s="119" t="str">
        <f>IF(AND(E238='Zoekmodel - Niet meetbaar'!$C$5,I238=FALSE),H238,"")</f>
        <v/>
      </c>
      <c r="H238" s="119" t="s">
        <v>486</v>
      </c>
      <c r="I238" s="126" t="b">
        <v>0</v>
      </c>
      <c r="J238" s="126" t="s">
        <v>347</v>
      </c>
      <c r="K238" s="122" t="b">
        <v>0</v>
      </c>
      <c r="L238" s="123" t="str">
        <v/>
      </c>
      <c r="N238" s="116"/>
    </row>
    <row r="239" spans="1:14" ht="12.75" x14ac:dyDescent="0.2">
      <c r="A239" s="48"/>
      <c r="B239" s="133" t="s">
        <v>450</v>
      </c>
      <c r="C239" s="119" t="str">
        <f>IF(B239='Zoekmodel - Sensoren'!$C$4,E239,"")</f>
        <v/>
      </c>
      <c r="D239" s="119" t="str">
        <f>IF(B239='Zoekmodel - Niet meetbaar'!$C$4,E239,"")</f>
        <v/>
      </c>
      <c r="E239" s="120" t="s">
        <v>484</v>
      </c>
      <c r="F239" s="119" t="str">
        <f>IF(AND(E239='Zoekmodel - Sensoren'!$C$5,I239=TRUE),H239,"")</f>
        <v/>
      </c>
      <c r="G239" s="119" t="str">
        <f>IF(AND(E239='Zoekmodel - Niet meetbaar'!$C$5,I239=FALSE),H239,"")</f>
        <v/>
      </c>
      <c r="H239" s="119" t="s">
        <v>487</v>
      </c>
      <c r="I239" s="126" t="b">
        <v>0</v>
      </c>
      <c r="J239" s="126" t="s">
        <v>347</v>
      </c>
      <c r="K239" s="122" t="b">
        <v>0</v>
      </c>
      <c r="L239" s="123" t="str">
        <v/>
      </c>
      <c r="N239" s="116"/>
    </row>
    <row r="240" spans="1:14" ht="12.75" x14ac:dyDescent="0.2">
      <c r="A240" s="48"/>
      <c r="B240" s="133" t="s">
        <v>450</v>
      </c>
      <c r="C240" s="119" t="str">
        <f>IF(B240='Zoekmodel - Sensoren'!$C$4,E240,"")</f>
        <v/>
      </c>
      <c r="D240" s="119" t="str">
        <f>IF(B240='Zoekmodel - Niet meetbaar'!$C$4,E240,"")</f>
        <v/>
      </c>
      <c r="E240" s="120" t="s">
        <v>484</v>
      </c>
      <c r="F240" s="119" t="str">
        <f>IF(AND(E240='Zoekmodel - Sensoren'!$C$5,I240=TRUE),H240,"")</f>
        <v/>
      </c>
      <c r="G240" s="119" t="str">
        <f>IF(AND(E240='Zoekmodel - Niet meetbaar'!$C$5,I240=FALSE),H240,"")</f>
        <v/>
      </c>
      <c r="H240" s="119" t="s">
        <v>488</v>
      </c>
      <c r="I240" s="121" t="b">
        <v>0</v>
      </c>
      <c r="J240" s="121"/>
      <c r="K240" s="122" t="b">
        <v>0</v>
      </c>
      <c r="L240" s="123" t="str">
        <v/>
      </c>
      <c r="N240" s="116"/>
    </row>
    <row r="241" spans="1:14" ht="12.75" x14ac:dyDescent="0.2">
      <c r="A241" s="48"/>
      <c r="B241" s="133" t="s">
        <v>450</v>
      </c>
      <c r="C241" s="119" t="str">
        <f>IF(B241='Zoekmodel - Sensoren'!$C$4,E241,"")</f>
        <v/>
      </c>
      <c r="D241" s="119" t="str">
        <f>IF(B241='Zoekmodel - Niet meetbaar'!$C$4,E241,"")</f>
        <v/>
      </c>
      <c r="E241" s="120" t="s">
        <v>484</v>
      </c>
      <c r="F241" s="119" t="str">
        <f>IF(AND(E241='Zoekmodel - Sensoren'!$C$5,I241=TRUE),H241,"")</f>
        <v/>
      </c>
      <c r="G241" s="119" t="str">
        <f>IF(AND(E241='Zoekmodel - Niet meetbaar'!$C$5,I241=FALSE),H241,"")</f>
        <v/>
      </c>
      <c r="H241" s="119" t="s">
        <v>489</v>
      </c>
      <c r="I241" s="126" t="b">
        <v>0</v>
      </c>
      <c r="J241" s="126" t="s">
        <v>347</v>
      </c>
      <c r="K241" s="122" t="b">
        <v>0</v>
      </c>
      <c r="L241" s="123" t="str">
        <v/>
      </c>
      <c r="N241" s="116"/>
    </row>
    <row r="242" spans="1:14" ht="12.75" x14ac:dyDescent="0.2">
      <c r="A242" s="48"/>
      <c r="B242" s="133" t="s">
        <v>450</v>
      </c>
      <c r="C242" s="119" t="str">
        <f>IF(B242='Zoekmodel - Sensoren'!$C$4,E242,"")</f>
        <v/>
      </c>
      <c r="D242" s="119" t="str">
        <f>IF(B242='Zoekmodel - Niet meetbaar'!$C$4,E242,"")</f>
        <v/>
      </c>
      <c r="E242" s="120" t="s">
        <v>490</v>
      </c>
      <c r="F242" s="119" t="str">
        <f>IF(AND(E242='Zoekmodel - Sensoren'!$C$5,I242=TRUE),H242,"")</f>
        <v/>
      </c>
      <c r="G242" s="119" t="str">
        <f>IF(AND(E242='Zoekmodel - Niet meetbaar'!$C$5,I242=FALSE),H242,"")</f>
        <v/>
      </c>
      <c r="H242" s="119" t="s">
        <v>491</v>
      </c>
      <c r="I242" s="126" t="b">
        <v>1</v>
      </c>
      <c r="J242" s="126" t="s">
        <v>343</v>
      </c>
      <c r="K242" s="127" t="b">
        <v>1</v>
      </c>
      <c r="L242" s="123" t="str">
        <v>Ja</v>
      </c>
      <c r="N242" s="116"/>
    </row>
    <row r="243" spans="1:14" ht="12.75" x14ac:dyDescent="0.2">
      <c r="A243" s="48"/>
      <c r="B243" s="133" t="s">
        <v>450</v>
      </c>
      <c r="C243" s="119" t="str">
        <f>IF(B243='Zoekmodel - Sensoren'!$C$4,E243,"")</f>
        <v/>
      </c>
      <c r="D243" s="119" t="str">
        <f>IF(B243='Zoekmodel - Niet meetbaar'!$C$4,E243,"")</f>
        <v/>
      </c>
      <c r="E243" s="120" t="s">
        <v>490</v>
      </c>
      <c r="F243" s="119" t="str">
        <f>IF(AND(E243='Zoekmodel - Sensoren'!$C$5,I243=TRUE),H243,"")</f>
        <v/>
      </c>
      <c r="G243" s="119" t="str">
        <f>IF(AND(E243='Zoekmodel - Niet meetbaar'!$C$5,I243=FALSE),H243,"")</f>
        <v/>
      </c>
      <c r="H243" s="119" t="s">
        <v>492</v>
      </c>
      <c r="I243" s="126" t="b">
        <v>1</v>
      </c>
      <c r="J243" s="126" t="s">
        <v>343</v>
      </c>
      <c r="K243" s="127" t="b">
        <v>1</v>
      </c>
      <c r="L243" s="123" t="str">
        <v>Ja</v>
      </c>
      <c r="N243" s="116"/>
    </row>
    <row r="244" spans="1:14" ht="12.75" x14ac:dyDescent="0.2">
      <c r="A244" s="48"/>
      <c r="B244" s="133" t="s">
        <v>450</v>
      </c>
      <c r="C244" s="119" t="str">
        <f>IF(B244='Zoekmodel - Sensoren'!$C$4,E244,"")</f>
        <v/>
      </c>
      <c r="D244" s="119" t="str">
        <f>IF(B244='Zoekmodel - Niet meetbaar'!$C$4,E244,"")</f>
        <v/>
      </c>
      <c r="E244" s="120" t="s">
        <v>490</v>
      </c>
      <c r="F244" s="119" t="str">
        <f>IF(AND(E244='Zoekmodel - Sensoren'!$C$5,I244=TRUE),H244,"")</f>
        <v/>
      </c>
      <c r="G244" s="119" t="str">
        <f>IF(AND(E244='Zoekmodel - Niet meetbaar'!$C$5,I244=FALSE),H244,"")</f>
        <v/>
      </c>
      <c r="H244" s="119" t="s">
        <v>493</v>
      </c>
      <c r="I244" s="126" t="b">
        <v>0</v>
      </c>
      <c r="J244" s="126" t="s">
        <v>347</v>
      </c>
      <c r="K244" s="122" t="b">
        <v>0</v>
      </c>
      <c r="L244" s="123" t="str">
        <v/>
      </c>
      <c r="N244" s="116"/>
    </row>
    <row r="245" spans="1:14" ht="12.75" x14ac:dyDescent="0.2">
      <c r="A245" s="48"/>
      <c r="B245" s="133" t="s">
        <v>450</v>
      </c>
      <c r="C245" s="119" t="str">
        <f>IF(B245='Zoekmodel - Sensoren'!$C$4,E245,"")</f>
        <v/>
      </c>
      <c r="D245" s="119" t="str">
        <f>IF(B245='Zoekmodel - Niet meetbaar'!$C$4,E245,"")</f>
        <v/>
      </c>
      <c r="E245" s="120" t="s">
        <v>490</v>
      </c>
      <c r="F245" s="119" t="str">
        <f>IF(AND(E245='Zoekmodel - Sensoren'!$C$5,I245=TRUE),H245,"")</f>
        <v/>
      </c>
      <c r="G245" s="119" t="str">
        <f>IF(AND(E245='Zoekmodel - Niet meetbaar'!$C$5,I245=FALSE),H245,"")</f>
        <v/>
      </c>
      <c r="H245" s="125" t="s">
        <v>494</v>
      </c>
      <c r="I245" s="126" t="b">
        <v>1</v>
      </c>
      <c r="J245" s="126" t="s">
        <v>190</v>
      </c>
      <c r="K245" s="127" t="b">
        <v>0</v>
      </c>
      <c r="L245" s="123" t="str">
        <v/>
      </c>
      <c r="N245" s="116"/>
    </row>
    <row r="246" spans="1:14" ht="12.75" x14ac:dyDescent="0.2">
      <c r="A246" s="48"/>
      <c r="B246" s="133" t="s">
        <v>450</v>
      </c>
      <c r="C246" s="119" t="str">
        <f>IF(B246='Zoekmodel - Sensoren'!$C$4,E246,"")</f>
        <v/>
      </c>
      <c r="D246" s="119" t="str">
        <f>IF(B246='Zoekmodel - Niet meetbaar'!$C$4,E246,"")</f>
        <v/>
      </c>
      <c r="E246" s="120" t="s">
        <v>490</v>
      </c>
      <c r="F246" s="119" t="str">
        <f>IF(AND(E246='Zoekmodel - Sensoren'!$C$5,I246=TRUE),H246,"")</f>
        <v/>
      </c>
      <c r="G246" s="119" t="str">
        <f>IF(AND(E246='Zoekmodel - Niet meetbaar'!$C$5,I246=FALSE),H246,"")</f>
        <v/>
      </c>
      <c r="H246" s="119" t="s">
        <v>495</v>
      </c>
      <c r="I246" s="126" t="b">
        <v>0</v>
      </c>
      <c r="J246" s="126" t="s">
        <v>347</v>
      </c>
      <c r="K246" s="122" t="b">
        <v>0</v>
      </c>
      <c r="L246" s="123" t="str">
        <v/>
      </c>
      <c r="N246" s="116"/>
    </row>
    <row r="247" spans="1:14" ht="12.75" x14ac:dyDescent="0.2">
      <c r="A247" s="48"/>
      <c r="B247" s="133" t="s">
        <v>450</v>
      </c>
      <c r="C247" s="119" t="str">
        <f>IF(B247='Zoekmodel - Sensoren'!$C$4,E247,"")</f>
        <v/>
      </c>
      <c r="D247" s="119" t="str">
        <f>IF(B247='Zoekmodel - Niet meetbaar'!$C$4,E247,"")</f>
        <v/>
      </c>
      <c r="E247" s="120" t="s">
        <v>490</v>
      </c>
      <c r="F247" s="119" t="str">
        <f>IF(AND(E247='Zoekmodel - Sensoren'!$C$5,I247=TRUE),H247,"")</f>
        <v/>
      </c>
      <c r="G247" s="119" t="str">
        <f>IF(AND(E247='Zoekmodel - Niet meetbaar'!$C$5,I247=FALSE),H247,"")</f>
        <v/>
      </c>
      <c r="H247" s="119" t="s">
        <v>496</v>
      </c>
      <c r="I247" s="121" t="b">
        <v>0</v>
      </c>
      <c r="J247" s="121"/>
      <c r="K247" s="122" t="b">
        <v>0</v>
      </c>
      <c r="L247" s="123" t="str">
        <v/>
      </c>
      <c r="N247" s="116"/>
    </row>
    <row r="248" spans="1:14" ht="12.75" x14ac:dyDescent="0.2">
      <c r="A248" s="48"/>
      <c r="B248" s="133" t="s">
        <v>450</v>
      </c>
      <c r="C248" s="119" t="str">
        <f>IF(B248='Zoekmodel - Sensoren'!$C$4,E248,"")</f>
        <v/>
      </c>
      <c r="D248" s="119" t="str">
        <f>IF(B248='Zoekmodel - Niet meetbaar'!$C$4,E248,"")</f>
        <v/>
      </c>
      <c r="E248" s="120" t="s">
        <v>497</v>
      </c>
      <c r="F248" s="119" t="str">
        <f>IF(AND(E248='Zoekmodel - Sensoren'!$C$5,I248=TRUE),H248,"")</f>
        <v/>
      </c>
      <c r="G248" s="119" t="str">
        <f>IF(AND(E248='Zoekmodel - Niet meetbaar'!$C$5,I248=FALSE),H248,"")</f>
        <v/>
      </c>
      <c r="H248" s="119" t="s">
        <v>498</v>
      </c>
      <c r="I248" s="126" t="b">
        <v>0</v>
      </c>
      <c r="J248" s="126" t="s">
        <v>347</v>
      </c>
      <c r="K248" s="122" t="b">
        <v>0</v>
      </c>
      <c r="L248" s="123" t="str">
        <v/>
      </c>
      <c r="N248" s="116"/>
    </row>
    <row r="249" spans="1:14" ht="12.75" x14ac:dyDescent="0.2">
      <c r="A249" s="48"/>
      <c r="B249" s="133" t="s">
        <v>450</v>
      </c>
      <c r="C249" s="119" t="str">
        <f>IF(B249='Zoekmodel - Sensoren'!$C$4,E249,"")</f>
        <v/>
      </c>
      <c r="D249" s="119" t="str">
        <f>IF(B249='Zoekmodel - Niet meetbaar'!$C$4,E249,"")</f>
        <v/>
      </c>
      <c r="E249" s="120" t="s">
        <v>497</v>
      </c>
      <c r="F249" s="119" t="str">
        <f>IF(AND(E249='Zoekmodel - Sensoren'!$C$5,I249=TRUE),H249,"")</f>
        <v/>
      </c>
      <c r="G249" s="119" t="str">
        <f>IF(AND(E249='Zoekmodel - Niet meetbaar'!$C$5,I249=FALSE),H249,"")</f>
        <v/>
      </c>
      <c r="H249" s="119" t="s">
        <v>499</v>
      </c>
      <c r="I249" s="121" t="b">
        <v>0</v>
      </c>
      <c r="J249" s="121"/>
      <c r="K249" s="122" t="b">
        <v>0</v>
      </c>
      <c r="L249" s="123" t="str">
        <v/>
      </c>
      <c r="N249" s="116"/>
    </row>
    <row r="250" spans="1:14" ht="12.75" x14ac:dyDescent="0.2">
      <c r="A250" s="48"/>
      <c r="B250" s="133" t="s">
        <v>450</v>
      </c>
      <c r="C250" s="119" t="str">
        <f>IF(B250='Zoekmodel - Sensoren'!$C$4,E250,"")</f>
        <v/>
      </c>
      <c r="D250" s="119" t="str">
        <f>IF(B250='Zoekmodel - Niet meetbaar'!$C$4,E250,"")</f>
        <v/>
      </c>
      <c r="E250" s="120" t="s">
        <v>497</v>
      </c>
      <c r="F250" s="119" t="str">
        <f>IF(AND(E250='Zoekmodel - Sensoren'!$C$5,I250=TRUE),H250,"")</f>
        <v/>
      </c>
      <c r="G250" s="119" t="str">
        <f>IF(AND(E250='Zoekmodel - Niet meetbaar'!$C$5,I250=FALSE),H250,"")</f>
        <v/>
      </c>
      <c r="H250" s="119" t="s">
        <v>500</v>
      </c>
      <c r="I250" s="121" t="b">
        <v>0</v>
      </c>
      <c r="J250" s="121"/>
      <c r="K250" s="122" t="b">
        <v>0</v>
      </c>
      <c r="L250" s="123" t="str">
        <v/>
      </c>
      <c r="N250" s="116"/>
    </row>
    <row r="251" spans="1:14" ht="12.75" x14ac:dyDescent="0.2">
      <c r="A251" s="48"/>
      <c r="B251" s="133" t="s">
        <v>450</v>
      </c>
      <c r="C251" s="119" t="str">
        <f>IF(B251='Zoekmodel - Sensoren'!$C$4,E251,"")</f>
        <v/>
      </c>
      <c r="D251" s="119" t="str">
        <f>IF(B251='Zoekmodel - Niet meetbaar'!$C$4,E251,"")</f>
        <v/>
      </c>
      <c r="E251" s="120" t="s">
        <v>497</v>
      </c>
      <c r="F251" s="119" t="str">
        <f>IF(AND(E251='Zoekmodel - Sensoren'!$C$5,I251=TRUE),H251,"")</f>
        <v/>
      </c>
      <c r="G251" s="119" t="str">
        <f>IF(AND(E251='Zoekmodel - Niet meetbaar'!$C$5,I251=FALSE),H251,"")</f>
        <v/>
      </c>
      <c r="H251" s="119" t="s">
        <v>501</v>
      </c>
      <c r="I251" s="126" t="b">
        <v>0</v>
      </c>
      <c r="J251" s="121"/>
      <c r="K251" s="122" t="b">
        <v>0</v>
      </c>
      <c r="L251" s="123" t="str">
        <v/>
      </c>
      <c r="N251" s="116"/>
    </row>
    <row r="252" spans="1:14" ht="12.75" x14ac:dyDescent="0.2">
      <c r="A252" s="48"/>
      <c r="B252" s="133" t="s">
        <v>450</v>
      </c>
      <c r="C252" s="119" t="str">
        <f>IF(B252='Zoekmodel - Sensoren'!$C$4,E252,"")</f>
        <v/>
      </c>
      <c r="D252" s="119" t="str">
        <f>IF(B252='Zoekmodel - Niet meetbaar'!$C$4,E252,"")</f>
        <v/>
      </c>
      <c r="E252" s="120" t="s">
        <v>502</v>
      </c>
      <c r="F252" s="119" t="str">
        <f>IF(AND(E252='Zoekmodel - Sensoren'!$C$5,I252=TRUE),H252,"")</f>
        <v/>
      </c>
      <c r="G252" s="119" t="str">
        <f>IF(AND(E252='Zoekmodel - Niet meetbaar'!$C$5,I252=FALSE),H252,"")</f>
        <v/>
      </c>
      <c r="H252" s="119" t="s">
        <v>503</v>
      </c>
      <c r="I252" s="121" t="b">
        <v>0</v>
      </c>
      <c r="J252" s="121"/>
      <c r="K252" s="122" t="b">
        <v>0</v>
      </c>
      <c r="L252" s="123" t="str">
        <v/>
      </c>
      <c r="N252" s="116"/>
    </row>
    <row r="253" spans="1:14" ht="12.75" x14ac:dyDescent="0.2">
      <c r="A253" s="48"/>
      <c r="B253" s="133" t="s">
        <v>450</v>
      </c>
      <c r="C253" s="119" t="str">
        <f>IF(B253='Zoekmodel - Sensoren'!$C$4,E253,"")</f>
        <v/>
      </c>
      <c r="D253" s="119" t="str">
        <f>IF(B253='Zoekmodel - Niet meetbaar'!$C$4,E253,"")</f>
        <v/>
      </c>
      <c r="E253" s="120" t="s">
        <v>504</v>
      </c>
      <c r="F253" s="119" t="str">
        <f>IF(AND(E253='Zoekmodel - Sensoren'!$C$5,I253=TRUE),H253,"")</f>
        <v/>
      </c>
      <c r="G253" s="119" t="str">
        <f>IF(AND(E253='Zoekmodel - Niet meetbaar'!$C$5,I253=FALSE),H253,"")</f>
        <v/>
      </c>
      <c r="H253" s="125" t="s">
        <v>389</v>
      </c>
      <c r="I253" s="126" t="b">
        <v>1</v>
      </c>
      <c r="J253" s="126" t="s">
        <v>149</v>
      </c>
      <c r="K253" s="127" t="b">
        <v>1</v>
      </c>
      <c r="L253" s="123" t="str">
        <v>Ja</v>
      </c>
      <c r="N253" s="116"/>
    </row>
    <row r="254" spans="1:14" ht="12.75" x14ac:dyDescent="0.2">
      <c r="A254" s="48"/>
      <c r="B254" s="133" t="s">
        <v>450</v>
      </c>
      <c r="C254" s="119" t="str">
        <f>IF(B254='Zoekmodel - Sensoren'!$C$4,E254,"")</f>
        <v/>
      </c>
      <c r="D254" s="119" t="str">
        <f>IF(B254='Zoekmodel - Niet meetbaar'!$C$4,E254,"")</f>
        <v/>
      </c>
      <c r="E254" s="120" t="s">
        <v>504</v>
      </c>
      <c r="F254" s="119" t="str">
        <f>IF(AND(E254='Zoekmodel - Sensoren'!$C$5,I254=TRUE),H254,"")</f>
        <v/>
      </c>
      <c r="G254" s="119" t="str">
        <f>IF(AND(E254='Zoekmodel - Niet meetbaar'!$C$5,I254=FALSE),H254,"")</f>
        <v/>
      </c>
      <c r="H254" s="125" t="s">
        <v>389</v>
      </c>
      <c r="I254" s="126" t="b">
        <v>1</v>
      </c>
      <c r="J254" s="126" t="s">
        <v>140</v>
      </c>
      <c r="K254" s="127" t="b">
        <v>1</v>
      </c>
      <c r="L254" s="123" t="str">
        <v>Ja</v>
      </c>
      <c r="N254" s="116"/>
    </row>
    <row r="255" spans="1:14" ht="12.75" x14ac:dyDescent="0.2">
      <c r="A255" s="48"/>
      <c r="B255" s="133" t="s">
        <v>450</v>
      </c>
      <c r="C255" s="119" t="str">
        <f>IF(B255='Zoekmodel - Sensoren'!$C$4,E255,"")</f>
        <v/>
      </c>
      <c r="D255" s="119" t="str">
        <f>IF(B255='Zoekmodel - Niet meetbaar'!$C$4,E255,"")</f>
        <v/>
      </c>
      <c r="E255" s="120" t="s">
        <v>504</v>
      </c>
      <c r="F255" s="119" t="str">
        <f>IF(AND(E255='Zoekmodel - Sensoren'!$C$5,I255=TRUE),H255,"")</f>
        <v/>
      </c>
      <c r="G255" s="119" t="str">
        <f>IF(AND(E255='Zoekmodel - Niet meetbaar'!$C$5,I255=FALSE),H255,"")</f>
        <v/>
      </c>
      <c r="H255" s="125" t="s">
        <v>389</v>
      </c>
      <c r="I255" s="126" t="b">
        <v>1</v>
      </c>
      <c r="J255" s="126" t="s">
        <v>198</v>
      </c>
      <c r="K255" s="127" t="b">
        <v>1</v>
      </c>
      <c r="L255" s="123" t="str">
        <v>Ja</v>
      </c>
      <c r="N255" s="116"/>
    </row>
    <row r="256" spans="1:14" ht="12.75" x14ac:dyDescent="0.2">
      <c r="A256" s="48"/>
      <c r="B256" s="133" t="s">
        <v>450</v>
      </c>
      <c r="C256" s="119" t="str">
        <f>IF(B256='Zoekmodel - Sensoren'!$C$4,E256,"")</f>
        <v/>
      </c>
      <c r="D256" s="119" t="str">
        <f>IF(B256='Zoekmodel - Niet meetbaar'!$C$4,E256,"")</f>
        <v/>
      </c>
      <c r="E256" s="120" t="s">
        <v>504</v>
      </c>
      <c r="F256" s="119" t="str">
        <f>IF(AND(E256='Zoekmodel - Sensoren'!$C$5,I256=TRUE),H256,"")</f>
        <v/>
      </c>
      <c r="G256" s="119" t="str">
        <f>IF(AND(E256='Zoekmodel - Niet meetbaar'!$C$5,I256=FALSE),H256,"")</f>
        <v/>
      </c>
      <c r="H256" s="119" t="s">
        <v>505</v>
      </c>
      <c r="I256" s="121" t="b">
        <v>0</v>
      </c>
      <c r="J256" s="121"/>
      <c r="K256" s="122" t="b">
        <v>0</v>
      </c>
      <c r="L256" s="123" t="str">
        <v/>
      </c>
      <c r="N256" s="116"/>
    </row>
    <row r="257" spans="1:14" ht="12.75" x14ac:dyDescent="0.2">
      <c r="A257" s="48"/>
      <c r="B257" s="133" t="s">
        <v>450</v>
      </c>
      <c r="C257" s="119" t="str">
        <f>IF(B257='Zoekmodel - Sensoren'!$C$4,E257,"")</f>
        <v/>
      </c>
      <c r="D257" s="119" t="str">
        <f>IF(B257='Zoekmodel - Niet meetbaar'!$C$4,E257,"")</f>
        <v/>
      </c>
      <c r="E257" s="120" t="s">
        <v>504</v>
      </c>
      <c r="F257" s="119" t="str">
        <f>IF(AND(E257='Zoekmodel - Sensoren'!$C$5,I257=TRUE),H257,"")</f>
        <v/>
      </c>
      <c r="G257" s="119" t="str">
        <f>IF(AND(E257='Zoekmodel - Niet meetbaar'!$C$5,I257=FALSE),H257,"")</f>
        <v/>
      </c>
      <c r="H257" s="119" t="s">
        <v>506</v>
      </c>
      <c r="I257" s="121" t="b">
        <v>0</v>
      </c>
      <c r="J257" s="121"/>
      <c r="K257" s="122" t="b">
        <v>0</v>
      </c>
      <c r="L257" s="123" t="str">
        <v/>
      </c>
      <c r="N257" s="116"/>
    </row>
    <row r="258" spans="1:14" ht="12.75" x14ac:dyDescent="0.2">
      <c r="A258" s="48"/>
      <c r="B258" s="133" t="s">
        <v>450</v>
      </c>
      <c r="C258" s="119" t="str">
        <f>IF(B258='Zoekmodel - Sensoren'!$C$4,E258,"")</f>
        <v/>
      </c>
      <c r="D258" s="119" t="str">
        <f>IF(B258='Zoekmodel - Niet meetbaar'!$C$4,E258,"")</f>
        <v/>
      </c>
      <c r="E258" s="120" t="s">
        <v>504</v>
      </c>
      <c r="F258" s="119" t="str">
        <f>IF(AND(E258='Zoekmodel - Sensoren'!$C$5,I258=TRUE),H258,"")</f>
        <v/>
      </c>
      <c r="G258" s="119" t="str">
        <f>IF(AND(E258='Zoekmodel - Niet meetbaar'!$C$5,I258=FALSE),H258,"")</f>
        <v/>
      </c>
      <c r="H258" s="125" t="s">
        <v>507</v>
      </c>
      <c r="I258" s="126" t="b">
        <v>1</v>
      </c>
      <c r="J258" s="126" t="s">
        <v>356</v>
      </c>
      <c r="K258" s="127" t="b">
        <v>1</v>
      </c>
      <c r="L258" s="123" t="str">
        <v>Ja</v>
      </c>
      <c r="N258" s="116"/>
    </row>
    <row r="259" spans="1:14" ht="12.75" x14ac:dyDescent="0.2">
      <c r="A259" s="48"/>
      <c r="B259" s="133" t="s">
        <v>450</v>
      </c>
      <c r="C259" s="119" t="str">
        <f>IF(B259='Zoekmodel - Sensoren'!$C$4,E259,"")</f>
        <v/>
      </c>
      <c r="D259" s="119" t="str">
        <f>IF(B259='Zoekmodel - Niet meetbaar'!$C$4,E259,"")</f>
        <v/>
      </c>
      <c r="E259" s="120" t="s">
        <v>504</v>
      </c>
      <c r="F259" s="119" t="str">
        <f>IF(AND(E259='Zoekmodel - Sensoren'!$C$5,I259=TRUE),H259,"")</f>
        <v/>
      </c>
      <c r="G259" s="119" t="str">
        <f>IF(AND(E259='Zoekmodel - Niet meetbaar'!$C$5,I259=FALSE),H259,"")</f>
        <v/>
      </c>
      <c r="H259" s="119" t="s">
        <v>508</v>
      </c>
      <c r="I259" s="126" t="b">
        <v>0</v>
      </c>
      <c r="J259" s="126" t="s">
        <v>347</v>
      </c>
      <c r="K259" s="122" t="b">
        <v>0</v>
      </c>
      <c r="L259" s="123" t="str">
        <v/>
      </c>
      <c r="N259" s="116"/>
    </row>
    <row r="260" spans="1:14" ht="12.75" x14ac:dyDescent="0.2">
      <c r="A260" s="48"/>
      <c r="B260" s="133" t="s">
        <v>450</v>
      </c>
      <c r="C260" s="119" t="str">
        <f>IF(B260='Zoekmodel - Sensoren'!$C$4,E260,"")</f>
        <v/>
      </c>
      <c r="D260" s="119" t="str">
        <f>IF(B260='Zoekmodel - Niet meetbaar'!$C$4,E260,"")</f>
        <v/>
      </c>
      <c r="E260" s="120" t="s">
        <v>504</v>
      </c>
      <c r="F260" s="119" t="str">
        <f>IF(AND(E260='Zoekmodel - Sensoren'!$C$5,I260=TRUE),H260,"")</f>
        <v/>
      </c>
      <c r="G260" s="119" t="str">
        <f>IF(AND(E260='Zoekmodel - Niet meetbaar'!$C$5,I260=FALSE),H260,"")</f>
        <v/>
      </c>
      <c r="H260" s="119" t="s">
        <v>509</v>
      </c>
      <c r="I260" s="126" t="b">
        <v>0</v>
      </c>
      <c r="J260" s="126" t="s">
        <v>347</v>
      </c>
      <c r="K260" s="122" t="b">
        <v>0</v>
      </c>
      <c r="L260" s="123" t="str">
        <v/>
      </c>
      <c r="N260" s="116"/>
    </row>
    <row r="261" spans="1:14" ht="12.75" x14ac:dyDescent="0.2">
      <c r="A261" s="48"/>
      <c r="B261" s="133" t="s">
        <v>450</v>
      </c>
      <c r="C261" s="119" t="str">
        <f>IF(B261='Zoekmodel - Sensoren'!$C$4,E261,"")</f>
        <v/>
      </c>
      <c r="D261" s="119" t="str">
        <f>IF(B261='Zoekmodel - Niet meetbaar'!$C$4,E261,"")</f>
        <v/>
      </c>
      <c r="E261" s="120" t="s">
        <v>510</v>
      </c>
      <c r="F261" s="119" t="str">
        <f>IF(AND(E261='Zoekmodel - Sensoren'!$C$5,I261=TRUE),H261,"")</f>
        <v/>
      </c>
      <c r="G261" s="119" t="str">
        <f>IF(AND(E261='Zoekmodel - Niet meetbaar'!$C$5,I261=FALSE),H261,"")</f>
        <v/>
      </c>
      <c r="H261" s="119" t="s">
        <v>511</v>
      </c>
      <c r="I261" s="126" t="b">
        <v>1</v>
      </c>
      <c r="J261" s="126" t="s">
        <v>82</v>
      </c>
      <c r="K261" s="127" t="b">
        <v>1</v>
      </c>
      <c r="L261" s="123" t="str">
        <v>Ja</v>
      </c>
      <c r="N261" s="116"/>
    </row>
    <row r="262" spans="1:14" ht="12.75" x14ac:dyDescent="0.2">
      <c r="A262" s="48"/>
      <c r="B262" s="133" t="s">
        <v>450</v>
      </c>
      <c r="C262" s="119" t="str">
        <f>IF(B262='Zoekmodel - Sensoren'!$C$4,E262,"")</f>
        <v/>
      </c>
      <c r="D262" s="119" t="str">
        <f>IF(B262='Zoekmodel - Niet meetbaar'!$C$4,E262,"")</f>
        <v/>
      </c>
      <c r="E262" s="120" t="s">
        <v>510</v>
      </c>
      <c r="F262" s="119" t="str">
        <f>IF(AND(E262='Zoekmodel - Sensoren'!$C$5,I262=TRUE),H262,"")</f>
        <v/>
      </c>
      <c r="G262" s="119" t="str">
        <f>IF(AND(E262='Zoekmodel - Niet meetbaar'!$C$5,I262=FALSE),H262,"")</f>
        <v/>
      </c>
      <c r="H262" s="119" t="s">
        <v>511</v>
      </c>
      <c r="I262" s="126" t="b">
        <v>1</v>
      </c>
      <c r="J262" s="126" t="s">
        <v>164</v>
      </c>
      <c r="K262" s="127" t="b">
        <v>1</v>
      </c>
      <c r="L262" s="123" t="str">
        <v>Ja</v>
      </c>
      <c r="N262" s="116"/>
    </row>
    <row r="263" spans="1:14" ht="12.75" x14ac:dyDescent="0.2">
      <c r="A263" s="48"/>
      <c r="B263" s="133" t="s">
        <v>450</v>
      </c>
      <c r="C263" s="119" t="str">
        <f>IF(B263='Zoekmodel - Sensoren'!$C$4,E263,"")</f>
        <v/>
      </c>
      <c r="D263" s="119" t="str">
        <f>IF(B263='Zoekmodel - Niet meetbaar'!$C$4,E263,"")</f>
        <v/>
      </c>
      <c r="E263" s="120" t="s">
        <v>510</v>
      </c>
      <c r="F263" s="119" t="str">
        <f>IF(AND(E263='Zoekmodel - Sensoren'!$C$5,I263=TRUE),H263,"")</f>
        <v/>
      </c>
      <c r="G263" s="119" t="str">
        <f>IF(AND(E263='Zoekmodel - Niet meetbaar'!$C$5,I263=FALSE),H263,"")</f>
        <v/>
      </c>
      <c r="H263" s="119" t="s">
        <v>512</v>
      </c>
      <c r="I263" s="126" t="b">
        <v>1</v>
      </c>
      <c r="J263" s="126" t="s">
        <v>190</v>
      </c>
      <c r="K263" s="127" t="b">
        <v>1</v>
      </c>
      <c r="L263" s="123" t="str">
        <v>Ja</v>
      </c>
      <c r="N263" s="116"/>
    </row>
    <row r="264" spans="1:14" ht="12.75" x14ac:dyDescent="0.2">
      <c r="A264" s="48"/>
      <c r="B264" s="133" t="s">
        <v>450</v>
      </c>
      <c r="C264" s="119" t="str">
        <f>IF(B264='Zoekmodel - Sensoren'!$C$4,E264,"")</f>
        <v/>
      </c>
      <c r="D264" s="119" t="str">
        <f>IF(B264='Zoekmodel - Niet meetbaar'!$C$4,E264,"")</f>
        <v/>
      </c>
      <c r="E264" s="120" t="s">
        <v>513</v>
      </c>
      <c r="F264" s="119" t="str">
        <f>IF(AND(E264='Zoekmodel - Sensoren'!$C$5,I264=TRUE),H264,"")</f>
        <v/>
      </c>
      <c r="G264" s="119" t="str">
        <f>IF(AND(E264='Zoekmodel - Niet meetbaar'!$C$5,I264=FALSE),H264,"")</f>
        <v/>
      </c>
      <c r="H264" s="125" t="s">
        <v>389</v>
      </c>
      <c r="I264" s="126" t="b">
        <v>1</v>
      </c>
      <c r="J264" s="126" t="s">
        <v>187</v>
      </c>
      <c r="K264" s="127" t="b">
        <v>1</v>
      </c>
      <c r="L264" s="123" t="str">
        <v>Ja</v>
      </c>
      <c r="N264" s="116"/>
    </row>
    <row r="265" spans="1:14" ht="12.75" x14ac:dyDescent="0.2">
      <c r="A265" s="48"/>
      <c r="B265" s="133" t="s">
        <v>450</v>
      </c>
      <c r="C265" s="119" t="str">
        <f>IF(B265='Zoekmodel - Sensoren'!$C$4,E265,"")</f>
        <v/>
      </c>
      <c r="D265" s="119" t="str">
        <f>IF(B265='Zoekmodel - Niet meetbaar'!$C$4,E265,"")</f>
        <v/>
      </c>
      <c r="E265" s="120" t="s">
        <v>513</v>
      </c>
      <c r="F265" s="119" t="str">
        <f>IF(AND(E265='Zoekmodel - Sensoren'!$C$5,I265=TRUE),H265,"")</f>
        <v/>
      </c>
      <c r="G265" s="119" t="str">
        <f>IF(AND(E265='Zoekmodel - Niet meetbaar'!$C$5,I265=FALSE),H265,"")</f>
        <v/>
      </c>
      <c r="H265" s="125" t="s">
        <v>389</v>
      </c>
      <c r="I265" s="126" t="b">
        <v>1</v>
      </c>
      <c r="J265" s="126" t="s">
        <v>149</v>
      </c>
      <c r="K265" s="127" t="b">
        <v>1</v>
      </c>
      <c r="L265" s="123" t="str">
        <v>Ja</v>
      </c>
      <c r="N265" s="116"/>
    </row>
    <row r="266" spans="1:14" ht="12.75" x14ac:dyDescent="0.2">
      <c r="A266" s="48"/>
      <c r="B266" s="133" t="s">
        <v>450</v>
      </c>
      <c r="C266" s="119" t="str">
        <f>IF(B266='Zoekmodel - Sensoren'!$C$4,E266,"")</f>
        <v/>
      </c>
      <c r="D266" s="119" t="str">
        <f>IF(B266='Zoekmodel - Niet meetbaar'!$C$4,E266,"")</f>
        <v/>
      </c>
      <c r="E266" s="120" t="s">
        <v>513</v>
      </c>
      <c r="F266" s="119" t="str">
        <f>IF(AND(E266='Zoekmodel - Sensoren'!$C$5,I266=TRUE),H266,"")</f>
        <v/>
      </c>
      <c r="G266" s="119" t="str">
        <f>IF(AND(E266='Zoekmodel - Niet meetbaar'!$C$5,I266=FALSE),H266,"")</f>
        <v/>
      </c>
      <c r="H266" s="125" t="s">
        <v>389</v>
      </c>
      <c r="I266" s="126" t="b">
        <v>1</v>
      </c>
      <c r="J266" s="126" t="s">
        <v>190</v>
      </c>
      <c r="K266" s="122" t="b">
        <v>0</v>
      </c>
      <c r="L266" s="123" t="str">
        <v/>
      </c>
      <c r="N266" s="116"/>
    </row>
    <row r="267" spans="1:14" ht="12.75" x14ac:dyDescent="0.2">
      <c r="A267" s="48"/>
      <c r="B267" s="133" t="s">
        <v>450</v>
      </c>
      <c r="C267" s="119" t="str">
        <f>IF(B267='Zoekmodel - Sensoren'!$C$4,E267,"")</f>
        <v/>
      </c>
      <c r="D267" s="119" t="str">
        <f>IF(B267='Zoekmodel - Niet meetbaar'!$C$4,E267,"")</f>
        <v/>
      </c>
      <c r="E267" s="120" t="s">
        <v>513</v>
      </c>
      <c r="F267" s="119" t="str">
        <f>IF(AND(E267='Zoekmodel - Sensoren'!$C$5,I267=TRUE),H267,"")</f>
        <v/>
      </c>
      <c r="G267" s="119" t="str">
        <f>IF(AND(E267='Zoekmodel - Niet meetbaar'!$C$5,I267=FALSE),H267,"")</f>
        <v/>
      </c>
      <c r="H267" s="119" t="s">
        <v>514</v>
      </c>
      <c r="I267" s="126" t="b">
        <v>0</v>
      </c>
      <c r="J267" s="126" t="s">
        <v>347</v>
      </c>
      <c r="K267" s="122" t="b">
        <v>0</v>
      </c>
      <c r="L267" s="123" t="str">
        <v/>
      </c>
      <c r="N267" s="116"/>
    </row>
    <row r="268" spans="1:14" ht="12.75" x14ac:dyDescent="0.2">
      <c r="A268" s="48"/>
      <c r="B268" s="133" t="s">
        <v>450</v>
      </c>
      <c r="C268" s="119" t="str">
        <f>IF(B268='Zoekmodel - Sensoren'!$C$4,E268,"")</f>
        <v/>
      </c>
      <c r="D268" s="119" t="str">
        <f>IF(B268='Zoekmodel - Niet meetbaar'!$C$4,E268,"")</f>
        <v/>
      </c>
      <c r="E268" s="120" t="s">
        <v>513</v>
      </c>
      <c r="F268" s="119" t="str">
        <f>IF(AND(E268='Zoekmodel - Sensoren'!$C$5,I268=TRUE),H268,"")</f>
        <v/>
      </c>
      <c r="G268" s="119" t="str">
        <f>IF(AND(E268='Zoekmodel - Niet meetbaar'!$C$5,I268=FALSE),H268,"")</f>
        <v/>
      </c>
      <c r="H268" s="119" t="s">
        <v>515</v>
      </c>
      <c r="I268" s="126" t="b">
        <v>1</v>
      </c>
      <c r="J268" s="126" t="s">
        <v>82</v>
      </c>
      <c r="K268" s="127" t="b">
        <v>1</v>
      </c>
      <c r="L268" s="123" t="str">
        <v>Ja</v>
      </c>
      <c r="N268" s="116"/>
    </row>
    <row r="269" spans="1:14" ht="12.75" x14ac:dyDescent="0.2">
      <c r="A269" s="48"/>
      <c r="B269" s="133" t="s">
        <v>450</v>
      </c>
      <c r="C269" s="119" t="str">
        <f>IF(B269='Zoekmodel - Sensoren'!$C$4,E269,"")</f>
        <v/>
      </c>
      <c r="D269" s="119" t="str">
        <f>IF(B269='Zoekmodel - Niet meetbaar'!$C$4,E269,"")</f>
        <v/>
      </c>
      <c r="E269" s="128" t="s">
        <v>516</v>
      </c>
      <c r="F269" s="119" t="str">
        <f>IF(AND(E269='Zoekmodel - Sensoren'!$C$5,I269=TRUE),H269,"")</f>
        <v/>
      </c>
      <c r="G269" s="119" t="str">
        <f>IF(AND(E269='Zoekmodel - Niet meetbaar'!$C$5,I269=FALSE),H269,"")</f>
        <v/>
      </c>
      <c r="H269" s="119" t="s">
        <v>517</v>
      </c>
      <c r="I269" s="121" t="b">
        <v>0</v>
      </c>
      <c r="J269" s="121"/>
      <c r="K269" s="122" t="b">
        <v>0</v>
      </c>
      <c r="L269" s="123" t="str">
        <v/>
      </c>
      <c r="N269" s="116"/>
    </row>
    <row r="270" spans="1:14" ht="12.75" x14ac:dyDescent="0.2">
      <c r="A270" s="48"/>
      <c r="B270" s="133" t="s">
        <v>450</v>
      </c>
      <c r="C270" s="119" t="str">
        <f>IF(B270='Zoekmodel - Sensoren'!$C$4,E270,"")</f>
        <v/>
      </c>
      <c r="D270" s="119" t="str">
        <f>IF(B270='Zoekmodel - Niet meetbaar'!$C$4,E270,"")</f>
        <v/>
      </c>
      <c r="E270" s="128" t="s">
        <v>516</v>
      </c>
      <c r="F270" s="119" t="str">
        <f>IF(AND(E270='Zoekmodel - Sensoren'!$C$5,I270=TRUE),H270,"")</f>
        <v/>
      </c>
      <c r="G270" s="119" t="str">
        <f>IF(AND(E270='Zoekmodel - Niet meetbaar'!$C$5,I270=FALSE),H270,"")</f>
        <v/>
      </c>
      <c r="H270" s="119" t="s">
        <v>518</v>
      </c>
      <c r="I270" s="121" t="b">
        <v>0</v>
      </c>
      <c r="J270" s="121"/>
      <c r="K270" s="122" t="b">
        <v>0</v>
      </c>
      <c r="L270" s="123" t="str">
        <v/>
      </c>
      <c r="N270" s="116"/>
    </row>
    <row r="271" spans="1:14" ht="12.75" x14ac:dyDescent="0.2">
      <c r="A271" s="48"/>
      <c r="B271" s="133" t="s">
        <v>450</v>
      </c>
      <c r="C271" s="119" t="str">
        <f>IF(B271='Zoekmodel - Sensoren'!$C$4,E271,"")</f>
        <v/>
      </c>
      <c r="D271" s="119" t="str">
        <f>IF(B271='Zoekmodel - Niet meetbaar'!$C$4,E271,"")</f>
        <v/>
      </c>
      <c r="E271" s="128" t="s">
        <v>516</v>
      </c>
      <c r="F271" s="119" t="str">
        <f>IF(AND(E271='Zoekmodel - Sensoren'!$C$5,I271=TRUE),H271,"")</f>
        <v/>
      </c>
      <c r="G271" s="119" t="str">
        <f>IF(AND(E271='Zoekmodel - Niet meetbaar'!$C$5,I271=FALSE),H271,"")</f>
        <v/>
      </c>
      <c r="H271" s="119" t="s">
        <v>519</v>
      </c>
      <c r="I271" s="121" t="b">
        <v>0</v>
      </c>
      <c r="J271" s="121"/>
      <c r="K271" s="122" t="b">
        <v>0</v>
      </c>
      <c r="L271" s="123" t="str">
        <v/>
      </c>
      <c r="N271" s="116"/>
    </row>
    <row r="272" spans="1:14" ht="12.75" x14ac:dyDescent="0.2">
      <c r="A272" s="48"/>
      <c r="B272" s="133" t="s">
        <v>450</v>
      </c>
      <c r="C272" s="119" t="str">
        <f>IF(B272='Zoekmodel - Sensoren'!$C$4,E272,"")</f>
        <v/>
      </c>
      <c r="D272" s="119" t="str">
        <f>IF(B272='Zoekmodel - Niet meetbaar'!$C$4,E272,"")</f>
        <v/>
      </c>
      <c r="E272" s="128" t="s">
        <v>516</v>
      </c>
      <c r="F272" s="119" t="str">
        <f>IF(AND(E272='Zoekmodel - Sensoren'!$C$5,I272=TRUE),H272,"")</f>
        <v/>
      </c>
      <c r="G272" s="119" t="str">
        <f>IF(AND(E272='Zoekmodel - Niet meetbaar'!$C$5,I272=FALSE),H272,"")</f>
        <v/>
      </c>
      <c r="H272" s="119" t="s">
        <v>520</v>
      </c>
      <c r="I272" s="121" t="b">
        <v>0</v>
      </c>
      <c r="J272" s="121"/>
      <c r="K272" s="122" t="b">
        <v>0</v>
      </c>
      <c r="L272" s="123" t="str">
        <v/>
      </c>
      <c r="N272" s="116"/>
    </row>
    <row r="273" spans="1:14" ht="12.75" x14ac:dyDescent="0.2">
      <c r="A273" s="48"/>
      <c r="B273" s="118" t="s">
        <v>521</v>
      </c>
      <c r="C273" s="119" t="str">
        <f>IF(B273='Zoekmodel - Sensoren'!$C$4,E273,"")</f>
        <v/>
      </c>
      <c r="D273" s="119" t="str">
        <f>IF(B273='Zoekmodel - Niet meetbaar'!$C$4,E273,"")</f>
        <v/>
      </c>
      <c r="E273" s="120" t="s">
        <v>522</v>
      </c>
      <c r="F273" s="119" t="str">
        <f>IF(AND(E273='Zoekmodel - Sensoren'!$C$5,I273=TRUE),H273,"")</f>
        <v/>
      </c>
      <c r="G273" s="119" t="str">
        <f>IF(AND(E273='Zoekmodel - Niet meetbaar'!$C$5,I273=FALSE),H273,"")</f>
        <v/>
      </c>
      <c r="H273" s="125" t="s">
        <v>389</v>
      </c>
      <c r="I273" s="126" t="b">
        <v>1</v>
      </c>
      <c r="J273" s="126" t="s">
        <v>190</v>
      </c>
      <c r="K273" s="127" t="b">
        <v>0</v>
      </c>
      <c r="L273" s="123" t="str">
        <v/>
      </c>
      <c r="N273" s="116"/>
    </row>
    <row r="274" spans="1:14" ht="12.75" x14ac:dyDescent="0.2">
      <c r="A274" s="48"/>
      <c r="B274" s="118" t="s">
        <v>521</v>
      </c>
      <c r="C274" s="119" t="str">
        <f>IF(B274='Zoekmodel - Sensoren'!$C$4,E274,"")</f>
        <v/>
      </c>
      <c r="D274" s="119" t="str">
        <f>IF(B274='Zoekmodel - Niet meetbaar'!$C$4,E274,"")</f>
        <v/>
      </c>
      <c r="E274" s="120" t="s">
        <v>522</v>
      </c>
      <c r="F274" s="119" t="str">
        <f>IF(AND(E274='Zoekmodel - Sensoren'!$C$5,I274=TRUE),H274,"")</f>
        <v/>
      </c>
      <c r="G274" s="119" t="str">
        <f>IF(AND(E274='Zoekmodel - Niet meetbaar'!$C$5,I274=FALSE),H274,"")</f>
        <v/>
      </c>
      <c r="H274" s="119" t="s">
        <v>523</v>
      </c>
      <c r="I274" s="126" t="b">
        <v>1</v>
      </c>
      <c r="J274" s="126" t="s">
        <v>343</v>
      </c>
      <c r="K274" s="127" t="b">
        <v>1</v>
      </c>
      <c r="L274" s="123" t="str">
        <v>Ja</v>
      </c>
      <c r="N274" s="116"/>
    </row>
    <row r="275" spans="1:14" ht="12.75" x14ac:dyDescent="0.2">
      <c r="A275" s="48"/>
      <c r="B275" s="118" t="s">
        <v>521</v>
      </c>
      <c r="C275" s="119" t="str">
        <f>IF(B275='Zoekmodel - Sensoren'!$C$4,E275,"")</f>
        <v/>
      </c>
      <c r="D275" s="119" t="str">
        <f>IF(B275='Zoekmodel - Niet meetbaar'!$C$4,E275,"")</f>
        <v/>
      </c>
      <c r="E275" s="120" t="s">
        <v>522</v>
      </c>
      <c r="F275" s="119" t="str">
        <f>IF(AND(E275='Zoekmodel - Sensoren'!$C$5,I275=TRUE),H275,"")</f>
        <v/>
      </c>
      <c r="G275" s="119" t="str">
        <f>IF(AND(E275='Zoekmodel - Niet meetbaar'!$C$5,I275=FALSE),H275,"")</f>
        <v/>
      </c>
      <c r="H275" s="119" t="s">
        <v>524</v>
      </c>
      <c r="I275" s="121" t="b">
        <v>0</v>
      </c>
      <c r="J275" s="121"/>
      <c r="K275" s="122" t="b">
        <v>0</v>
      </c>
      <c r="L275" s="123" t="str">
        <v/>
      </c>
      <c r="N275" s="116"/>
    </row>
    <row r="276" spans="1:14" ht="12.75" x14ac:dyDescent="0.2">
      <c r="A276" s="48"/>
      <c r="B276" s="118" t="s">
        <v>521</v>
      </c>
      <c r="C276" s="119" t="str">
        <f>IF(B276='Zoekmodel - Sensoren'!$C$4,E276,"")</f>
        <v/>
      </c>
      <c r="D276" s="119" t="str">
        <f>IF(B276='Zoekmodel - Niet meetbaar'!$C$4,E276,"")</f>
        <v/>
      </c>
      <c r="E276" s="120" t="s">
        <v>522</v>
      </c>
      <c r="F276" s="119" t="str">
        <f>IF(AND(E276='Zoekmodel - Sensoren'!$C$5,I276=TRUE),H276,"")</f>
        <v/>
      </c>
      <c r="G276" s="119" t="str">
        <f>IF(AND(E276='Zoekmodel - Niet meetbaar'!$C$5,I276=FALSE),H276,"")</f>
        <v/>
      </c>
      <c r="H276" s="119" t="s">
        <v>525</v>
      </c>
      <c r="I276" s="126" t="b">
        <v>0</v>
      </c>
      <c r="J276" s="121"/>
      <c r="K276" s="122" t="b">
        <v>0</v>
      </c>
      <c r="L276" s="123" t="str">
        <v/>
      </c>
      <c r="N276" s="116"/>
    </row>
    <row r="277" spans="1:14" ht="12.75" x14ac:dyDescent="0.2">
      <c r="A277" s="48"/>
      <c r="B277" s="118" t="s">
        <v>521</v>
      </c>
      <c r="C277" s="119" t="str">
        <f>IF(B277='Zoekmodel - Sensoren'!$C$4,E277,"")</f>
        <v/>
      </c>
      <c r="D277" s="119" t="str">
        <f>IF(B277='Zoekmodel - Niet meetbaar'!$C$4,E277,"")</f>
        <v/>
      </c>
      <c r="E277" s="120" t="s">
        <v>522</v>
      </c>
      <c r="F277" s="119" t="str">
        <f>IF(AND(E277='Zoekmodel - Sensoren'!$C$5,I277=TRUE),H277,"")</f>
        <v/>
      </c>
      <c r="G277" s="119" t="str">
        <f>IF(AND(E277='Zoekmodel - Niet meetbaar'!$C$5,I277=FALSE),H277,"")</f>
        <v/>
      </c>
      <c r="H277" s="119" t="s">
        <v>526</v>
      </c>
      <c r="I277" s="121" t="b">
        <v>0</v>
      </c>
      <c r="J277" s="121"/>
      <c r="K277" s="122" t="b">
        <v>0</v>
      </c>
      <c r="L277" s="123" t="str">
        <v/>
      </c>
      <c r="N277" s="116"/>
    </row>
    <row r="278" spans="1:14" ht="12.75" x14ac:dyDescent="0.2">
      <c r="A278" s="48"/>
      <c r="B278" s="118" t="s">
        <v>521</v>
      </c>
      <c r="C278" s="119" t="str">
        <f>IF(B278='Zoekmodel - Sensoren'!$C$4,E278,"")</f>
        <v/>
      </c>
      <c r="D278" s="119" t="str">
        <f>IF(B278='Zoekmodel - Niet meetbaar'!$C$4,E278,"")</f>
        <v/>
      </c>
      <c r="E278" s="120" t="s">
        <v>522</v>
      </c>
      <c r="F278" s="119" t="str">
        <f>IF(AND(E278='Zoekmodel - Sensoren'!$C$5,I278=TRUE),H278,"")</f>
        <v/>
      </c>
      <c r="G278" s="119" t="str">
        <f>IF(AND(E278='Zoekmodel - Niet meetbaar'!$C$5,I278=FALSE),H278,"")</f>
        <v/>
      </c>
      <c r="H278" s="119" t="s">
        <v>527</v>
      </c>
      <c r="I278" s="126" t="b">
        <v>0</v>
      </c>
      <c r="J278" s="121"/>
      <c r="K278" s="122" t="b">
        <v>0</v>
      </c>
      <c r="L278" s="123" t="str">
        <v/>
      </c>
      <c r="N278" s="116"/>
    </row>
    <row r="279" spans="1:14" ht="12.75" x14ac:dyDescent="0.2">
      <c r="A279" s="48"/>
      <c r="B279" s="118" t="s">
        <v>521</v>
      </c>
      <c r="C279" s="119" t="str">
        <f>IF(B279='Zoekmodel - Sensoren'!$C$4,E279,"")</f>
        <v/>
      </c>
      <c r="D279" s="119" t="str">
        <f>IF(B279='Zoekmodel - Niet meetbaar'!$C$4,E279,"")</f>
        <v/>
      </c>
      <c r="E279" s="120" t="s">
        <v>522</v>
      </c>
      <c r="F279" s="119" t="str">
        <f>IF(AND(E279='Zoekmodel - Sensoren'!$C$5,I279=TRUE),H279,"")</f>
        <v/>
      </c>
      <c r="G279" s="119" t="str">
        <f>IF(AND(E279='Zoekmodel - Niet meetbaar'!$C$5,I279=FALSE),H279,"")</f>
        <v/>
      </c>
      <c r="H279" s="119" t="s">
        <v>528</v>
      </c>
      <c r="I279" s="126" t="b">
        <v>0</v>
      </c>
      <c r="J279" s="121"/>
      <c r="K279" s="122" t="b">
        <v>0</v>
      </c>
      <c r="L279" s="123" t="str">
        <v/>
      </c>
      <c r="N279" s="116"/>
    </row>
    <row r="280" spans="1:14" ht="12.75" x14ac:dyDescent="0.2">
      <c r="A280" s="48"/>
      <c r="B280" s="118" t="s">
        <v>521</v>
      </c>
      <c r="C280" s="119" t="str">
        <f>IF(B280='Zoekmodel - Sensoren'!$C$4,E280,"")</f>
        <v/>
      </c>
      <c r="D280" s="119" t="str">
        <f>IF(B280='Zoekmodel - Niet meetbaar'!$C$4,E280,"")</f>
        <v/>
      </c>
      <c r="E280" s="120" t="s">
        <v>522</v>
      </c>
      <c r="F280" s="119" t="str">
        <f>IF(AND(E280='Zoekmodel - Sensoren'!$C$5,I280=TRUE),H280,"")</f>
        <v/>
      </c>
      <c r="G280" s="119" t="str">
        <f>IF(AND(E280='Zoekmodel - Niet meetbaar'!$C$5,I280=FALSE),H280,"")</f>
        <v/>
      </c>
      <c r="H280" s="119" t="s">
        <v>529</v>
      </c>
      <c r="I280" s="126" t="b">
        <v>1</v>
      </c>
      <c r="J280" s="126" t="s">
        <v>343</v>
      </c>
      <c r="K280" s="127" t="b">
        <v>1</v>
      </c>
      <c r="L280" s="123" t="str">
        <v>Ja</v>
      </c>
      <c r="N280" s="116"/>
    </row>
    <row r="281" spans="1:14" ht="12.75" x14ac:dyDescent="0.2">
      <c r="A281" s="48"/>
      <c r="B281" s="118" t="s">
        <v>521</v>
      </c>
      <c r="C281" s="119" t="str">
        <f>IF(B281='Zoekmodel - Sensoren'!$C$4,E281,"")</f>
        <v/>
      </c>
      <c r="D281" s="119" t="str">
        <f>IF(B281='Zoekmodel - Niet meetbaar'!$C$4,E281,"")</f>
        <v/>
      </c>
      <c r="E281" s="120" t="s">
        <v>522</v>
      </c>
      <c r="F281" s="119" t="str">
        <f>IF(AND(E281='Zoekmodel - Sensoren'!$C$5,I281=TRUE),H281,"")</f>
        <v/>
      </c>
      <c r="G281" s="119" t="str">
        <f>IF(AND(E281='Zoekmodel - Niet meetbaar'!$C$5,I281=FALSE),H281,"")</f>
        <v/>
      </c>
      <c r="H281" s="119" t="s">
        <v>530</v>
      </c>
      <c r="I281" s="126" t="b">
        <v>0</v>
      </c>
      <c r="J281" s="121"/>
      <c r="K281" s="122" t="b">
        <v>0</v>
      </c>
      <c r="L281" s="123" t="str">
        <v/>
      </c>
      <c r="N281" s="116"/>
    </row>
    <row r="282" spans="1:14" ht="12.75" x14ac:dyDescent="0.2">
      <c r="A282" s="48"/>
      <c r="B282" s="118" t="s">
        <v>521</v>
      </c>
      <c r="C282" s="119" t="str">
        <f>IF(B282='Zoekmodel - Sensoren'!$C$4,E282,"")</f>
        <v/>
      </c>
      <c r="D282" s="119" t="str">
        <f>IF(B282='Zoekmodel - Niet meetbaar'!$C$4,E282,"")</f>
        <v/>
      </c>
      <c r="E282" s="120" t="s">
        <v>522</v>
      </c>
      <c r="F282" s="119" t="str">
        <f>IF(AND(E282='Zoekmodel - Sensoren'!$C$5,I282=TRUE),H282,"")</f>
        <v/>
      </c>
      <c r="G282" s="119" t="str">
        <f>IF(AND(E282='Zoekmodel - Niet meetbaar'!$C$5,I282=FALSE),H282,"")</f>
        <v/>
      </c>
      <c r="H282" s="119" t="s">
        <v>531</v>
      </c>
      <c r="I282" s="126" t="b">
        <v>1</v>
      </c>
      <c r="J282" s="126" t="s">
        <v>343</v>
      </c>
      <c r="K282" s="127" t="b">
        <v>1</v>
      </c>
      <c r="L282" s="123" t="str">
        <v>Ja</v>
      </c>
      <c r="N282" s="116"/>
    </row>
    <row r="283" spans="1:14" ht="12.75" x14ac:dyDescent="0.2">
      <c r="A283" s="48"/>
      <c r="B283" s="118" t="s">
        <v>521</v>
      </c>
      <c r="C283" s="119" t="str">
        <f>IF(B283='Zoekmodel - Sensoren'!$C$4,E283,"")</f>
        <v/>
      </c>
      <c r="D283" s="119" t="str">
        <f>IF(B283='Zoekmodel - Niet meetbaar'!$C$4,E283,"")</f>
        <v/>
      </c>
      <c r="E283" s="120" t="s">
        <v>522</v>
      </c>
      <c r="F283" s="119" t="str">
        <f>IF(AND(E283='Zoekmodel - Sensoren'!$C$5,I283=TRUE),H283,"")</f>
        <v/>
      </c>
      <c r="G283" s="119" t="str">
        <f>IF(AND(E283='Zoekmodel - Niet meetbaar'!$C$5,I283=FALSE),H283,"")</f>
        <v/>
      </c>
      <c r="H283" s="119" t="s">
        <v>532</v>
      </c>
      <c r="I283" s="126" t="b">
        <v>0</v>
      </c>
      <c r="J283" s="121"/>
      <c r="K283" s="122" t="b">
        <v>0</v>
      </c>
      <c r="L283" s="123" t="str">
        <v/>
      </c>
      <c r="N283" s="116"/>
    </row>
    <row r="284" spans="1:14" ht="12.75" x14ac:dyDescent="0.2">
      <c r="A284" s="48"/>
      <c r="B284" s="118" t="s">
        <v>521</v>
      </c>
      <c r="C284" s="119" t="str">
        <f>IF(B284='Zoekmodel - Sensoren'!$C$4,E284,"")</f>
        <v/>
      </c>
      <c r="D284" s="119" t="str">
        <f>IF(B284='Zoekmodel - Niet meetbaar'!$C$4,E284,"")</f>
        <v/>
      </c>
      <c r="E284" s="120" t="s">
        <v>522</v>
      </c>
      <c r="F284" s="119" t="str">
        <f>IF(AND(E284='Zoekmodel - Sensoren'!$C$5,I284=TRUE),H284,"")</f>
        <v/>
      </c>
      <c r="G284" s="119" t="str">
        <f>IF(AND(E284='Zoekmodel - Niet meetbaar'!$C$5,I284=FALSE),H284,"")</f>
        <v/>
      </c>
      <c r="H284" s="125" t="s">
        <v>533</v>
      </c>
      <c r="I284" s="126" t="b">
        <v>1</v>
      </c>
      <c r="J284" s="126" t="s">
        <v>198</v>
      </c>
      <c r="K284" s="127" t="b">
        <v>1</v>
      </c>
      <c r="L284" s="123" t="str">
        <v>Ja</v>
      </c>
      <c r="N284" s="116"/>
    </row>
    <row r="285" spans="1:14" ht="12.75" x14ac:dyDescent="0.2">
      <c r="A285" s="48"/>
      <c r="B285" s="118" t="s">
        <v>521</v>
      </c>
      <c r="C285" s="119" t="str">
        <f>IF(B285='Zoekmodel - Sensoren'!$C$4,E285,"")</f>
        <v/>
      </c>
      <c r="D285" s="119" t="str">
        <f>IF(B285='Zoekmodel - Niet meetbaar'!$C$4,E285,"")</f>
        <v/>
      </c>
      <c r="E285" s="120" t="s">
        <v>522</v>
      </c>
      <c r="F285" s="119" t="str">
        <f>IF(AND(E285='Zoekmodel - Sensoren'!$C$5,I285=TRUE),H285,"")</f>
        <v/>
      </c>
      <c r="G285" s="119" t="str">
        <f>IF(AND(E285='Zoekmodel - Niet meetbaar'!$C$5,I285=FALSE),H285,"")</f>
        <v/>
      </c>
      <c r="H285" s="125" t="s">
        <v>533</v>
      </c>
      <c r="I285" s="126" t="b">
        <v>1</v>
      </c>
      <c r="J285" s="126" t="s">
        <v>187</v>
      </c>
      <c r="K285" s="127" t="b">
        <v>1</v>
      </c>
      <c r="L285" s="123" t="str">
        <v>Ja</v>
      </c>
      <c r="N285" s="116"/>
    </row>
    <row r="286" spans="1:14" ht="12.75" x14ac:dyDescent="0.2">
      <c r="A286" s="48"/>
      <c r="B286" s="118" t="s">
        <v>521</v>
      </c>
      <c r="C286" s="119" t="str">
        <f>IF(B286='Zoekmodel - Sensoren'!$C$4,E286,"")</f>
        <v/>
      </c>
      <c r="D286" s="119" t="str">
        <f>IF(B286='Zoekmodel - Niet meetbaar'!$C$4,E286,"")</f>
        <v/>
      </c>
      <c r="E286" s="120" t="s">
        <v>522</v>
      </c>
      <c r="F286" s="119" t="str">
        <f>IF(AND(E286='Zoekmodel - Sensoren'!$C$5,I286=TRUE),H286,"")</f>
        <v/>
      </c>
      <c r="G286" s="119" t="str">
        <f>IF(AND(E286='Zoekmodel - Niet meetbaar'!$C$5,I286=FALSE),H286,"")</f>
        <v/>
      </c>
      <c r="H286" s="125" t="s">
        <v>533</v>
      </c>
      <c r="I286" s="126" t="b">
        <v>1</v>
      </c>
      <c r="J286" s="126" t="s">
        <v>280</v>
      </c>
      <c r="K286" s="127" t="b">
        <v>1</v>
      </c>
      <c r="L286" s="123" t="str">
        <v>Ja</v>
      </c>
      <c r="N286" s="116"/>
    </row>
    <row r="287" spans="1:14" ht="12.75" x14ac:dyDescent="0.2">
      <c r="A287" s="48"/>
      <c r="B287" s="118" t="s">
        <v>521</v>
      </c>
      <c r="C287" s="119" t="str">
        <f>IF(B287='Zoekmodel - Sensoren'!$C$4,E287,"")</f>
        <v/>
      </c>
      <c r="D287" s="119" t="str">
        <f>IF(B287='Zoekmodel - Niet meetbaar'!$C$4,E287,"")</f>
        <v/>
      </c>
      <c r="E287" s="120" t="s">
        <v>534</v>
      </c>
      <c r="F287" s="119" t="str">
        <f>IF(AND(E287='Zoekmodel - Sensoren'!$C$5,I287=TRUE),H287,"")</f>
        <v/>
      </c>
      <c r="G287" s="119" t="str">
        <f>IF(AND(E287='Zoekmodel - Niet meetbaar'!$C$5,I287=FALSE),H287,"")</f>
        <v/>
      </c>
      <c r="H287" s="119" t="s">
        <v>535</v>
      </c>
      <c r="I287" s="126" t="b">
        <v>0</v>
      </c>
      <c r="J287" s="126" t="s">
        <v>370</v>
      </c>
      <c r="K287" s="127" t="b">
        <v>0</v>
      </c>
      <c r="L287" s="123" t="str">
        <v/>
      </c>
      <c r="N287" s="116"/>
    </row>
    <row r="288" spans="1:14" ht="12.75" x14ac:dyDescent="0.2">
      <c r="A288" s="48"/>
      <c r="B288" s="118" t="s">
        <v>521</v>
      </c>
      <c r="C288" s="119" t="str">
        <f>IF(B288='Zoekmodel - Sensoren'!$C$4,E288,"")</f>
        <v/>
      </c>
      <c r="D288" s="119" t="str">
        <f>IF(B288='Zoekmodel - Niet meetbaar'!$C$4,E288,"")</f>
        <v/>
      </c>
      <c r="E288" s="120" t="s">
        <v>534</v>
      </c>
      <c r="F288" s="119" t="str">
        <f>IF(AND(E288='Zoekmodel - Sensoren'!$C$5,I288=TRUE),H288,"")</f>
        <v/>
      </c>
      <c r="G288" s="119" t="str">
        <f>IF(AND(E288='Zoekmodel - Niet meetbaar'!$C$5,I288=FALSE),H288,"")</f>
        <v/>
      </c>
      <c r="H288" s="119" t="s">
        <v>535</v>
      </c>
      <c r="I288" s="126" t="b">
        <v>1</v>
      </c>
      <c r="J288" s="126" t="s">
        <v>190</v>
      </c>
      <c r="K288" s="127" t="b">
        <v>1</v>
      </c>
      <c r="L288" s="123" t="str">
        <v>Ja</v>
      </c>
      <c r="N288" s="116"/>
    </row>
    <row r="289" spans="1:14" ht="12.75" x14ac:dyDescent="0.2">
      <c r="A289" s="48"/>
      <c r="B289" s="118" t="s">
        <v>521</v>
      </c>
      <c r="C289" s="119" t="str">
        <f>IF(B289='Zoekmodel - Sensoren'!$C$4,E289,"")</f>
        <v/>
      </c>
      <c r="D289" s="119" t="str">
        <f>IF(B289='Zoekmodel - Niet meetbaar'!$C$4,E289,"")</f>
        <v/>
      </c>
      <c r="E289" s="120" t="s">
        <v>534</v>
      </c>
      <c r="F289" s="119" t="str">
        <f>IF(AND(E289='Zoekmodel - Sensoren'!$C$5,I289=TRUE),H289,"")</f>
        <v/>
      </c>
      <c r="G289" s="119" t="str">
        <f>IF(AND(E289='Zoekmodel - Niet meetbaar'!$C$5,I289=FALSE),H289,"")</f>
        <v/>
      </c>
      <c r="H289" s="119" t="s">
        <v>536</v>
      </c>
      <c r="I289" s="121" t="b">
        <v>0</v>
      </c>
      <c r="J289" s="121"/>
      <c r="K289" s="122" t="b">
        <v>0</v>
      </c>
      <c r="L289" s="123" t="str">
        <v/>
      </c>
      <c r="N289" s="116"/>
    </row>
    <row r="290" spans="1:14" ht="12.75" x14ac:dyDescent="0.2">
      <c r="A290" s="48"/>
      <c r="B290" s="118" t="s">
        <v>521</v>
      </c>
      <c r="C290" s="119" t="str">
        <f>IF(B290='Zoekmodel - Sensoren'!$C$4,E290,"")</f>
        <v/>
      </c>
      <c r="D290" s="119" t="str">
        <f>IF(B290='Zoekmodel - Niet meetbaar'!$C$4,E290,"")</f>
        <v/>
      </c>
      <c r="E290" s="120" t="s">
        <v>534</v>
      </c>
      <c r="F290" s="119" t="str">
        <f>IF(AND(E290='Zoekmodel - Sensoren'!$C$5,I290=TRUE),H290,"")</f>
        <v/>
      </c>
      <c r="G290" s="119" t="str">
        <f>IF(AND(E290='Zoekmodel - Niet meetbaar'!$C$5,I290=FALSE),H290,"")</f>
        <v/>
      </c>
      <c r="H290" s="119" t="s">
        <v>537</v>
      </c>
      <c r="I290" s="121" t="b">
        <v>0</v>
      </c>
      <c r="J290" s="121"/>
      <c r="K290" s="122" t="b">
        <v>0</v>
      </c>
      <c r="L290" s="123" t="str">
        <v/>
      </c>
      <c r="N290" s="116"/>
    </row>
    <row r="291" spans="1:14" ht="12.75" x14ac:dyDescent="0.2">
      <c r="A291" s="48"/>
      <c r="B291" s="118" t="s">
        <v>521</v>
      </c>
      <c r="C291" s="119" t="str">
        <f>IF(B291='Zoekmodel - Sensoren'!$C$4,E291,"")</f>
        <v/>
      </c>
      <c r="D291" s="119" t="str">
        <f>IF(B291='Zoekmodel - Niet meetbaar'!$C$4,E291,"")</f>
        <v/>
      </c>
      <c r="E291" s="120" t="s">
        <v>534</v>
      </c>
      <c r="F291" s="119" t="str">
        <f>IF(AND(E291='Zoekmodel - Sensoren'!$C$5,I291=TRUE),H291,"")</f>
        <v/>
      </c>
      <c r="G291" s="119" t="str">
        <f>IF(AND(E291='Zoekmodel - Niet meetbaar'!$C$5,I291=FALSE),H291,"")</f>
        <v/>
      </c>
      <c r="H291" s="119" t="s">
        <v>538</v>
      </c>
      <c r="I291" s="121" t="b">
        <v>0</v>
      </c>
      <c r="J291" s="121"/>
      <c r="K291" s="122" t="b">
        <v>0</v>
      </c>
      <c r="L291" s="123" t="str">
        <v/>
      </c>
      <c r="N291" s="116"/>
    </row>
    <row r="292" spans="1:14" ht="12.75" x14ac:dyDescent="0.2">
      <c r="A292" s="48"/>
      <c r="B292" s="118" t="s">
        <v>521</v>
      </c>
      <c r="C292" s="119" t="str">
        <f>IF(B292='Zoekmodel - Sensoren'!$C$4,E292,"")</f>
        <v/>
      </c>
      <c r="D292" s="119" t="str">
        <f>IF(B292='Zoekmodel - Niet meetbaar'!$C$4,E292,"")</f>
        <v/>
      </c>
      <c r="E292" s="120" t="s">
        <v>534</v>
      </c>
      <c r="F292" s="119" t="str">
        <f>IF(AND(E292='Zoekmodel - Sensoren'!$C$5,I292=TRUE),H292,"")</f>
        <v/>
      </c>
      <c r="G292" s="119" t="str">
        <f>IF(AND(E292='Zoekmodel - Niet meetbaar'!$C$5,I292=FALSE),H292,"")</f>
        <v/>
      </c>
      <c r="H292" s="119" t="s">
        <v>539</v>
      </c>
      <c r="I292" s="126" t="b">
        <v>1</v>
      </c>
      <c r="J292" s="126" t="s">
        <v>343</v>
      </c>
      <c r="K292" s="127" t="b">
        <v>1</v>
      </c>
      <c r="L292" s="123" t="str">
        <v>Ja</v>
      </c>
      <c r="N292" s="116"/>
    </row>
    <row r="293" spans="1:14" ht="12.75" x14ac:dyDescent="0.2">
      <c r="A293" s="48"/>
      <c r="B293" s="118" t="s">
        <v>521</v>
      </c>
      <c r="C293" s="119" t="str">
        <f>IF(B293='Zoekmodel - Sensoren'!$C$4,E293,"")</f>
        <v/>
      </c>
      <c r="D293" s="119" t="str">
        <f>IF(B293='Zoekmodel - Niet meetbaar'!$C$4,E293,"")</f>
        <v/>
      </c>
      <c r="E293" s="120" t="s">
        <v>534</v>
      </c>
      <c r="F293" s="119" t="str">
        <f>IF(AND(E293='Zoekmodel - Sensoren'!$C$5,I293=TRUE),H293,"")</f>
        <v/>
      </c>
      <c r="G293" s="119" t="str">
        <f>IF(AND(E293='Zoekmodel - Niet meetbaar'!$C$5,I293=FALSE),H293,"")</f>
        <v/>
      </c>
      <c r="H293" s="119" t="s">
        <v>540</v>
      </c>
      <c r="I293" s="126" t="b">
        <v>0</v>
      </c>
      <c r="J293" s="126" t="s">
        <v>347</v>
      </c>
      <c r="K293" s="122" t="b">
        <v>0</v>
      </c>
      <c r="L293" s="123" t="str">
        <v/>
      </c>
      <c r="N293" s="116"/>
    </row>
    <row r="294" spans="1:14" ht="12.75" x14ac:dyDescent="0.2">
      <c r="A294" s="48"/>
      <c r="B294" s="118" t="s">
        <v>521</v>
      </c>
      <c r="C294" s="119" t="str">
        <f>IF(B294='Zoekmodel - Sensoren'!$C$4,E294,"")</f>
        <v/>
      </c>
      <c r="D294" s="119" t="str">
        <f>IF(B294='Zoekmodel - Niet meetbaar'!$C$4,E294,"")</f>
        <v/>
      </c>
      <c r="E294" s="128" t="s">
        <v>541</v>
      </c>
      <c r="F294" s="119" t="str">
        <f>IF(AND(E294='Zoekmodel - Sensoren'!$C$5,I294=TRUE),H294,"")</f>
        <v/>
      </c>
      <c r="G294" s="119" t="str">
        <f>IF(AND(E294='Zoekmodel - Niet meetbaar'!$C$5,I294=FALSE),H294,"")</f>
        <v/>
      </c>
      <c r="H294" s="125" t="s">
        <v>542</v>
      </c>
      <c r="I294" s="126" t="b">
        <v>1</v>
      </c>
      <c r="J294" s="126" t="s">
        <v>343</v>
      </c>
      <c r="K294" s="127" t="b">
        <v>1</v>
      </c>
      <c r="L294" s="123" t="str">
        <v>Ja</v>
      </c>
      <c r="N294" s="116"/>
    </row>
    <row r="295" spans="1:14" ht="12.75" x14ac:dyDescent="0.2">
      <c r="A295" s="48"/>
      <c r="B295" s="118" t="s">
        <v>521</v>
      </c>
      <c r="C295" s="119" t="str">
        <f>IF(B295='Zoekmodel - Sensoren'!$C$4,E295,"")</f>
        <v/>
      </c>
      <c r="D295" s="119" t="str">
        <f>IF(B295='Zoekmodel - Niet meetbaar'!$C$4,E295,"")</f>
        <v/>
      </c>
      <c r="E295" s="128" t="s">
        <v>541</v>
      </c>
      <c r="F295" s="119" t="str">
        <f>IF(AND(E295='Zoekmodel - Sensoren'!$C$5,I295=TRUE),H295,"")</f>
        <v/>
      </c>
      <c r="G295" s="119" t="str">
        <f>IF(AND(E295='Zoekmodel - Niet meetbaar'!$C$5,I295=FALSE),H295,"")</f>
        <v/>
      </c>
      <c r="H295" s="125" t="s">
        <v>389</v>
      </c>
      <c r="I295" s="126" t="b">
        <v>0</v>
      </c>
      <c r="J295" s="126" t="s">
        <v>375</v>
      </c>
      <c r="K295" s="127" t="b">
        <v>0</v>
      </c>
      <c r="L295" s="123" t="str">
        <v/>
      </c>
      <c r="N295" s="116"/>
    </row>
    <row r="296" spans="1:14" ht="12.75" x14ac:dyDescent="0.2">
      <c r="A296" s="48"/>
      <c r="B296" s="118" t="s">
        <v>521</v>
      </c>
      <c r="C296" s="119" t="str">
        <f>IF(B296='Zoekmodel - Sensoren'!$C$4,E296,"")</f>
        <v/>
      </c>
      <c r="D296" s="119" t="str">
        <f>IF(B296='Zoekmodel - Niet meetbaar'!$C$4,E296,"")</f>
        <v/>
      </c>
      <c r="E296" s="128" t="s">
        <v>541</v>
      </c>
      <c r="F296" s="119" t="str">
        <f>IF(AND(E296='Zoekmodel - Sensoren'!$C$5,I296=TRUE),H296,"")</f>
        <v/>
      </c>
      <c r="G296" s="119" t="str">
        <f>IF(AND(E296='Zoekmodel - Niet meetbaar'!$C$5,I296=FALSE),H296,"")</f>
        <v/>
      </c>
      <c r="H296" s="125" t="s">
        <v>389</v>
      </c>
      <c r="I296" s="126" t="b">
        <v>1</v>
      </c>
      <c r="J296" s="126" t="s">
        <v>190</v>
      </c>
      <c r="K296" s="122" t="b">
        <v>0</v>
      </c>
      <c r="L296" s="123" t="str">
        <v/>
      </c>
      <c r="N296" s="116"/>
    </row>
    <row r="297" spans="1:14" ht="12.75" x14ac:dyDescent="0.2">
      <c r="A297" s="48"/>
      <c r="B297" s="118" t="s">
        <v>521</v>
      </c>
      <c r="C297" s="119" t="str">
        <f>IF(B297='Zoekmodel - Sensoren'!$C$4,E297,"")</f>
        <v/>
      </c>
      <c r="D297" s="119" t="str">
        <f>IF(B297='Zoekmodel - Niet meetbaar'!$C$4,E297,"")</f>
        <v/>
      </c>
      <c r="E297" s="128" t="s">
        <v>541</v>
      </c>
      <c r="F297" s="119" t="str">
        <f>IF(AND(E297='Zoekmodel - Sensoren'!$C$5,I297=TRUE),H297,"")</f>
        <v/>
      </c>
      <c r="G297" s="119" t="str">
        <f>IF(AND(E297='Zoekmodel - Niet meetbaar'!$C$5,I297=FALSE),H297,"")</f>
        <v/>
      </c>
      <c r="H297" s="125" t="s">
        <v>389</v>
      </c>
      <c r="I297" s="126" t="b">
        <v>1</v>
      </c>
      <c r="J297" s="126" t="s">
        <v>343</v>
      </c>
      <c r="K297" s="127" t="b">
        <v>1</v>
      </c>
      <c r="L297" s="123" t="str">
        <v>Ja</v>
      </c>
      <c r="N297" s="116"/>
    </row>
    <row r="298" spans="1:14" ht="12.75" x14ac:dyDescent="0.2">
      <c r="A298" s="48"/>
      <c r="B298" s="118" t="s">
        <v>521</v>
      </c>
      <c r="C298" s="119" t="str">
        <f>IF(B298='Zoekmodel - Sensoren'!$C$4,E298,"")</f>
        <v/>
      </c>
      <c r="D298" s="119" t="str">
        <f>IF(B298='Zoekmodel - Niet meetbaar'!$C$4,E298,"")</f>
        <v/>
      </c>
      <c r="E298" s="128" t="s">
        <v>541</v>
      </c>
      <c r="F298" s="119" t="str">
        <f>IF(AND(E298='Zoekmodel - Sensoren'!$C$5,I298=TRUE),H298,"")</f>
        <v/>
      </c>
      <c r="G298" s="119" t="str">
        <f>IF(AND(E298='Zoekmodel - Niet meetbaar'!$C$5,I298=FALSE),H298,"")</f>
        <v/>
      </c>
      <c r="H298" s="125" t="s">
        <v>543</v>
      </c>
      <c r="I298" s="126" t="b">
        <v>0</v>
      </c>
      <c r="J298" s="126" t="s">
        <v>347</v>
      </c>
      <c r="K298" s="122" t="b">
        <v>0</v>
      </c>
      <c r="L298" s="123" t="str">
        <v/>
      </c>
      <c r="N298" s="116"/>
    </row>
    <row r="299" spans="1:14" ht="12.75" x14ac:dyDescent="0.2">
      <c r="A299" s="48"/>
      <c r="B299" s="118" t="s">
        <v>521</v>
      </c>
      <c r="C299" s="119" t="str">
        <f>IF(B299='Zoekmodel - Sensoren'!$C$4,E299,"")</f>
        <v/>
      </c>
      <c r="D299" s="119" t="str">
        <f>IF(B299='Zoekmodel - Niet meetbaar'!$C$4,E299,"")</f>
        <v/>
      </c>
      <c r="E299" s="128" t="s">
        <v>541</v>
      </c>
      <c r="F299" s="119" t="str">
        <f>IF(AND(E299='Zoekmodel - Sensoren'!$C$5,I299=TRUE),H299,"")</f>
        <v/>
      </c>
      <c r="G299" s="119" t="str">
        <f>IF(AND(E299='Zoekmodel - Niet meetbaar'!$C$5,I299=FALSE),H299,"")</f>
        <v/>
      </c>
      <c r="H299" s="125" t="s">
        <v>389</v>
      </c>
      <c r="I299" s="126" t="b">
        <v>0</v>
      </c>
      <c r="J299" s="126" t="s">
        <v>376</v>
      </c>
      <c r="K299" s="122" t="b">
        <v>0</v>
      </c>
      <c r="L299" s="123" t="str">
        <v/>
      </c>
      <c r="N299" s="116"/>
    </row>
    <row r="300" spans="1:14" ht="12.75" x14ac:dyDescent="0.2">
      <c r="A300" s="48"/>
      <c r="B300" s="118" t="s">
        <v>521</v>
      </c>
      <c r="C300" s="119" t="str">
        <f>IF(B300='Zoekmodel - Sensoren'!$C$4,E300,"")</f>
        <v/>
      </c>
      <c r="D300" s="119" t="str">
        <f>IF(B300='Zoekmodel - Niet meetbaar'!$C$4,E300,"")</f>
        <v/>
      </c>
      <c r="E300" s="120" t="s">
        <v>544</v>
      </c>
      <c r="F300" s="119" t="str">
        <f>IF(AND(E300='Zoekmodel - Sensoren'!$C$5,I300=TRUE),H300,"")</f>
        <v/>
      </c>
      <c r="G300" s="119" t="str">
        <f>IF(AND(E300='Zoekmodel - Niet meetbaar'!$C$5,I300=FALSE),H300,"")</f>
        <v/>
      </c>
      <c r="H300" s="119" t="s">
        <v>545</v>
      </c>
      <c r="I300" s="126" t="b">
        <v>1</v>
      </c>
      <c r="J300" s="126" t="s">
        <v>343</v>
      </c>
      <c r="K300" s="127" t="b">
        <v>1</v>
      </c>
      <c r="L300" s="123" t="str">
        <v>Ja</v>
      </c>
      <c r="N300" s="116"/>
    </row>
    <row r="301" spans="1:14" ht="12.75" x14ac:dyDescent="0.2">
      <c r="A301" s="48"/>
      <c r="B301" s="118" t="s">
        <v>521</v>
      </c>
      <c r="C301" s="119" t="str">
        <f>IF(B301='Zoekmodel - Sensoren'!$C$4,E301,"")</f>
        <v/>
      </c>
      <c r="D301" s="119" t="str">
        <f>IF(B301='Zoekmodel - Niet meetbaar'!$C$4,E301,"")</f>
        <v/>
      </c>
      <c r="E301" s="120" t="s">
        <v>544</v>
      </c>
      <c r="F301" s="119" t="str">
        <f>IF(AND(E301='Zoekmodel - Sensoren'!$C$5,I301=TRUE),H301,"")</f>
        <v/>
      </c>
      <c r="G301" s="119" t="str">
        <f>IF(AND(E301='Zoekmodel - Niet meetbaar'!$C$5,I301=FALSE),H301,"")</f>
        <v/>
      </c>
      <c r="H301" s="125" t="s">
        <v>546</v>
      </c>
      <c r="I301" s="126" t="b">
        <v>0</v>
      </c>
      <c r="J301" s="126" t="s">
        <v>372</v>
      </c>
      <c r="K301" s="127" t="b">
        <v>0</v>
      </c>
      <c r="L301" s="123" t="str">
        <v/>
      </c>
      <c r="N301" s="116"/>
    </row>
    <row r="302" spans="1:14" ht="12.75" x14ac:dyDescent="0.2">
      <c r="A302" s="48"/>
      <c r="B302" s="118" t="s">
        <v>521</v>
      </c>
      <c r="C302" s="119" t="str">
        <f>IF(B302='Zoekmodel - Sensoren'!$C$4,E302,"")</f>
        <v/>
      </c>
      <c r="D302" s="119" t="str">
        <f>IF(B302='Zoekmodel - Niet meetbaar'!$C$4,E302,"")</f>
        <v/>
      </c>
      <c r="E302" s="120" t="s">
        <v>544</v>
      </c>
      <c r="F302" s="119" t="str">
        <f>IF(AND(E302='Zoekmodel - Sensoren'!$C$5,I302=TRUE),H302,"")</f>
        <v/>
      </c>
      <c r="G302" s="119" t="str">
        <f>IF(AND(E302='Zoekmodel - Niet meetbaar'!$C$5,I302=FALSE),H302,"")</f>
        <v/>
      </c>
      <c r="H302" s="119" t="s">
        <v>547</v>
      </c>
      <c r="I302" s="126" t="b">
        <v>1</v>
      </c>
      <c r="J302" s="126" t="s">
        <v>149</v>
      </c>
      <c r="K302" s="127" t="b">
        <v>1</v>
      </c>
      <c r="L302" s="123" t="str">
        <v>Ja</v>
      </c>
      <c r="N302" s="116"/>
    </row>
    <row r="303" spans="1:14" ht="12.75" x14ac:dyDescent="0.2">
      <c r="A303" s="48"/>
      <c r="B303" s="118" t="s">
        <v>521</v>
      </c>
      <c r="C303" s="119" t="str">
        <f>IF(B303='Zoekmodel - Sensoren'!$C$4,E303,"")</f>
        <v/>
      </c>
      <c r="D303" s="119" t="str">
        <f>IF(B303='Zoekmodel - Niet meetbaar'!$C$4,E303,"")</f>
        <v/>
      </c>
      <c r="E303" s="120" t="s">
        <v>544</v>
      </c>
      <c r="F303" s="119" t="str">
        <f>IF(AND(E303='Zoekmodel - Sensoren'!$C$5,I303=TRUE),H303,"")</f>
        <v/>
      </c>
      <c r="G303" s="119" t="str">
        <f>IF(AND(E303='Zoekmodel - Niet meetbaar'!$C$5,I303=FALSE),H303,"")</f>
        <v/>
      </c>
      <c r="H303" s="119" t="s">
        <v>547</v>
      </c>
      <c r="I303" s="126" t="b">
        <v>0</v>
      </c>
      <c r="J303" s="126" t="s">
        <v>347</v>
      </c>
      <c r="K303" s="122" t="b">
        <v>0</v>
      </c>
      <c r="L303" s="123" t="str">
        <v/>
      </c>
      <c r="N303" s="116"/>
    </row>
    <row r="304" spans="1:14" ht="12.75" x14ac:dyDescent="0.2">
      <c r="A304" s="48"/>
      <c r="B304" s="118" t="s">
        <v>521</v>
      </c>
      <c r="C304" s="119" t="str">
        <f>IF(B304='Zoekmodel - Sensoren'!$C$4,E304,"")</f>
        <v/>
      </c>
      <c r="D304" s="119" t="str">
        <f>IF(B304='Zoekmodel - Niet meetbaar'!$C$4,E304,"")</f>
        <v/>
      </c>
      <c r="E304" s="120" t="s">
        <v>544</v>
      </c>
      <c r="F304" s="119" t="str">
        <f>IF(AND(E304='Zoekmodel - Sensoren'!$C$5,I304=TRUE),H304,"")</f>
        <v/>
      </c>
      <c r="G304" s="119" t="str">
        <f>IF(AND(E304='Zoekmodel - Niet meetbaar'!$C$5,I304=FALSE),H304,"")</f>
        <v/>
      </c>
      <c r="H304" s="119" t="s">
        <v>548</v>
      </c>
      <c r="I304" s="121" t="b">
        <v>0</v>
      </c>
      <c r="J304" s="121"/>
      <c r="K304" s="122" t="b">
        <v>0</v>
      </c>
      <c r="L304" s="123" t="str">
        <v/>
      </c>
      <c r="N304" s="116"/>
    </row>
    <row r="305" spans="1:14" ht="12.75" x14ac:dyDescent="0.2">
      <c r="A305" s="48"/>
      <c r="B305" s="118" t="s">
        <v>521</v>
      </c>
      <c r="C305" s="119" t="str">
        <f>IF(B305='Zoekmodel - Sensoren'!$C$4,E305,"")</f>
        <v/>
      </c>
      <c r="D305" s="119" t="str">
        <f>IF(B305='Zoekmodel - Niet meetbaar'!$C$4,E305,"")</f>
        <v/>
      </c>
      <c r="E305" s="120" t="s">
        <v>549</v>
      </c>
      <c r="F305" s="119" t="str">
        <f>IF(AND(E305='Zoekmodel - Sensoren'!$C$5,I305=TRUE),H305,"")</f>
        <v/>
      </c>
      <c r="G305" s="119" t="str">
        <f>IF(AND(E305='Zoekmodel - Niet meetbaar'!$C$5,I305=FALSE),H305,"")</f>
        <v/>
      </c>
      <c r="H305" s="125" t="s">
        <v>550</v>
      </c>
      <c r="I305" s="126" t="b">
        <v>0</v>
      </c>
      <c r="J305" s="126" t="s">
        <v>377</v>
      </c>
      <c r="K305" s="122" t="b">
        <v>0</v>
      </c>
      <c r="L305" s="123" t="str">
        <v/>
      </c>
      <c r="N305" s="116"/>
    </row>
    <row r="306" spans="1:14" ht="12.75" x14ac:dyDescent="0.2">
      <c r="A306" s="48"/>
      <c r="B306" s="118" t="s">
        <v>521</v>
      </c>
      <c r="C306" s="119" t="str">
        <f>IF(B306='Zoekmodel - Sensoren'!$C$4,E306,"")</f>
        <v/>
      </c>
      <c r="D306" s="119" t="str">
        <f>IF(B306='Zoekmodel - Niet meetbaar'!$C$4,E306,"")</f>
        <v/>
      </c>
      <c r="E306" s="120" t="s">
        <v>549</v>
      </c>
      <c r="F306" s="119" t="str">
        <f>IF(AND(E306='Zoekmodel - Sensoren'!$C$5,I306=TRUE),H306,"")</f>
        <v/>
      </c>
      <c r="G306" s="119" t="str">
        <f>IF(AND(E306='Zoekmodel - Niet meetbaar'!$C$5,I306=FALSE),H306,"")</f>
        <v/>
      </c>
      <c r="H306" s="125" t="s">
        <v>550</v>
      </c>
      <c r="I306" s="126" t="b">
        <v>0</v>
      </c>
      <c r="J306" s="126" t="s">
        <v>378</v>
      </c>
      <c r="K306" s="122" t="b">
        <v>0</v>
      </c>
      <c r="L306" s="123" t="str">
        <v/>
      </c>
      <c r="N306" s="116"/>
    </row>
    <row r="307" spans="1:14" ht="12.75" x14ac:dyDescent="0.2">
      <c r="A307" s="48"/>
      <c r="B307" s="118" t="s">
        <v>521</v>
      </c>
      <c r="C307" s="119" t="str">
        <f>IF(B307='Zoekmodel - Sensoren'!$C$4,E307,"")</f>
        <v/>
      </c>
      <c r="D307" s="119" t="str">
        <f>IF(B307='Zoekmodel - Niet meetbaar'!$C$4,E307,"")</f>
        <v/>
      </c>
      <c r="E307" s="120" t="s">
        <v>549</v>
      </c>
      <c r="F307" s="119" t="str">
        <f>IF(AND(E307='Zoekmodel - Sensoren'!$C$5,I307=TRUE),H307,"")</f>
        <v/>
      </c>
      <c r="G307" s="119" t="str">
        <f>IF(AND(E307='Zoekmodel - Niet meetbaar'!$C$5,I307=FALSE),H307,"")</f>
        <v/>
      </c>
      <c r="H307" s="125" t="s">
        <v>550</v>
      </c>
      <c r="I307" s="126" t="b">
        <v>0</v>
      </c>
      <c r="J307" s="126" t="s">
        <v>379</v>
      </c>
      <c r="K307" s="122" t="b">
        <v>0</v>
      </c>
      <c r="L307" s="123" t="str">
        <v/>
      </c>
      <c r="N307" s="116"/>
    </row>
    <row r="308" spans="1:14" ht="12.75" x14ac:dyDescent="0.2">
      <c r="A308" s="48"/>
      <c r="B308" s="118" t="s">
        <v>521</v>
      </c>
      <c r="C308" s="119" t="str">
        <f>IF(B308='Zoekmodel - Sensoren'!$C$4,E308,"")</f>
        <v/>
      </c>
      <c r="D308" s="119" t="str">
        <f>IF(B308='Zoekmodel - Niet meetbaar'!$C$4,E308,"")</f>
        <v/>
      </c>
      <c r="E308" s="120" t="s">
        <v>549</v>
      </c>
      <c r="F308" s="119" t="str">
        <f>IF(AND(E308='Zoekmodel - Sensoren'!$C$5,I308=TRUE),H308,"")</f>
        <v/>
      </c>
      <c r="G308" s="119" t="str">
        <f>IF(AND(E308='Zoekmodel - Niet meetbaar'!$C$5,I308=FALSE),H308,"")</f>
        <v/>
      </c>
      <c r="H308" s="119" t="s">
        <v>551</v>
      </c>
      <c r="I308" s="126" t="b">
        <v>1</v>
      </c>
      <c r="J308" s="126" t="s">
        <v>343</v>
      </c>
      <c r="K308" s="127" t="b">
        <v>1</v>
      </c>
      <c r="L308" s="123" t="str">
        <v>Ja</v>
      </c>
      <c r="N308" s="116"/>
    </row>
    <row r="309" spans="1:14" ht="12.75" x14ac:dyDescent="0.2">
      <c r="A309" s="48"/>
      <c r="B309" s="118" t="s">
        <v>521</v>
      </c>
      <c r="C309" s="119" t="str">
        <f>IF(B309='Zoekmodel - Sensoren'!$C$4,E309,"")</f>
        <v/>
      </c>
      <c r="D309" s="119" t="str">
        <f>IF(B309='Zoekmodel - Niet meetbaar'!$C$4,E309,"")</f>
        <v/>
      </c>
      <c r="E309" s="128" t="s">
        <v>552</v>
      </c>
      <c r="F309" s="119" t="str">
        <f>IF(AND(E309='Zoekmodel - Sensoren'!$C$5,I309=TRUE),H309,"")</f>
        <v/>
      </c>
      <c r="G309" s="119" t="str">
        <f>IF(AND(E309='Zoekmodel - Niet meetbaar'!$C$5,I309=FALSE),H309,"")</f>
        <v/>
      </c>
      <c r="H309" s="119" t="s">
        <v>553</v>
      </c>
      <c r="I309" s="126" t="b">
        <v>1</v>
      </c>
      <c r="J309" s="126" t="s">
        <v>190</v>
      </c>
      <c r="K309" s="127" t="b">
        <v>1</v>
      </c>
      <c r="L309" s="123" t="str">
        <v>Ja</v>
      </c>
      <c r="N309" s="116"/>
    </row>
    <row r="310" spans="1:14" ht="12.75" x14ac:dyDescent="0.2">
      <c r="A310" s="48"/>
      <c r="B310" s="118" t="s">
        <v>521</v>
      </c>
      <c r="C310" s="119" t="str">
        <f>IF(B310='Zoekmodel - Sensoren'!$C$4,E310,"")</f>
        <v/>
      </c>
      <c r="D310" s="119" t="str">
        <f>IF(B310='Zoekmodel - Niet meetbaar'!$C$4,E310,"")</f>
        <v/>
      </c>
      <c r="E310" s="128" t="s">
        <v>552</v>
      </c>
      <c r="F310" s="119" t="str">
        <f>IF(AND(E310='Zoekmodel - Sensoren'!$C$5,I310=TRUE),H310,"")</f>
        <v/>
      </c>
      <c r="G310" s="119" t="str">
        <f>IF(AND(E310='Zoekmodel - Niet meetbaar'!$C$5,I310=FALSE),H310,"")</f>
        <v/>
      </c>
      <c r="H310" s="119" t="s">
        <v>553</v>
      </c>
      <c r="I310" s="126" t="b">
        <v>1</v>
      </c>
      <c r="J310" s="126" t="s">
        <v>343</v>
      </c>
      <c r="K310" s="127" t="b">
        <v>1</v>
      </c>
      <c r="L310" s="123" t="str">
        <v>Ja</v>
      </c>
      <c r="N310" s="116"/>
    </row>
    <row r="311" spans="1:14" ht="12.75" x14ac:dyDescent="0.2">
      <c r="A311" s="48"/>
      <c r="B311" s="118" t="s">
        <v>521</v>
      </c>
      <c r="C311" s="119" t="str">
        <f>IF(B311='Zoekmodel - Sensoren'!$C$4,E311,"")</f>
        <v/>
      </c>
      <c r="D311" s="119" t="str">
        <f>IF(B311='Zoekmodel - Niet meetbaar'!$C$4,E311,"")</f>
        <v/>
      </c>
      <c r="E311" s="128" t="s">
        <v>552</v>
      </c>
      <c r="F311" s="119" t="str">
        <f>IF(AND(E311='Zoekmodel - Sensoren'!$C$5,I311=TRUE),H311,"")</f>
        <v/>
      </c>
      <c r="G311" s="119" t="str">
        <f>IF(AND(E311='Zoekmodel - Niet meetbaar'!$C$5,I311=FALSE),H311,"")</f>
        <v/>
      </c>
      <c r="H311" s="119" t="s">
        <v>553</v>
      </c>
      <c r="I311" s="126" t="b">
        <v>0</v>
      </c>
      <c r="J311" s="126" t="s">
        <v>347</v>
      </c>
      <c r="K311" s="122" t="b">
        <v>0</v>
      </c>
      <c r="L311" s="123" t="str">
        <v/>
      </c>
      <c r="N311" s="116"/>
    </row>
    <row r="312" spans="1:14" ht="12.75" x14ac:dyDescent="0.2">
      <c r="A312" s="48"/>
      <c r="B312" s="118" t="s">
        <v>521</v>
      </c>
      <c r="C312" s="119" t="str">
        <f>IF(B312='Zoekmodel - Sensoren'!$C$4,E312,"")</f>
        <v/>
      </c>
      <c r="D312" s="119" t="str">
        <f>IF(B312='Zoekmodel - Niet meetbaar'!$C$4,E312,"")</f>
        <v/>
      </c>
      <c r="E312" s="120" t="s">
        <v>554</v>
      </c>
      <c r="F312" s="119" t="str">
        <f>IF(AND(E312='Zoekmodel - Sensoren'!$C$5,I312=TRUE),H312,"")</f>
        <v/>
      </c>
      <c r="G312" s="119" t="str">
        <f>IF(AND(E312='Zoekmodel - Niet meetbaar'!$C$5,I312=FALSE),H312,"")</f>
        <v/>
      </c>
      <c r="H312" s="119" t="s">
        <v>555</v>
      </c>
      <c r="I312" s="126" t="b">
        <v>0</v>
      </c>
      <c r="J312" s="126" t="s">
        <v>353</v>
      </c>
      <c r="K312" s="127" t="b">
        <v>0</v>
      </c>
      <c r="L312" s="123" t="str">
        <v/>
      </c>
      <c r="N312" s="116"/>
    </row>
    <row r="313" spans="1:14" ht="12.75" x14ac:dyDescent="0.2">
      <c r="A313" s="48"/>
      <c r="B313" s="118" t="s">
        <v>521</v>
      </c>
      <c r="C313" s="119" t="str">
        <f>IF(B313='Zoekmodel - Sensoren'!$C$4,E313,"")</f>
        <v/>
      </c>
      <c r="D313" s="119" t="str">
        <f>IF(B313='Zoekmodel - Niet meetbaar'!$C$4,E313,"")</f>
        <v/>
      </c>
      <c r="E313" s="120" t="s">
        <v>554</v>
      </c>
      <c r="F313" s="119" t="str">
        <f>IF(AND(E313='Zoekmodel - Sensoren'!$C$5,I313=TRUE),H313,"")</f>
        <v/>
      </c>
      <c r="G313" s="119" t="str">
        <f>IF(AND(E313='Zoekmodel - Niet meetbaar'!$C$5,I313=FALSE),H313,"")</f>
        <v/>
      </c>
      <c r="H313" s="119" t="s">
        <v>555</v>
      </c>
      <c r="I313" s="126" t="b">
        <v>1</v>
      </c>
      <c r="J313" s="126" t="s">
        <v>190</v>
      </c>
      <c r="K313" s="122" t="b">
        <v>0</v>
      </c>
      <c r="L313" s="123" t="str">
        <v/>
      </c>
      <c r="N313" s="116"/>
    </row>
    <row r="314" spans="1:14" ht="12.75" x14ac:dyDescent="0.2">
      <c r="A314" s="48"/>
      <c r="B314" s="118" t="s">
        <v>521</v>
      </c>
      <c r="C314" s="119" t="str">
        <f>IF(B314='Zoekmodel - Sensoren'!$C$4,E314,"")</f>
        <v/>
      </c>
      <c r="D314" s="119" t="str">
        <f>IF(B314='Zoekmodel - Niet meetbaar'!$C$4,E314,"")</f>
        <v/>
      </c>
      <c r="E314" s="120" t="s">
        <v>554</v>
      </c>
      <c r="F314" s="119" t="str">
        <f>IF(AND(E314='Zoekmodel - Sensoren'!$C$5,I314=TRUE),H314,"")</f>
        <v/>
      </c>
      <c r="G314" s="119" t="str">
        <f>IF(AND(E314='Zoekmodel - Niet meetbaar'!$C$5,I314=FALSE),H314,"")</f>
        <v/>
      </c>
      <c r="H314" s="119" t="s">
        <v>556</v>
      </c>
      <c r="I314" s="126" t="b">
        <v>1</v>
      </c>
      <c r="J314" s="126" t="s">
        <v>343</v>
      </c>
      <c r="K314" s="127" t="b">
        <v>1</v>
      </c>
      <c r="L314" s="123" t="str">
        <v>Ja</v>
      </c>
      <c r="N314" s="116"/>
    </row>
    <row r="315" spans="1:14" ht="12.75" x14ac:dyDescent="0.2">
      <c r="A315" s="48"/>
      <c r="B315" s="118" t="s">
        <v>521</v>
      </c>
      <c r="C315" s="119" t="str">
        <f>IF(B315='Zoekmodel - Sensoren'!$C$4,E315,"")</f>
        <v/>
      </c>
      <c r="D315" s="119" t="str">
        <f>IF(B315='Zoekmodel - Niet meetbaar'!$C$4,E315,"")</f>
        <v/>
      </c>
      <c r="E315" s="120" t="s">
        <v>554</v>
      </c>
      <c r="F315" s="119" t="str">
        <f>IF(AND(E315='Zoekmodel - Sensoren'!$C$5,I315=TRUE),H315,"")</f>
        <v/>
      </c>
      <c r="G315" s="119" t="str">
        <f>IF(AND(E315='Zoekmodel - Niet meetbaar'!$C$5,I315=FALSE),H315,"")</f>
        <v/>
      </c>
      <c r="H315" s="119" t="s">
        <v>557</v>
      </c>
      <c r="I315" s="126" t="b">
        <v>0</v>
      </c>
      <c r="J315" s="121"/>
      <c r="K315" s="122" t="b">
        <v>0</v>
      </c>
      <c r="L315" s="123" t="str">
        <v/>
      </c>
      <c r="N315" s="116"/>
    </row>
    <row r="316" spans="1:14" ht="12.75" x14ac:dyDescent="0.2">
      <c r="A316" s="48"/>
      <c r="B316" s="118" t="s">
        <v>521</v>
      </c>
      <c r="C316" s="119" t="str">
        <f>IF(B316='Zoekmodel - Sensoren'!$C$4,E316,"")</f>
        <v/>
      </c>
      <c r="D316" s="119" t="str">
        <f>IF(B316='Zoekmodel - Niet meetbaar'!$C$4,E316,"")</f>
        <v/>
      </c>
      <c r="E316" s="120" t="s">
        <v>558</v>
      </c>
      <c r="F316" s="119" t="str">
        <f>IF(AND(E316='Zoekmodel - Sensoren'!$C$5,I316=TRUE),H316,"")</f>
        <v/>
      </c>
      <c r="G316" s="119" t="str">
        <f>IF(AND(E316='Zoekmodel - Niet meetbaar'!$C$5,I316=FALSE),H316,"")</f>
        <v/>
      </c>
      <c r="H316" s="119" t="s">
        <v>559</v>
      </c>
      <c r="I316" s="126" t="b">
        <v>1</v>
      </c>
      <c r="J316" s="126" t="s">
        <v>343</v>
      </c>
      <c r="K316" s="127" t="b">
        <v>1</v>
      </c>
      <c r="L316" s="123" t="str">
        <v>Ja</v>
      </c>
      <c r="N316" s="116"/>
    </row>
    <row r="317" spans="1:14" ht="12.75" x14ac:dyDescent="0.2">
      <c r="A317" s="48"/>
      <c r="B317" s="118" t="s">
        <v>521</v>
      </c>
      <c r="C317" s="119" t="str">
        <f>IF(B317='Zoekmodel - Sensoren'!$C$4,E317,"")</f>
        <v/>
      </c>
      <c r="D317" s="119" t="str">
        <f>IF(B317='Zoekmodel - Niet meetbaar'!$C$4,E317,"")</f>
        <v/>
      </c>
      <c r="E317" s="120" t="s">
        <v>558</v>
      </c>
      <c r="F317" s="119" t="str">
        <f>IF(AND(E317='Zoekmodel - Sensoren'!$C$5,I317=TRUE),H317,"")</f>
        <v/>
      </c>
      <c r="G317" s="119" t="str">
        <f>IF(AND(E317='Zoekmodel - Niet meetbaar'!$C$5,I317=FALSE),H317,"")</f>
        <v/>
      </c>
      <c r="H317" s="119" t="s">
        <v>559</v>
      </c>
      <c r="I317" s="126" t="b">
        <v>1</v>
      </c>
      <c r="J317" s="126" t="s">
        <v>190</v>
      </c>
      <c r="K317" s="127" t="b">
        <v>1</v>
      </c>
      <c r="L317" s="123" t="str">
        <v>Ja</v>
      </c>
      <c r="N317" s="116"/>
    </row>
    <row r="318" spans="1:14" ht="12.75" x14ac:dyDescent="0.2">
      <c r="A318" s="48"/>
      <c r="B318" s="118" t="s">
        <v>521</v>
      </c>
      <c r="C318" s="119" t="str">
        <f>IF(B318='Zoekmodel - Sensoren'!$C$4,E318,"")</f>
        <v/>
      </c>
      <c r="D318" s="119" t="str">
        <f>IF(B318='Zoekmodel - Niet meetbaar'!$C$4,E318,"")</f>
        <v/>
      </c>
      <c r="E318" s="120" t="s">
        <v>560</v>
      </c>
      <c r="F318" s="119" t="str">
        <f>IF(AND(E318='Zoekmodel - Sensoren'!$C$5,I318=TRUE),H318,"")</f>
        <v/>
      </c>
      <c r="G318" s="119" t="str">
        <f>IF(AND(E318='Zoekmodel - Niet meetbaar'!$C$5,I318=FALSE),H318,"")</f>
        <v/>
      </c>
      <c r="H318" s="119" t="s">
        <v>561</v>
      </c>
      <c r="I318" s="126" t="b">
        <v>0</v>
      </c>
      <c r="J318" s="121"/>
      <c r="K318" s="122" t="b">
        <v>0</v>
      </c>
      <c r="L318" s="123" t="str">
        <v/>
      </c>
      <c r="N318" s="116"/>
    </row>
    <row r="319" spans="1:14" ht="12.75" x14ac:dyDescent="0.2">
      <c r="A319" s="48"/>
      <c r="B319" s="118" t="s">
        <v>521</v>
      </c>
      <c r="C319" s="119" t="str">
        <f>IF(B319='Zoekmodel - Sensoren'!$C$4,E319,"")</f>
        <v/>
      </c>
      <c r="D319" s="119" t="str">
        <f>IF(B319='Zoekmodel - Niet meetbaar'!$C$4,E319,"")</f>
        <v/>
      </c>
      <c r="E319" s="120" t="s">
        <v>560</v>
      </c>
      <c r="F319" s="119" t="str">
        <f>IF(AND(E319='Zoekmodel - Sensoren'!$C$5,I319=TRUE),H319,"")</f>
        <v/>
      </c>
      <c r="G319" s="119" t="str">
        <f>IF(AND(E319='Zoekmodel - Niet meetbaar'!$C$5,I319=FALSE),H319,"")</f>
        <v/>
      </c>
      <c r="H319" s="119" t="s">
        <v>562</v>
      </c>
      <c r="I319" s="126" t="b">
        <v>0</v>
      </c>
      <c r="J319" s="126" t="s">
        <v>347</v>
      </c>
      <c r="K319" s="122" t="b">
        <v>0</v>
      </c>
      <c r="L319" s="123" t="str">
        <v/>
      </c>
      <c r="N319" s="116"/>
    </row>
    <row r="320" spans="1:14" ht="12.75" x14ac:dyDescent="0.2">
      <c r="A320" s="48"/>
      <c r="B320" s="118" t="s">
        <v>521</v>
      </c>
      <c r="C320" s="119" t="str">
        <f>IF(B320='Zoekmodel - Sensoren'!$C$4,E320,"")</f>
        <v/>
      </c>
      <c r="D320" s="119" t="str">
        <f>IF(B320='Zoekmodel - Niet meetbaar'!$C$4,E320,"")</f>
        <v/>
      </c>
      <c r="E320" s="120" t="s">
        <v>560</v>
      </c>
      <c r="F320" s="119" t="str">
        <f>IF(AND(E320='Zoekmodel - Sensoren'!$C$5,I320=TRUE),H320,"")</f>
        <v/>
      </c>
      <c r="G320" s="119" t="str">
        <f>IF(AND(E320='Zoekmodel - Niet meetbaar'!$C$5,I320=FALSE),H320,"")</f>
        <v/>
      </c>
      <c r="H320" s="119" t="s">
        <v>562</v>
      </c>
      <c r="I320" s="126" t="b">
        <v>1</v>
      </c>
      <c r="J320" s="126" t="s">
        <v>190</v>
      </c>
      <c r="K320" s="127" t="b">
        <v>1</v>
      </c>
      <c r="L320" s="123" t="str">
        <v>Ja</v>
      </c>
      <c r="N320" s="116"/>
    </row>
    <row r="321" spans="1:14" ht="12.75" x14ac:dyDescent="0.2">
      <c r="A321" s="48"/>
      <c r="B321" s="118" t="s">
        <v>521</v>
      </c>
      <c r="C321" s="119" t="str">
        <f>IF(B321='Zoekmodel - Sensoren'!$C$4,E321,"")</f>
        <v/>
      </c>
      <c r="D321" s="119" t="str">
        <f>IF(B321='Zoekmodel - Niet meetbaar'!$C$4,E321,"")</f>
        <v/>
      </c>
      <c r="E321" s="120" t="s">
        <v>560</v>
      </c>
      <c r="F321" s="119" t="str">
        <f>IF(AND(E321='Zoekmodel - Sensoren'!$C$5,I321=TRUE),H321,"")</f>
        <v/>
      </c>
      <c r="G321" s="119" t="str">
        <f>IF(AND(E321='Zoekmodel - Niet meetbaar'!$C$5,I321=FALSE),H321,"")</f>
        <v/>
      </c>
      <c r="H321" s="125" t="s">
        <v>563</v>
      </c>
      <c r="I321" s="126" t="b">
        <v>1</v>
      </c>
      <c r="J321" s="126" t="s">
        <v>190</v>
      </c>
      <c r="K321" s="127" t="b">
        <v>1</v>
      </c>
      <c r="L321" s="123" t="str">
        <v>Ja</v>
      </c>
      <c r="N321" s="116"/>
    </row>
    <row r="322" spans="1:14" ht="12.75" x14ac:dyDescent="0.2">
      <c r="A322" s="48"/>
      <c r="B322" s="118" t="s">
        <v>521</v>
      </c>
      <c r="C322" s="119" t="str">
        <f>IF(B322='Zoekmodel - Sensoren'!$C$4,E322,"")</f>
        <v/>
      </c>
      <c r="D322" s="119" t="str">
        <f>IF(B322='Zoekmodel - Niet meetbaar'!$C$4,E322,"")</f>
        <v/>
      </c>
      <c r="E322" s="120" t="s">
        <v>564</v>
      </c>
      <c r="F322" s="119" t="str">
        <f>IF(AND(E322='Zoekmodel - Sensoren'!$C$5,I322=TRUE),H322,"")</f>
        <v/>
      </c>
      <c r="G322" s="119" t="str">
        <f>IF(AND(E322='Zoekmodel - Niet meetbaar'!$C$5,I322=FALSE),H322,"")</f>
        <v/>
      </c>
      <c r="H322" s="125" t="s">
        <v>565</v>
      </c>
      <c r="I322" s="126" t="b">
        <v>1</v>
      </c>
      <c r="J322" s="126" t="s">
        <v>149</v>
      </c>
      <c r="K322" s="127" t="b">
        <v>1</v>
      </c>
      <c r="L322" s="123" t="str">
        <v>Ja</v>
      </c>
      <c r="N322" s="116"/>
    </row>
    <row r="323" spans="1:14" ht="12.75" x14ac:dyDescent="0.2">
      <c r="A323" s="48"/>
      <c r="B323" s="118" t="s">
        <v>521</v>
      </c>
      <c r="C323" s="119" t="str">
        <f>IF(B323='Zoekmodel - Sensoren'!$C$4,E323,"")</f>
        <v/>
      </c>
      <c r="D323" s="119" t="str">
        <f>IF(B323='Zoekmodel - Niet meetbaar'!$C$4,E323,"")</f>
        <v/>
      </c>
      <c r="E323" s="120" t="s">
        <v>564</v>
      </c>
      <c r="F323" s="119" t="str">
        <f>IF(AND(E323='Zoekmodel - Sensoren'!$C$5,I323=TRUE),H323,"")</f>
        <v/>
      </c>
      <c r="G323" s="119" t="str">
        <f>IF(AND(E323='Zoekmodel - Niet meetbaar'!$C$5,I323=FALSE),H323,"")</f>
        <v/>
      </c>
      <c r="H323" s="125" t="s">
        <v>566</v>
      </c>
      <c r="I323" s="126" t="b">
        <v>1</v>
      </c>
      <c r="J323" s="126" t="s">
        <v>239</v>
      </c>
      <c r="K323" s="127" t="b">
        <v>1</v>
      </c>
      <c r="L323" s="123" t="str">
        <v>Ja</v>
      </c>
      <c r="N323" s="116"/>
    </row>
    <row r="324" spans="1:14" ht="12.75" x14ac:dyDescent="0.2">
      <c r="A324" s="48"/>
      <c r="B324" s="118" t="s">
        <v>521</v>
      </c>
      <c r="C324" s="119" t="str">
        <f>IF(B324='Zoekmodel - Sensoren'!$C$4,E324,"")</f>
        <v/>
      </c>
      <c r="D324" s="119" t="str">
        <f>IF(B324='Zoekmodel - Niet meetbaar'!$C$4,E324,"")</f>
        <v/>
      </c>
      <c r="E324" s="120" t="s">
        <v>564</v>
      </c>
      <c r="F324" s="119" t="str">
        <f>IF(AND(E324='Zoekmodel - Sensoren'!$C$5,I324=TRUE),H324,"")</f>
        <v/>
      </c>
      <c r="G324" s="119" t="str">
        <f>IF(AND(E324='Zoekmodel - Niet meetbaar'!$C$5,I324=FALSE),H324,"")</f>
        <v/>
      </c>
      <c r="H324" s="125" t="s">
        <v>566</v>
      </c>
      <c r="I324" s="126" t="b">
        <v>1</v>
      </c>
      <c r="J324" s="126" t="s">
        <v>140</v>
      </c>
      <c r="K324" s="127" t="b">
        <v>1</v>
      </c>
      <c r="L324" s="123" t="str">
        <v>Ja</v>
      </c>
      <c r="N324" s="116"/>
    </row>
    <row r="325" spans="1:14" ht="12.75" x14ac:dyDescent="0.2">
      <c r="A325" s="48"/>
      <c r="B325" s="118" t="s">
        <v>521</v>
      </c>
      <c r="C325" s="119" t="str">
        <f>IF(B325='Zoekmodel - Sensoren'!$C$4,E325,"")</f>
        <v/>
      </c>
      <c r="D325" s="119" t="str">
        <f>IF(B325='Zoekmodel - Niet meetbaar'!$C$4,E325,"")</f>
        <v/>
      </c>
      <c r="E325" s="120" t="s">
        <v>564</v>
      </c>
      <c r="F325" s="119" t="str">
        <f>IF(AND(E325='Zoekmodel - Sensoren'!$C$5,I325=TRUE),H325,"")</f>
        <v/>
      </c>
      <c r="G325" s="119" t="str">
        <f>IF(AND(E325='Zoekmodel - Niet meetbaar'!$C$5,I325=FALSE),H325,"")</f>
        <v/>
      </c>
      <c r="H325" s="125" t="s">
        <v>566</v>
      </c>
      <c r="I325" s="126" t="b">
        <v>1</v>
      </c>
      <c r="J325" s="126" t="s">
        <v>137</v>
      </c>
      <c r="K325" s="127" t="b">
        <v>1</v>
      </c>
      <c r="L325" s="123" t="str">
        <v>Ja</v>
      </c>
      <c r="N325" s="116"/>
    </row>
    <row r="326" spans="1:14" ht="12.75" x14ac:dyDescent="0.2">
      <c r="A326" s="48"/>
      <c r="B326" s="118" t="s">
        <v>521</v>
      </c>
      <c r="C326" s="119" t="str">
        <f>IF(B326='Zoekmodel - Sensoren'!$C$4,E326,"")</f>
        <v/>
      </c>
      <c r="D326" s="119" t="str">
        <f>IF(B326='Zoekmodel - Niet meetbaar'!$C$4,E326,"")</f>
        <v/>
      </c>
      <c r="E326" s="120" t="s">
        <v>564</v>
      </c>
      <c r="F326" s="119" t="str">
        <f>IF(AND(E326='Zoekmodel - Sensoren'!$C$5,I326=TRUE),H326,"")</f>
        <v/>
      </c>
      <c r="G326" s="119" t="str">
        <f>IF(AND(E326='Zoekmodel - Niet meetbaar'!$C$5,I326=FALSE),H326,"")</f>
        <v/>
      </c>
      <c r="H326" s="125" t="s">
        <v>566</v>
      </c>
      <c r="I326" s="126" t="b">
        <v>1</v>
      </c>
      <c r="J326" s="126" t="s">
        <v>220</v>
      </c>
      <c r="K326" s="127" t="b">
        <v>1</v>
      </c>
      <c r="L326" s="123" t="str">
        <v>Ja</v>
      </c>
      <c r="N326" s="116"/>
    </row>
    <row r="327" spans="1:14" ht="12.75" x14ac:dyDescent="0.2">
      <c r="A327" s="48"/>
      <c r="B327" s="118" t="s">
        <v>521</v>
      </c>
      <c r="C327" s="119" t="str">
        <f>IF(B327='Zoekmodel - Sensoren'!$C$4,E327,"")</f>
        <v/>
      </c>
      <c r="D327" s="119" t="str">
        <f>IF(B327='Zoekmodel - Niet meetbaar'!$C$4,E327,"")</f>
        <v/>
      </c>
      <c r="E327" s="120" t="s">
        <v>564</v>
      </c>
      <c r="F327" s="119" t="str">
        <f>IF(AND(E327='Zoekmodel - Sensoren'!$C$5,I327=TRUE),H327,"")</f>
        <v/>
      </c>
      <c r="G327" s="119" t="str">
        <f>IF(AND(E327='Zoekmodel - Niet meetbaar'!$C$5,I327=FALSE),H327,"")</f>
        <v/>
      </c>
      <c r="H327" s="125" t="s">
        <v>566</v>
      </c>
      <c r="I327" s="126" t="b">
        <v>1</v>
      </c>
      <c r="J327" s="126" t="s">
        <v>155</v>
      </c>
      <c r="K327" s="127" t="b">
        <v>1</v>
      </c>
      <c r="L327" s="123" t="str">
        <v>Ja</v>
      </c>
      <c r="N327" s="116"/>
    </row>
    <row r="328" spans="1:14" ht="12.75" x14ac:dyDescent="0.2">
      <c r="A328" s="48"/>
      <c r="B328" s="118" t="s">
        <v>521</v>
      </c>
      <c r="C328" s="119" t="str">
        <f>IF(B328='Zoekmodel - Sensoren'!$C$4,E328,"")</f>
        <v/>
      </c>
      <c r="D328" s="119" t="str">
        <f>IF(B328='Zoekmodel - Niet meetbaar'!$C$4,E328,"")</f>
        <v/>
      </c>
      <c r="E328" s="120" t="s">
        <v>564</v>
      </c>
      <c r="F328" s="119" t="str">
        <f>IF(AND(E328='Zoekmodel - Sensoren'!$C$5,I328=TRUE),H328,"")</f>
        <v/>
      </c>
      <c r="G328" s="119" t="str">
        <f>IF(AND(E328='Zoekmodel - Niet meetbaar'!$C$5,I328=FALSE),H328,"")</f>
        <v/>
      </c>
      <c r="H328" s="125" t="s">
        <v>566</v>
      </c>
      <c r="I328" s="126" t="b">
        <v>1</v>
      </c>
      <c r="J328" s="126" t="s">
        <v>208</v>
      </c>
      <c r="K328" s="127" t="b">
        <v>1</v>
      </c>
      <c r="L328" s="123" t="str">
        <v>Ja</v>
      </c>
      <c r="N328" s="116"/>
    </row>
    <row r="329" spans="1:14" ht="12.75" x14ac:dyDescent="0.2">
      <c r="A329" s="48"/>
      <c r="B329" s="118" t="s">
        <v>521</v>
      </c>
      <c r="C329" s="119" t="str">
        <f>IF(B329='Zoekmodel - Sensoren'!$C$4,E329,"")</f>
        <v/>
      </c>
      <c r="D329" s="119" t="str">
        <f>IF(B329='Zoekmodel - Niet meetbaar'!$C$4,E329,"")</f>
        <v/>
      </c>
      <c r="E329" s="120" t="s">
        <v>564</v>
      </c>
      <c r="F329" s="119" t="str">
        <f>IF(AND(E329='Zoekmodel - Sensoren'!$C$5,I329=TRUE),H329,"")</f>
        <v/>
      </c>
      <c r="G329" s="119" t="str">
        <f>IF(AND(E329='Zoekmodel - Niet meetbaar'!$C$5,I329=FALSE),H329,"")</f>
        <v/>
      </c>
      <c r="H329" s="125" t="s">
        <v>565</v>
      </c>
      <c r="I329" s="126" t="b">
        <v>1</v>
      </c>
      <c r="J329" s="119" t="s">
        <v>258</v>
      </c>
      <c r="K329" s="127" t="b">
        <v>1</v>
      </c>
      <c r="L329" s="123" t="str">
        <v>Ja</v>
      </c>
      <c r="N329" s="116"/>
    </row>
    <row r="330" spans="1:14" ht="12.75" x14ac:dyDescent="0.2">
      <c r="A330" s="48"/>
      <c r="B330" s="118" t="s">
        <v>521</v>
      </c>
      <c r="C330" s="119" t="str">
        <f>IF(B330='Zoekmodel - Sensoren'!$C$4,E330,"")</f>
        <v/>
      </c>
      <c r="D330" s="119" t="str">
        <f>IF(B330='Zoekmodel - Niet meetbaar'!$C$4,E330,"")</f>
        <v/>
      </c>
      <c r="E330" s="120" t="s">
        <v>564</v>
      </c>
      <c r="F330" s="119" t="str">
        <f>IF(AND(E330='Zoekmodel - Sensoren'!$C$5,I330=TRUE),H330,"")</f>
        <v/>
      </c>
      <c r="G330" s="119" t="str">
        <f>IF(AND(E330='Zoekmodel - Niet meetbaar'!$C$5,I330=FALSE),H330,"")</f>
        <v/>
      </c>
      <c r="H330" s="125" t="s">
        <v>565</v>
      </c>
      <c r="I330" s="126" t="b">
        <v>1</v>
      </c>
      <c r="J330" s="125" t="s">
        <v>190</v>
      </c>
      <c r="K330" s="127" t="b">
        <v>0</v>
      </c>
      <c r="L330" s="123" t="str">
        <v/>
      </c>
      <c r="N330" s="116"/>
    </row>
    <row r="331" spans="1:14" ht="12.75" x14ac:dyDescent="0.2">
      <c r="A331" s="48"/>
      <c r="B331" s="118" t="s">
        <v>521</v>
      </c>
      <c r="C331" s="119" t="str">
        <f>IF(B331='Zoekmodel - Sensoren'!$C$4,E331,"")</f>
        <v/>
      </c>
      <c r="D331" s="119" t="str">
        <f>IF(B331='Zoekmodel - Niet meetbaar'!$C$4,E331,"")</f>
        <v/>
      </c>
      <c r="E331" s="120" t="s">
        <v>564</v>
      </c>
      <c r="F331" s="119" t="str">
        <f>IF(AND(E331='Zoekmodel - Sensoren'!$C$5,I331=TRUE),H331,"")</f>
        <v/>
      </c>
      <c r="G331" s="119" t="str">
        <f>IF(AND(E331='Zoekmodel - Niet meetbaar'!$C$5,I331=FALSE),H331,"")</f>
        <v/>
      </c>
      <c r="H331" s="125" t="s">
        <v>565</v>
      </c>
      <c r="I331" s="126" t="b">
        <v>0</v>
      </c>
      <c r="J331" s="119" t="s">
        <v>382</v>
      </c>
      <c r="K331" s="127" t="b">
        <v>0</v>
      </c>
      <c r="L331" s="123" t="str">
        <v/>
      </c>
      <c r="N331" s="116"/>
    </row>
    <row r="332" spans="1:14" ht="12.75" x14ac:dyDescent="0.2">
      <c r="A332" s="48"/>
      <c r="B332" s="118" t="s">
        <v>521</v>
      </c>
      <c r="C332" s="119" t="str">
        <f>IF(B332='Zoekmodel - Sensoren'!$C$4,E332,"")</f>
        <v/>
      </c>
      <c r="D332" s="119" t="str">
        <f>IF(B332='Zoekmodel - Niet meetbaar'!$C$4,E332,"")</f>
        <v/>
      </c>
      <c r="E332" s="120" t="s">
        <v>564</v>
      </c>
      <c r="F332" s="119" t="str">
        <f>IF(AND(E332='Zoekmodel - Sensoren'!$C$5,I332=TRUE),H332,"")</f>
        <v/>
      </c>
      <c r="G332" s="119" t="str">
        <f>IF(AND(E332='Zoekmodel - Niet meetbaar'!$C$5,I332=FALSE),H332,"")</f>
        <v/>
      </c>
      <c r="H332" s="125" t="s">
        <v>565</v>
      </c>
      <c r="I332" s="126" t="b">
        <v>1</v>
      </c>
      <c r="J332" s="126" t="s">
        <v>343</v>
      </c>
      <c r="K332" s="127" t="b">
        <v>1</v>
      </c>
      <c r="L332" s="123" t="str">
        <v>Ja</v>
      </c>
      <c r="N332" s="116"/>
    </row>
    <row r="333" spans="1:14" ht="12.75" x14ac:dyDescent="0.2">
      <c r="A333" s="48"/>
      <c r="B333" s="118" t="s">
        <v>521</v>
      </c>
      <c r="C333" s="119" t="str">
        <f>IF(B333='Zoekmodel - Sensoren'!$C$4,E333,"")</f>
        <v/>
      </c>
      <c r="D333" s="119" t="str">
        <f>IF(B333='Zoekmodel - Niet meetbaar'!$C$4,E333,"")</f>
        <v/>
      </c>
      <c r="E333" s="120" t="s">
        <v>564</v>
      </c>
      <c r="F333" s="119" t="str">
        <f>IF(AND(E333='Zoekmodel - Sensoren'!$C$5,I333=TRUE),H333,"")</f>
        <v/>
      </c>
      <c r="G333" s="119" t="str">
        <f>IF(AND(E333='Zoekmodel - Niet meetbaar'!$C$5,I333=FALSE),H333,"")</f>
        <v/>
      </c>
      <c r="H333" s="119" t="s">
        <v>567</v>
      </c>
      <c r="I333" s="126" t="b">
        <v>0</v>
      </c>
      <c r="J333" s="126" t="s">
        <v>347</v>
      </c>
      <c r="K333" s="122" t="b">
        <v>0</v>
      </c>
      <c r="L333" s="123" t="str">
        <v/>
      </c>
      <c r="N333" s="116"/>
    </row>
    <row r="334" spans="1:14" ht="12.75" x14ac:dyDescent="0.2">
      <c r="A334" s="48"/>
      <c r="B334" s="118" t="s">
        <v>521</v>
      </c>
      <c r="C334" s="119" t="str">
        <f>IF(B334='Zoekmodel - Sensoren'!$C$4,E334,"")</f>
        <v/>
      </c>
      <c r="D334" s="119" t="str">
        <f>IF(B334='Zoekmodel - Niet meetbaar'!$C$4,E334,"")</f>
        <v/>
      </c>
      <c r="E334" s="120" t="s">
        <v>568</v>
      </c>
      <c r="F334" s="119" t="str">
        <f>IF(AND(E334='Zoekmodel - Sensoren'!$C$5,I334=TRUE),H334,"")</f>
        <v/>
      </c>
      <c r="G334" s="119" t="str">
        <f>IF(AND(E334='Zoekmodel - Niet meetbaar'!$C$5,I334=FALSE),H334,"")</f>
        <v/>
      </c>
      <c r="H334" s="119" t="s">
        <v>569</v>
      </c>
      <c r="I334" s="126" t="b">
        <v>0</v>
      </c>
      <c r="J334" s="121"/>
      <c r="K334" s="122" t="b">
        <v>0</v>
      </c>
      <c r="L334" s="123" t="str">
        <v/>
      </c>
      <c r="N334" s="116"/>
    </row>
    <row r="335" spans="1:14" ht="12.75" x14ac:dyDescent="0.2">
      <c r="A335" s="48"/>
      <c r="B335" s="118" t="s">
        <v>521</v>
      </c>
      <c r="C335" s="119" t="str">
        <f>IF(B335='Zoekmodel - Sensoren'!$C$4,E335,"")</f>
        <v/>
      </c>
      <c r="D335" s="119" t="str">
        <f>IF(B335='Zoekmodel - Niet meetbaar'!$C$4,E335,"")</f>
        <v/>
      </c>
      <c r="E335" s="120" t="s">
        <v>568</v>
      </c>
      <c r="F335" s="119" t="str">
        <f>IF(AND(E335='Zoekmodel - Sensoren'!$C$5,I335=TRUE),H335,"")</f>
        <v/>
      </c>
      <c r="G335" s="119" t="str">
        <f>IF(AND(E335='Zoekmodel - Niet meetbaar'!$C$5,I335=FALSE),H335,"")</f>
        <v/>
      </c>
      <c r="H335" s="119" t="s">
        <v>570</v>
      </c>
      <c r="I335" s="126" t="b">
        <v>0</v>
      </c>
      <c r="J335" s="126" t="s">
        <v>347</v>
      </c>
      <c r="K335" s="122" t="b">
        <v>0</v>
      </c>
      <c r="L335" s="123" t="str">
        <v/>
      </c>
      <c r="N335" s="116"/>
    </row>
    <row r="336" spans="1:14" ht="12.75" x14ac:dyDescent="0.2">
      <c r="A336" s="48"/>
      <c r="B336" s="118" t="s">
        <v>521</v>
      </c>
      <c r="C336" s="119" t="str">
        <f>IF(B336='Zoekmodel - Sensoren'!$C$4,E336,"")</f>
        <v/>
      </c>
      <c r="D336" s="119" t="str">
        <f>IF(B336='Zoekmodel - Niet meetbaar'!$C$4,E336,"")</f>
        <v/>
      </c>
      <c r="E336" s="120" t="s">
        <v>568</v>
      </c>
      <c r="F336" s="119" t="str">
        <f>IF(AND(E336='Zoekmodel - Sensoren'!$C$5,I336=TRUE),H336,"")</f>
        <v/>
      </c>
      <c r="G336" s="119" t="str">
        <f>IF(AND(E336='Zoekmodel - Niet meetbaar'!$C$5,I336=FALSE),H336,"")</f>
        <v/>
      </c>
      <c r="H336" s="119" t="s">
        <v>571</v>
      </c>
      <c r="I336" s="126" t="b">
        <v>0</v>
      </c>
      <c r="J336" s="126" t="s">
        <v>347</v>
      </c>
      <c r="K336" s="122" t="b">
        <v>0</v>
      </c>
      <c r="L336" s="123" t="str">
        <v/>
      </c>
      <c r="N336" s="116"/>
    </row>
    <row r="337" spans="1:14" ht="12.75" x14ac:dyDescent="0.2">
      <c r="A337" s="48"/>
      <c r="B337" s="118" t="s">
        <v>521</v>
      </c>
      <c r="C337" s="119" t="str">
        <f>IF(B337='Zoekmodel - Sensoren'!$C$4,E337,"")</f>
        <v/>
      </c>
      <c r="D337" s="119" t="str">
        <f>IF(B337='Zoekmodel - Niet meetbaar'!$C$4,E337,"")</f>
        <v/>
      </c>
      <c r="E337" s="120" t="s">
        <v>572</v>
      </c>
      <c r="F337" s="119" t="str">
        <f>IF(AND(E337='Zoekmodel - Sensoren'!$C$5,I337=TRUE),H337,"")</f>
        <v/>
      </c>
      <c r="G337" s="119" t="str">
        <f>IF(AND(E337='Zoekmodel - Niet meetbaar'!$C$5,I337=FALSE),H337,"")</f>
        <v/>
      </c>
      <c r="H337" s="119" t="s">
        <v>573</v>
      </c>
      <c r="I337" s="126" t="b">
        <v>0</v>
      </c>
      <c r="J337" s="126" t="s">
        <v>347</v>
      </c>
      <c r="K337" s="122" t="b">
        <v>0</v>
      </c>
      <c r="L337" s="123" t="str">
        <v/>
      </c>
      <c r="N337" s="116"/>
    </row>
    <row r="338" spans="1:14" ht="12.75" x14ac:dyDescent="0.2">
      <c r="A338" s="48"/>
      <c r="B338" s="118" t="s">
        <v>521</v>
      </c>
      <c r="C338" s="119" t="str">
        <f>IF(B338='Zoekmodel - Sensoren'!$C$4,E338,"")</f>
        <v/>
      </c>
      <c r="D338" s="119" t="str">
        <f>IF(B338='Zoekmodel - Niet meetbaar'!$C$4,E338,"")</f>
        <v/>
      </c>
      <c r="E338" s="120" t="s">
        <v>572</v>
      </c>
      <c r="F338" s="119" t="str">
        <f>IF(AND(E338='Zoekmodel - Sensoren'!$C$5,I338=TRUE),H338,"")</f>
        <v/>
      </c>
      <c r="G338" s="119" t="str">
        <f>IF(AND(E338='Zoekmodel - Niet meetbaar'!$C$5,I338=FALSE),H338,"")</f>
        <v/>
      </c>
      <c r="H338" s="119" t="s">
        <v>574</v>
      </c>
      <c r="I338" s="126" t="b">
        <v>0</v>
      </c>
      <c r="J338" s="126" t="s">
        <v>347</v>
      </c>
      <c r="K338" s="122" t="b">
        <v>0</v>
      </c>
      <c r="L338" s="123" t="str">
        <v/>
      </c>
      <c r="N338" s="116"/>
    </row>
    <row r="339" spans="1:14" ht="12.75" x14ac:dyDescent="0.2">
      <c r="A339" s="48"/>
      <c r="B339" s="118" t="s">
        <v>521</v>
      </c>
      <c r="C339" s="119" t="str">
        <f>IF(B339='Zoekmodel - Sensoren'!$C$4,E339,"")</f>
        <v/>
      </c>
      <c r="D339" s="119" t="str">
        <f>IF(B339='Zoekmodel - Niet meetbaar'!$C$4,E339,"")</f>
        <v/>
      </c>
      <c r="E339" s="120" t="s">
        <v>572</v>
      </c>
      <c r="F339" s="119" t="str">
        <f>IF(AND(E339='Zoekmodel - Sensoren'!$C$5,I339=TRUE),H339,"")</f>
        <v/>
      </c>
      <c r="G339" s="119" t="str">
        <f>IF(AND(E339='Zoekmodel - Niet meetbaar'!$C$5,I339=FALSE),H339,"")</f>
        <v/>
      </c>
      <c r="H339" s="119" t="s">
        <v>575</v>
      </c>
      <c r="I339" s="126" t="b">
        <v>0</v>
      </c>
      <c r="J339" s="126" t="s">
        <v>347</v>
      </c>
      <c r="K339" s="122" t="b">
        <v>0</v>
      </c>
      <c r="L339" s="123" t="str">
        <v/>
      </c>
      <c r="N339" s="116"/>
    </row>
    <row r="340" spans="1:14" ht="12.75" x14ac:dyDescent="0.2">
      <c r="A340" s="48"/>
      <c r="B340" s="118" t="s">
        <v>521</v>
      </c>
      <c r="C340" s="119" t="str">
        <f>IF(B340='Zoekmodel - Sensoren'!$C$4,E340,"")</f>
        <v/>
      </c>
      <c r="D340" s="119" t="str">
        <f>IF(B340='Zoekmodel - Niet meetbaar'!$C$4,E340,"")</f>
        <v/>
      </c>
      <c r="E340" s="120" t="s">
        <v>572</v>
      </c>
      <c r="F340" s="119" t="str">
        <f>IF(AND(E340='Zoekmodel - Sensoren'!$C$5,I340=TRUE),H340,"")</f>
        <v/>
      </c>
      <c r="G340" s="119" t="str">
        <f>IF(AND(E340='Zoekmodel - Niet meetbaar'!$C$5,I340=FALSE),H340,"")</f>
        <v/>
      </c>
      <c r="H340" s="119" t="s">
        <v>576</v>
      </c>
      <c r="I340" s="126" t="b">
        <v>0</v>
      </c>
      <c r="J340" s="126" t="s">
        <v>347</v>
      </c>
      <c r="K340" s="122" t="b">
        <v>0</v>
      </c>
      <c r="L340" s="123" t="str">
        <v/>
      </c>
      <c r="N340" s="116"/>
    </row>
    <row r="341" spans="1:14" ht="12.75" x14ac:dyDescent="0.2">
      <c r="A341" s="48"/>
      <c r="B341" s="118" t="s">
        <v>521</v>
      </c>
      <c r="C341" s="119" t="str">
        <f>IF(B341='Zoekmodel - Sensoren'!$C$4,E341,"")</f>
        <v/>
      </c>
      <c r="D341" s="119" t="str">
        <f>IF(B341='Zoekmodel - Niet meetbaar'!$C$4,E341,"")</f>
        <v/>
      </c>
      <c r="E341" s="120" t="s">
        <v>577</v>
      </c>
      <c r="F341" s="119" t="str">
        <f>IF(AND(E341='Zoekmodel - Sensoren'!$C$5,I341=TRUE),H341,"")</f>
        <v/>
      </c>
      <c r="G341" s="119" t="str">
        <f>IF(AND(E341='Zoekmodel - Niet meetbaar'!$C$5,I341=FALSE),H341,"")</f>
        <v/>
      </c>
      <c r="H341" s="125" t="s">
        <v>565</v>
      </c>
      <c r="I341" s="126" t="b">
        <v>1</v>
      </c>
      <c r="J341" s="126" t="s">
        <v>190</v>
      </c>
      <c r="K341" s="122" t="b">
        <v>0</v>
      </c>
      <c r="L341" s="123" t="str">
        <v/>
      </c>
      <c r="N341" s="116"/>
    </row>
    <row r="342" spans="1:14" ht="12.75" x14ac:dyDescent="0.2">
      <c r="A342" s="48"/>
      <c r="B342" s="118" t="s">
        <v>521</v>
      </c>
      <c r="C342" s="119" t="str">
        <f>IF(B342='Zoekmodel - Sensoren'!$C$4,E342,"")</f>
        <v/>
      </c>
      <c r="D342" s="119" t="str">
        <f>IF(B342='Zoekmodel - Niet meetbaar'!$C$4,E342,"")</f>
        <v/>
      </c>
      <c r="E342" s="120" t="s">
        <v>577</v>
      </c>
      <c r="F342" s="119" t="str">
        <f>IF(AND(E342='Zoekmodel - Sensoren'!$C$5,I342=TRUE),H342,"")</f>
        <v/>
      </c>
      <c r="G342" s="119" t="str">
        <f>IF(AND(E342='Zoekmodel - Niet meetbaar'!$C$5,I342=FALSE),H342,"")</f>
        <v/>
      </c>
      <c r="H342" s="119" t="s">
        <v>578</v>
      </c>
      <c r="I342" s="126" t="b">
        <v>0</v>
      </c>
      <c r="J342" s="126" t="s">
        <v>347</v>
      </c>
      <c r="K342" s="122" t="b">
        <v>0</v>
      </c>
      <c r="L342" s="123" t="str">
        <v/>
      </c>
      <c r="N342" s="116"/>
    </row>
    <row r="343" spans="1:14" ht="12.75" x14ac:dyDescent="0.2">
      <c r="A343" s="48"/>
      <c r="B343" s="118" t="s">
        <v>521</v>
      </c>
      <c r="C343" s="119" t="str">
        <f>IF(B343='Zoekmodel - Sensoren'!$C$4,E343,"")</f>
        <v/>
      </c>
      <c r="D343" s="119" t="str">
        <f>IF(B343='Zoekmodel - Niet meetbaar'!$C$4,E343,"")</f>
        <v/>
      </c>
      <c r="E343" s="120" t="s">
        <v>577</v>
      </c>
      <c r="F343" s="119" t="str">
        <f>IF(AND(E343='Zoekmodel - Sensoren'!$C$5,I343=TRUE),H343,"")</f>
        <v/>
      </c>
      <c r="G343" s="119" t="str">
        <f>IF(AND(E343='Zoekmodel - Niet meetbaar'!$C$5,I343=FALSE),H343,"")</f>
        <v/>
      </c>
      <c r="H343" s="125" t="s">
        <v>565</v>
      </c>
      <c r="I343" s="126" t="b">
        <v>1</v>
      </c>
      <c r="J343" s="126" t="s">
        <v>258</v>
      </c>
      <c r="K343" s="122" t="b">
        <v>0</v>
      </c>
      <c r="L343" s="123" t="str">
        <v/>
      </c>
      <c r="N343" s="116"/>
    </row>
    <row r="344" spans="1:14" ht="12.75" x14ac:dyDescent="0.2">
      <c r="A344" s="48"/>
      <c r="B344" s="118" t="s">
        <v>521</v>
      </c>
      <c r="C344" s="119" t="str">
        <f>IF(B344='Zoekmodel - Sensoren'!$C$4,E344,"")</f>
        <v/>
      </c>
      <c r="D344" s="119" t="str">
        <f>IF(B344='Zoekmodel - Niet meetbaar'!$C$4,E344,"")</f>
        <v/>
      </c>
      <c r="E344" s="120" t="s">
        <v>577</v>
      </c>
      <c r="F344" s="119" t="str">
        <f>IF(AND(E344='Zoekmodel - Sensoren'!$C$5,I344=TRUE),H344,"")</f>
        <v/>
      </c>
      <c r="G344" s="119" t="str">
        <f>IF(AND(E344='Zoekmodel - Niet meetbaar'!$C$5,I344=FALSE),H344,"")</f>
        <v/>
      </c>
      <c r="H344" s="119" t="s">
        <v>579</v>
      </c>
      <c r="I344" s="126" t="b">
        <v>0</v>
      </c>
      <c r="J344" s="121"/>
      <c r="K344" s="122" t="b">
        <v>0</v>
      </c>
      <c r="L344" s="123" t="str">
        <v/>
      </c>
      <c r="N344" s="116"/>
    </row>
    <row r="345" spans="1:14" ht="12.75" x14ac:dyDescent="0.2">
      <c r="A345" s="48"/>
      <c r="B345" s="118" t="s">
        <v>521</v>
      </c>
      <c r="C345" s="119" t="str">
        <f>IF(B345='Zoekmodel - Sensoren'!$C$4,E345,"")</f>
        <v/>
      </c>
      <c r="D345" s="119" t="str">
        <f>IF(B345='Zoekmodel - Niet meetbaar'!$C$4,E345,"")</f>
        <v/>
      </c>
      <c r="E345" s="120" t="s">
        <v>580</v>
      </c>
      <c r="F345" s="119" t="str">
        <f>IF(AND(E345='Zoekmodel - Sensoren'!$C$5,I345=TRUE),H345,"")</f>
        <v/>
      </c>
      <c r="G345" s="119" t="str">
        <f>IF(AND(E345='Zoekmodel - Niet meetbaar'!$C$5,I345=FALSE),H345,"")</f>
        <v/>
      </c>
      <c r="H345" s="119" t="s">
        <v>375</v>
      </c>
      <c r="I345" s="121" t="b">
        <v>0</v>
      </c>
      <c r="J345" s="121"/>
      <c r="K345" s="122" t="b">
        <v>0</v>
      </c>
      <c r="L345" s="123" t="str">
        <v/>
      </c>
      <c r="N345" s="116"/>
    </row>
    <row r="346" spans="1:14" ht="12.75" x14ac:dyDescent="0.2">
      <c r="A346" s="48"/>
      <c r="B346" s="118" t="s">
        <v>521</v>
      </c>
      <c r="C346" s="119" t="str">
        <f>IF(B346='Zoekmodel - Sensoren'!$C$4,E346,"")</f>
        <v/>
      </c>
      <c r="D346" s="119" t="str">
        <f>IF(B346='Zoekmodel - Niet meetbaar'!$C$4,E346,"")</f>
        <v/>
      </c>
      <c r="E346" s="120" t="s">
        <v>580</v>
      </c>
      <c r="F346" s="119" t="str">
        <f>IF(AND(E346='Zoekmodel - Sensoren'!$C$5,I346=TRUE),H346,"")</f>
        <v/>
      </c>
      <c r="G346" s="119" t="str">
        <f>IF(AND(E346='Zoekmodel - Niet meetbaar'!$C$5,I346=FALSE),H346,"")</f>
        <v/>
      </c>
      <c r="H346" s="119" t="s">
        <v>581</v>
      </c>
      <c r="I346" s="126" t="b">
        <v>1</v>
      </c>
      <c r="J346" s="126" t="s">
        <v>190</v>
      </c>
      <c r="K346" s="127" t="b">
        <v>0</v>
      </c>
      <c r="L346" s="123" t="str">
        <v/>
      </c>
      <c r="N346" s="116"/>
    </row>
    <row r="347" spans="1:14" ht="12.75" x14ac:dyDescent="0.2">
      <c r="A347" s="48"/>
      <c r="B347" s="118" t="s">
        <v>521</v>
      </c>
      <c r="C347" s="119" t="str">
        <f>IF(B347='Zoekmodel - Sensoren'!$C$4,E347,"")</f>
        <v/>
      </c>
      <c r="D347" s="119" t="str">
        <f>IF(B347='Zoekmodel - Niet meetbaar'!$C$4,E347,"")</f>
        <v/>
      </c>
      <c r="E347" s="120" t="s">
        <v>580</v>
      </c>
      <c r="F347" s="119" t="str">
        <f>IF(AND(E347='Zoekmodel - Sensoren'!$C$5,I347=TRUE),H347,"")</f>
        <v/>
      </c>
      <c r="G347" s="119" t="str">
        <f>IF(AND(E347='Zoekmodel - Niet meetbaar'!$C$5,I347=FALSE),H347,"")</f>
        <v/>
      </c>
      <c r="H347" s="119" t="s">
        <v>581</v>
      </c>
      <c r="I347" s="126" t="b">
        <v>1</v>
      </c>
      <c r="J347" s="126" t="s">
        <v>294</v>
      </c>
      <c r="K347" s="127" t="b">
        <v>1</v>
      </c>
      <c r="L347" s="123" t="str">
        <v>Ja</v>
      </c>
      <c r="N347" s="116"/>
    </row>
    <row r="348" spans="1:14" ht="12.75" x14ac:dyDescent="0.2">
      <c r="A348" s="48"/>
      <c r="B348" s="118" t="s">
        <v>521</v>
      </c>
      <c r="C348" s="119" t="str">
        <f>IF(B348='Zoekmodel - Sensoren'!$C$4,E348,"")</f>
        <v/>
      </c>
      <c r="D348" s="119" t="str">
        <f>IF(B348='Zoekmodel - Niet meetbaar'!$C$4,E348,"")</f>
        <v/>
      </c>
      <c r="E348" s="120" t="s">
        <v>580</v>
      </c>
      <c r="F348" s="119" t="str">
        <f>IF(AND(E348='Zoekmodel - Sensoren'!$C$5,I348=TRUE),H348,"")</f>
        <v/>
      </c>
      <c r="G348" s="119" t="str">
        <f>IF(AND(E348='Zoekmodel - Niet meetbaar'!$C$5,I348=FALSE),H348,"")</f>
        <v/>
      </c>
      <c r="H348" s="119" t="s">
        <v>524</v>
      </c>
      <c r="I348" s="121" t="b">
        <v>0</v>
      </c>
      <c r="J348" s="121"/>
      <c r="K348" s="122" t="b">
        <v>0</v>
      </c>
      <c r="L348" s="123" t="str">
        <v/>
      </c>
      <c r="N348" s="116"/>
    </row>
    <row r="349" spans="1:14" ht="12.75" x14ac:dyDescent="0.2">
      <c r="A349" s="48"/>
      <c r="B349" s="118" t="s">
        <v>521</v>
      </c>
      <c r="C349" s="119" t="str">
        <f>IF(B349='Zoekmodel - Sensoren'!$C$4,E349,"")</f>
        <v/>
      </c>
      <c r="D349" s="119" t="str">
        <f>IF(B349='Zoekmodel - Niet meetbaar'!$C$4,E349,"")</f>
        <v/>
      </c>
      <c r="E349" s="120" t="s">
        <v>580</v>
      </c>
      <c r="F349" s="119" t="str">
        <f>IF(AND(E349='Zoekmodel - Sensoren'!$C$5,I349=TRUE),H349,"")</f>
        <v/>
      </c>
      <c r="G349" s="119" t="str">
        <f>IF(AND(E349='Zoekmodel - Niet meetbaar'!$C$5,I349=FALSE),H349,"")</f>
        <v/>
      </c>
      <c r="H349" s="119" t="s">
        <v>582</v>
      </c>
      <c r="I349" s="121" t="b">
        <v>0</v>
      </c>
      <c r="J349" s="121"/>
      <c r="K349" s="122" t="b">
        <v>0</v>
      </c>
      <c r="L349" s="123" t="str">
        <v/>
      </c>
      <c r="N349" s="116"/>
    </row>
    <row r="350" spans="1:14" ht="12.75" x14ac:dyDescent="0.2">
      <c r="A350" s="48"/>
      <c r="B350" s="118" t="s">
        <v>521</v>
      </c>
      <c r="C350" s="119" t="str">
        <f>IF(B350='Zoekmodel - Sensoren'!$C$4,E350,"")</f>
        <v/>
      </c>
      <c r="D350" s="119" t="str">
        <f>IF(B350='Zoekmodel - Niet meetbaar'!$C$4,E350,"")</f>
        <v/>
      </c>
      <c r="E350" s="120" t="s">
        <v>580</v>
      </c>
      <c r="F350" s="119" t="str">
        <f>IF(AND(E350='Zoekmodel - Sensoren'!$C$5,I350=TRUE),H350,"")</f>
        <v/>
      </c>
      <c r="G350" s="119" t="str">
        <f>IF(AND(E350='Zoekmodel - Niet meetbaar'!$C$5,I350=FALSE),H350,"")</f>
        <v/>
      </c>
      <c r="H350" s="119" t="s">
        <v>583</v>
      </c>
      <c r="I350" s="126" t="b">
        <v>1</v>
      </c>
      <c r="J350" s="126" t="s">
        <v>343</v>
      </c>
      <c r="K350" s="127" t="b">
        <v>1</v>
      </c>
      <c r="L350" s="123" t="str">
        <v>Ja</v>
      </c>
      <c r="N350" s="116"/>
    </row>
    <row r="351" spans="1:14" ht="12.75" x14ac:dyDescent="0.2">
      <c r="A351" s="48"/>
      <c r="B351" s="118" t="s">
        <v>521</v>
      </c>
      <c r="C351" s="119" t="str">
        <f>IF(B351='Zoekmodel - Sensoren'!$C$4,E351,"")</f>
        <v/>
      </c>
      <c r="D351" s="119" t="str">
        <f>IF(B351='Zoekmodel - Niet meetbaar'!$C$4,E351,"")</f>
        <v/>
      </c>
      <c r="E351" s="120" t="s">
        <v>580</v>
      </c>
      <c r="F351" s="119" t="str">
        <f>IF(AND(E351='Zoekmodel - Sensoren'!$C$5,I351=TRUE),H351,"")</f>
        <v/>
      </c>
      <c r="G351" s="119" t="str">
        <f>IF(AND(E351='Zoekmodel - Niet meetbaar'!$C$5,I351=FALSE),H351,"")</f>
        <v/>
      </c>
      <c r="H351" s="119" t="s">
        <v>584</v>
      </c>
      <c r="I351" s="121" t="b">
        <v>0</v>
      </c>
      <c r="J351" s="121"/>
      <c r="K351" s="122" t="b">
        <v>0</v>
      </c>
      <c r="L351" s="123" t="str">
        <v/>
      </c>
      <c r="N351" s="116"/>
    </row>
    <row r="352" spans="1:14" ht="12.75" x14ac:dyDescent="0.2">
      <c r="A352" s="48"/>
      <c r="B352" s="118" t="s">
        <v>521</v>
      </c>
      <c r="C352" s="119" t="str">
        <f>IF(B352='Zoekmodel - Sensoren'!$C$4,E352,"")</f>
        <v/>
      </c>
      <c r="D352" s="119" t="str">
        <f>IF(B352='Zoekmodel - Niet meetbaar'!$C$4,E352,"")</f>
        <v/>
      </c>
      <c r="E352" s="120" t="s">
        <v>580</v>
      </c>
      <c r="F352" s="119" t="str">
        <f>IF(AND(E352='Zoekmodel - Sensoren'!$C$5,I352=TRUE),H352,"")</f>
        <v/>
      </c>
      <c r="G352" s="119" t="str">
        <f>IF(AND(E352='Zoekmodel - Niet meetbaar'!$C$5,I352=FALSE),H352,"")</f>
        <v/>
      </c>
      <c r="H352" s="119" t="s">
        <v>585</v>
      </c>
      <c r="I352" s="121" t="b">
        <v>0</v>
      </c>
      <c r="J352" s="121"/>
      <c r="K352" s="122" t="b">
        <v>0</v>
      </c>
      <c r="L352" s="123" t="str">
        <v/>
      </c>
      <c r="N352" s="116"/>
    </row>
    <row r="353" spans="1:14" ht="12.75" x14ac:dyDescent="0.2">
      <c r="A353" s="48"/>
      <c r="B353" s="118" t="s">
        <v>586</v>
      </c>
      <c r="C353" s="119" t="str">
        <f>IF(B353='Zoekmodel - Sensoren'!$C$4,E353,"")</f>
        <v/>
      </c>
      <c r="D353" s="119" t="str">
        <f>IF(B353='Zoekmodel - Niet meetbaar'!$C$4,E353,"")</f>
        <v/>
      </c>
      <c r="E353" s="120" t="s">
        <v>587</v>
      </c>
      <c r="F353" s="119" t="str">
        <f>IF(AND(E353='Zoekmodel - Sensoren'!$C$5,I353=TRUE),H353,"")</f>
        <v/>
      </c>
      <c r="G353" s="119" t="str">
        <f>IF(AND(E353='Zoekmodel - Niet meetbaar'!$C$5,I353=FALSE),H353,"")</f>
        <v/>
      </c>
      <c r="H353" s="125" t="s">
        <v>588</v>
      </c>
      <c r="I353" s="126" t="b">
        <v>0</v>
      </c>
      <c r="J353" s="126" t="s">
        <v>372</v>
      </c>
      <c r="K353" s="127" t="b">
        <v>0</v>
      </c>
      <c r="L353" s="123" t="str">
        <v/>
      </c>
      <c r="N353" s="116"/>
    </row>
    <row r="354" spans="1:14" ht="12.75" x14ac:dyDescent="0.2">
      <c r="A354" s="48"/>
      <c r="B354" s="118" t="s">
        <v>586</v>
      </c>
      <c r="C354" s="119" t="str">
        <f>IF(B354='Zoekmodel - Sensoren'!$C$4,E354,"")</f>
        <v/>
      </c>
      <c r="D354" s="119" t="str">
        <f>IF(B354='Zoekmodel - Niet meetbaar'!$C$4,E354,"")</f>
        <v/>
      </c>
      <c r="E354" s="120" t="s">
        <v>587</v>
      </c>
      <c r="F354" s="119" t="str">
        <f>IF(AND(E354='Zoekmodel - Sensoren'!$C$5,I354=TRUE),H354,"")</f>
        <v/>
      </c>
      <c r="G354" s="119" t="str">
        <f>IF(AND(E354='Zoekmodel - Niet meetbaar'!$C$5,I354=FALSE),H354,"")</f>
        <v/>
      </c>
      <c r="H354" s="125" t="s">
        <v>588</v>
      </c>
      <c r="I354" s="126" t="b">
        <v>0</v>
      </c>
      <c r="J354" s="126" t="s">
        <v>383</v>
      </c>
      <c r="K354" s="127" t="b">
        <v>0</v>
      </c>
      <c r="L354" s="123" t="str">
        <v/>
      </c>
      <c r="N354" s="116"/>
    </row>
    <row r="355" spans="1:14" ht="12.75" x14ac:dyDescent="0.2">
      <c r="A355" s="48"/>
      <c r="B355" s="118" t="s">
        <v>586</v>
      </c>
      <c r="C355" s="119" t="str">
        <f>IF(B355='Zoekmodel - Sensoren'!$C$4,E355,"")</f>
        <v/>
      </c>
      <c r="D355" s="119" t="str">
        <f>IF(B355='Zoekmodel - Niet meetbaar'!$C$4,E355,"")</f>
        <v/>
      </c>
      <c r="E355" s="120" t="s">
        <v>587</v>
      </c>
      <c r="F355" s="119" t="str">
        <f>IF(AND(E355='Zoekmodel - Sensoren'!$C$5,I355=TRUE),H355,"")</f>
        <v/>
      </c>
      <c r="G355" s="119" t="str">
        <f>IF(AND(E355='Zoekmodel - Niet meetbaar'!$C$5,I355=FALSE),H355,"")</f>
        <v/>
      </c>
      <c r="H355" s="125" t="s">
        <v>588</v>
      </c>
      <c r="I355" s="126" t="b">
        <v>1</v>
      </c>
      <c r="J355" s="126" t="s">
        <v>164</v>
      </c>
      <c r="K355" s="127" t="b">
        <v>1</v>
      </c>
      <c r="L355" s="123" t="str">
        <v>Ja</v>
      </c>
      <c r="N355" s="116"/>
    </row>
    <row r="356" spans="1:14" ht="12.75" x14ac:dyDescent="0.2">
      <c r="A356" s="48"/>
      <c r="B356" s="118" t="s">
        <v>586</v>
      </c>
      <c r="C356" s="119" t="str">
        <f>IF(B356='Zoekmodel - Sensoren'!$C$4,E356,"")</f>
        <v/>
      </c>
      <c r="D356" s="119" t="str">
        <f>IF(B356='Zoekmodel - Niet meetbaar'!$C$4,E356,"")</f>
        <v/>
      </c>
      <c r="E356" s="120" t="s">
        <v>587</v>
      </c>
      <c r="F356" s="119" t="str">
        <f>IF(AND(E356='Zoekmodel - Sensoren'!$C$5,I356=TRUE),H356,"")</f>
        <v/>
      </c>
      <c r="G356" s="119" t="str">
        <f>IF(AND(E356='Zoekmodel - Niet meetbaar'!$C$5,I356=FALSE),H356,"")</f>
        <v/>
      </c>
      <c r="H356" s="125" t="s">
        <v>588</v>
      </c>
      <c r="I356" s="126" t="b">
        <v>0</v>
      </c>
      <c r="J356" s="126" t="s">
        <v>370</v>
      </c>
      <c r="K356" s="127" t="b">
        <v>0</v>
      </c>
      <c r="L356" s="123" t="str">
        <v/>
      </c>
      <c r="N356" s="116"/>
    </row>
    <row r="357" spans="1:14" ht="12.75" x14ac:dyDescent="0.2">
      <c r="A357" s="48"/>
      <c r="B357" s="118" t="s">
        <v>586</v>
      </c>
      <c r="C357" s="119" t="str">
        <f>IF(B357='Zoekmodel - Sensoren'!$C$4,E357,"")</f>
        <v/>
      </c>
      <c r="D357" s="119" t="str">
        <f>IF(B357='Zoekmodel - Niet meetbaar'!$C$4,E357,"")</f>
        <v/>
      </c>
      <c r="E357" s="120" t="s">
        <v>587</v>
      </c>
      <c r="F357" s="119" t="str">
        <f>IF(AND(E357='Zoekmodel - Sensoren'!$C$5,I357=TRUE),H357,"")</f>
        <v/>
      </c>
      <c r="G357" s="119" t="str">
        <f>IF(AND(E357='Zoekmodel - Niet meetbaar'!$C$5,I357=FALSE),H357,"")</f>
        <v/>
      </c>
      <c r="H357" s="119" t="s">
        <v>589</v>
      </c>
      <c r="I357" s="121" t="b">
        <v>0</v>
      </c>
      <c r="J357" s="121"/>
      <c r="K357" s="122" t="b">
        <v>0</v>
      </c>
      <c r="L357" s="123" t="str">
        <v/>
      </c>
      <c r="N357" s="116"/>
    </row>
    <row r="358" spans="1:14" ht="12.75" x14ac:dyDescent="0.2">
      <c r="A358" s="48"/>
      <c r="B358" s="118" t="s">
        <v>586</v>
      </c>
      <c r="C358" s="119" t="str">
        <f>IF(B358='Zoekmodel - Sensoren'!$C$4,E358,"")</f>
        <v/>
      </c>
      <c r="D358" s="119" t="str">
        <f>IF(B358='Zoekmodel - Niet meetbaar'!$C$4,E358,"")</f>
        <v/>
      </c>
      <c r="E358" s="120" t="s">
        <v>587</v>
      </c>
      <c r="F358" s="119" t="str">
        <f>IF(AND(E358='Zoekmodel - Sensoren'!$C$5,I358=TRUE),H358,"")</f>
        <v/>
      </c>
      <c r="G358" s="119" t="str">
        <f>IF(AND(E358='Zoekmodel - Niet meetbaar'!$C$5,I358=FALSE),H358,"")</f>
        <v/>
      </c>
      <c r="H358" s="125" t="s">
        <v>590</v>
      </c>
      <c r="I358" s="126" t="b">
        <v>0</v>
      </c>
      <c r="J358" s="126" t="s">
        <v>347</v>
      </c>
      <c r="K358" s="122" t="b">
        <v>0</v>
      </c>
      <c r="L358" s="123" t="str">
        <v/>
      </c>
      <c r="N358" s="116"/>
    </row>
    <row r="359" spans="1:14" ht="12.75" x14ac:dyDescent="0.2">
      <c r="A359" s="48"/>
      <c r="B359" s="118" t="s">
        <v>586</v>
      </c>
      <c r="C359" s="119" t="str">
        <f>IF(B359='Zoekmodel - Sensoren'!$C$4,E359,"")</f>
        <v/>
      </c>
      <c r="D359" s="119" t="str">
        <f>IF(B359='Zoekmodel - Niet meetbaar'!$C$4,E359,"")</f>
        <v/>
      </c>
      <c r="E359" s="120" t="s">
        <v>587</v>
      </c>
      <c r="F359" s="119" t="str">
        <f>IF(AND(E359='Zoekmodel - Sensoren'!$C$5,I359=TRUE),H359,"")</f>
        <v/>
      </c>
      <c r="G359" s="119" t="str">
        <f>IF(AND(E359='Zoekmodel - Niet meetbaar'!$C$5,I359=FALSE),H359,"")</f>
        <v/>
      </c>
      <c r="H359" s="119" t="s">
        <v>591</v>
      </c>
      <c r="I359" s="126" t="b">
        <v>1</v>
      </c>
      <c r="J359" s="126" t="s">
        <v>343</v>
      </c>
      <c r="K359" s="127" t="b">
        <v>1</v>
      </c>
      <c r="L359" s="123" t="str">
        <v>Ja</v>
      </c>
      <c r="N359" s="116"/>
    </row>
    <row r="360" spans="1:14" ht="12.75" x14ac:dyDescent="0.2">
      <c r="A360" s="48"/>
      <c r="B360" s="118" t="s">
        <v>586</v>
      </c>
      <c r="C360" s="119" t="str">
        <f>IF(B360='Zoekmodel - Sensoren'!$C$4,E360,"")</f>
        <v/>
      </c>
      <c r="D360" s="119" t="str">
        <f>IF(B360='Zoekmodel - Niet meetbaar'!$C$4,E360,"")</f>
        <v/>
      </c>
      <c r="E360" s="120" t="s">
        <v>587</v>
      </c>
      <c r="F360" s="119" t="str">
        <f>IF(AND(E360='Zoekmodel - Sensoren'!$C$5,I360=TRUE),H360,"")</f>
        <v/>
      </c>
      <c r="G360" s="119" t="str">
        <f>IF(AND(E360='Zoekmodel - Niet meetbaar'!$C$5,I360=FALSE),H360,"")</f>
        <v/>
      </c>
      <c r="H360" s="119" t="s">
        <v>591</v>
      </c>
      <c r="I360" s="126" t="b">
        <v>0</v>
      </c>
      <c r="J360" s="126" t="s">
        <v>347</v>
      </c>
      <c r="K360" s="122" t="b">
        <v>0</v>
      </c>
      <c r="L360" s="123" t="str">
        <v/>
      </c>
      <c r="N360" s="116"/>
    </row>
    <row r="361" spans="1:14" ht="12.75" x14ac:dyDescent="0.2">
      <c r="A361" s="48"/>
      <c r="B361" s="118" t="s">
        <v>586</v>
      </c>
      <c r="C361" s="119" t="str">
        <f>IF(B361='Zoekmodel - Sensoren'!$C$4,E361,"")</f>
        <v/>
      </c>
      <c r="D361" s="119" t="str">
        <f>IF(B361='Zoekmodel - Niet meetbaar'!$C$4,E361,"")</f>
        <v/>
      </c>
      <c r="E361" s="120" t="s">
        <v>587</v>
      </c>
      <c r="F361" s="119" t="str">
        <f>IF(AND(E361='Zoekmodel - Sensoren'!$C$5,I361=TRUE),H361,"")</f>
        <v/>
      </c>
      <c r="G361" s="119" t="str">
        <f>IF(AND(E361='Zoekmodel - Niet meetbaar'!$C$5,I361=FALSE),H361,"")</f>
        <v/>
      </c>
      <c r="H361" s="119" t="s">
        <v>592</v>
      </c>
      <c r="I361" s="126" t="b">
        <v>0</v>
      </c>
      <c r="J361" s="121"/>
      <c r="K361" s="122" t="b">
        <v>0</v>
      </c>
      <c r="L361" s="123" t="str">
        <v/>
      </c>
      <c r="N361" s="116"/>
    </row>
    <row r="362" spans="1:14" ht="12.75" x14ac:dyDescent="0.2">
      <c r="A362" s="48"/>
      <c r="B362" s="118" t="s">
        <v>586</v>
      </c>
      <c r="C362" s="119" t="str">
        <f>IF(B362='Zoekmodel - Sensoren'!$C$4,E362,"")</f>
        <v/>
      </c>
      <c r="D362" s="119" t="str">
        <f>IF(B362='Zoekmodel - Niet meetbaar'!$C$4,E362,"")</f>
        <v/>
      </c>
      <c r="E362" s="120" t="s">
        <v>587</v>
      </c>
      <c r="F362" s="119" t="str">
        <f>IF(AND(E362='Zoekmodel - Sensoren'!$C$5,I362=TRUE),H362,"")</f>
        <v/>
      </c>
      <c r="G362" s="119" t="str">
        <f>IF(AND(E362='Zoekmodel - Niet meetbaar'!$C$5,I362=FALSE),H362,"")</f>
        <v/>
      </c>
      <c r="H362" s="119" t="s">
        <v>593</v>
      </c>
      <c r="I362" s="126" t="b">
        <v>1</v>
      </c>
      <c r="J362" s="126" t="s">
        <v>343</v>
      </c>
      <c r="K362" s="127" t="b">
        <v>1</v>
      </c>
      <c r="L362" s="123" t="str">
        <v>Ja</v>
      </c>
      <c r="N362" s="116"/>
    </row>
    <row r="363" spans="1:14" ht="12.75" x14ac:dyDescent="0.2">
      <c r="A363" s="48"/>
      <c r="B363" s="118" t="s">
        <v>586</v>
      </c>
      <c r="C363" s="119" t="str">
        <f>IF(B363='Zoekmodel - Sensoren'!$C$4,E363,"")</f>
        <v/>
      </c>
      <c r="D363" s="119" t="str">
        <f>IF(B363='Zoekmodel - Niet meetbaar'!$C$4,E363,"")</f>
        <v/>
      </c>
      <c r="E363" s="120" t="s">
        <v>587</v>
      </c>
      <c r="F363" s="119" t="str">
        <f>IF(AND(E363='Zoekmodel - Sensoren'!$C$5,I363=TRUE),H363,"")</f>
        <v/>
      </c>
      <c r="G363" s="119" t="str">
        <f>IF(AND(E363='Zoekmodel - Niet meetbaar'!$C$5,I363=FALSE),H363,"")</f>
        <v/>
      </c>
      <c r="H363" s="119" t="s">
        <v>594</v>
      </c>
      <c r="I363" s="126" t="b">
        <v>0</v>
      </c>
      <c r="J363" s="126" t="s">
        <v>347</v>
      </c>
      <c r="K363" s="122" t="b">
        <v>0</v>
      </c>
      <c r="L363" s="123" t="str">
        <v/>
      </c>
      <c r="N363" s="116"/>
    </row>
    <row r="364" spans="1:14" ht="12.75" x14ac:dyDescent="0.2">
      <c r="A364" s="48"/>
      <c r="B364" s="118" t="s">
        <v>586</v>
      </c>
      <c r="C364" s="119" t="str">
        <f>IF(B364='Zoekmodel - Sensoren'!$C$4,E364,"")</f>
        <v/>
      </c>
      <c r="D364" s="119" t="str">
        <f>IF(B364='Zoekmodel - Niet meetbaar'!$C$4,E364,"")</f>
        <v/>
      </c>
      <c r="E364" s="120" t="s">
        <v>595</v>
      </c>
      <c r="F364" s="119" t="str">
        <f>IF(AND(E364='Zoekmodel - Sensoren'!$C$5,I364=TRUE),H364,"")</f>
        <v/>
      </c>
      <c r="G364" s="119" t="str">
        <f>IF(AND(E364='Zoekmodel - Niet meetbaar'!$C$5,I364=FALSE),H364,"")</f>
        <v/>
      </c>
      <c r="H364" s="125" t="s">
        <v>596</v>
      </c>
      <c r="I364" s="126" t="b">
        <v>1</v>
      </c>
      <c r="J364" s="126" t="s">
        <v>190</v>
      </c>
      <c r="K364" s="127" t="b">
        <v>1</v>
      </c>
      <c r="L364" s="123" t="str">
        <v>Ja</v>
      </c>
      <c r="N364" s="116"/>
    </row>
    <row r="365" spans="1:14" ht="12.75" x14ac:dyDescent="0.2">
      <c r="A365" s="48"/>
      <c r="B365" s="118" t="s">
        <v>586</v>
      </c>
      <c r="C365" s="119" t="str">
        <f>IF(B365='Zoekmodel - Sensoren'!$C$4,E365,"")</f>
        <v/>
      </c>
      <c r="D365" s="119" t="str">
        <f>IF(B365='Zoekmodel - Niet meetbaar'!$C$4,E365,"")</f>
        <v/>
      </c>
      <c r="E365" s="120" t="s">
        <v>595</v>
      </c>
      <c r="F365" s="119" t="str">
        <f>IF(AND(E365='Zoekmodel - Sensoren'!$C$5,I365=TRUE),H365,"")</f>
        <v/>
      </c>
      <c r="G365" s="119" t="str">
        <f>IF(AND(E365='Zoekmodel - Niet meetbaar'!$C$5,I365=FALSE),H365,"")</f>
        <v/>
      </c>
      <c r="H365" s="125" t="s">
        <v>596</v>
      </c>
      <c r="I365" s="126" t="b">
        <v>1</v>
      </c>
      <c r="J365" s="126" t="s">
        <v>198</v>
      </c>
      <c r="K365" s="127" t="b">
        <v>1</v>
      </c>
      <c r="L365" s="123" t="str">
        <v>Ja</v>
      </c>
      <c r="N365" s="116"/>
    </row>
    <row r="366" spans="1:14" ht="12.75" x14ac:dyDescent="0.2">
      <c r="A366" s="48"/>
      <c r="B366" s="118" t="s">
        <v>586</v>
      </c>
      <c r="C366" s="119" t="str">
        <f>IF(B366='Zoekmodel - Sensoren'!$C$4,E366,"")</f>
        <v/>
      </c>
      <c r="D366" s="119" t="str">
        <f>IF(B366='Zoekmodel - Niet meetbaar'!$C$4,E366,"")</f>
        <v/>
      </c>
      <c r="E366" s="120" t="s">
        <v>595</v>
      </c>
      <c r="F366" s="119" t="str">
        <f>IF(AND(E366='Zoekmodel - Sensoren'!$C$5,I366=TRUE),H366,"")</f>
        <v/>
      </c>
      <c r="G366" s="119" t="str">
        <f>IF(AND(E366='Zoekmodel - Niet meetbaar'!$C$5,I366=FALSE),H366,"")</f>
        <v/>
      </c>
      <c r="H366" s="125" t="s">
        <v>596</v>
      </c>
      <c r="I366" s="126" t="b">
        <v>1</v>
      </c>
      <c r="J366" s="126" t="s">
        <v>280</v>
      </c>
      <c r="K366" s="127" t="b">
        <v>1</v>
      </c>
      <c r="L366" s="123" t="str">
        <v>Ja</v>
      </c>
      <c r="N366" s="116"/>
    </row>
    <row r="367" spans="1:14" ht="12.75" x14ac:dyDescent="0.2">
      <c r="A367" s="48"/>
      <c r="B367" s="118" t="s">
        <v>586</v>
      </c>
      <c r="C367" s="119" t="str">
        <f>IF(B367='Zoekmodel - Sensoren'!$C$4,E367,"")</f>
        <v/>
      </c>
      <c r="D367" s="119" t="str">
        <f>IF(B367='Zoekmodel - Niet meetbaar'!$C$4,E367,"")</f>
        <v/>
      </c>
      <c r="E367" s="120" t="s">
        <v>595</v>
      </c>
      <c r="F367" s="119" t="str">
        <f>IF(AND(E367='Zoekmodel - Sensoren'!$C$5,I367=TRUE),H367,"")</f>
        <v/>
      </c>
      <c r="G367" s="119" t="str">
        <f>IF(AND(E367='Zoekmodel - Niet meetbaar'!$C$5,I367=FALSE),H367,"")</f>
        <v/>
      </c>
      <c r="H367" s="125" t="s">
        <v>596</v>
      </c>
      <c r="I367" s="126" t="b">
        <v>1</v>
      </c>
      <c r="J367" s="126" t="s">
        <v>171</v>
      </c>
      <c r="K367" s="127" t="b">
        <v>1</v>
      </c>
      <c r="L367" s="123" t="str">
        <v>Ja</v>
      </c>
      <c r="N367" s="116"/>
    </row>
    <row r="368" spans="1:14" ht="12.75" x14ac:dyDescent="0.2">
      <c r="A368" s="48"/>
      <c r="B368" s="118" t="s">
        <v>586</v>
      </c>
      <c r="C368" s="119" t="str">
        <f>IF(B368='Zoekmodel - Sensoren'!$C$4,E368,"")</f>
        <v/>
      </c>
      <c r="D368" s="119" t="str">
        <f>IF(B368='Zoekmodel - Niet meetbaar'!$C$4,E368,"")</f>
        <v/>
      </c>
      <c r="E368" s="120" t="s">
        <v>595</v>
      </c>
      <c r="F368" s="119" t="str">
        <f>IF(AND(E368='Zoekmodel - Sensoren'!$C$5,I368=TRUE),H368,"")</f>
        <v/>
      </c>
      <c r="G368" s="119" t="str">
        <f>IF(AND(E368='Zoekmodel - Niet meetbaar'!$C$5,I368=FALSE),H368,"")</f>
        <v/>
      </c>
      <c r="H368" s="125" t="s">
        <v>597</v>
      </c>
      <c r="I368" s="126" t="b">
        <v>0</v>
      </c>
      <c r="J368" s="126" t="s">
        <v>347</v>
      </c>
      <c r="K368" s="122" t="b">
        <v>0</v>
      </c>
      <c r="L368" s="123" t="str">
        <v/>
      </c>
      <c r="N368" s="116"/>
    </row>
    <row r="369" spans="1:14" ht="12.75" x14ac:dyDescent="0.2">
      <c r="A369" s="48"/>
      <c r="B369" s="118" t="s">
        <v>586</v>
      </c>
      <c r="C369" s="119" t="str">
        <f>IF(B369='Zoekmodel - Sensoren'!$C$4,E369,"")</f>
        <v/>
      </c>
      <c r="D369" s="119" t="str">
        <f>IF(B369='Zoekmodel - Niet meetbaar'!$C$4,E369,"")</f>
        <v/>
      </c>
      <c r="E369" s="120" t="s">
        <v>595</v>
      </c>
      <c r="F369" s="119" t="str">
        <f>IF(AND(E369='Zoekmodel - Sensoren'!$C$5,I369=TRUE),H369,"")</f>
        <v/>
      </c>
      <c r="G369" s="119" t="str">
        <f>IF(AND(E369='Zoekmodel - Niet meetbaar'!$C$5,I369=FALSE),H369,"")</f>
        <v/>
      </c>
      <c r="H369" s="125" t="s">
        <v>598</v>
      </c>
      <c r="I369" s="126" t="b">
        <v>0</v>
      </c>
      <c r="J369" s="126" t="s">
        <v>347</v>
      </c>
      <c r="K369" s="122" t="b">
        <v>0</v>
      </c>
      <c r="L369" s="123" t="str">
        <v/>
      </c>
      <c r="N369" s="116"/>
    </row>
    <row r="370" spans="1:14" ht="12.75" x14ac:dyDescent="0.2">
      <c r="A370" s="48"/>
      <c r="B370" s="118" t="s">
        <v>586</v>
      </c>
      <c r="C370" s="119" t="str">
        <f>IF(B370='Zoekmodel - Sensoren'!$C$4,E370,"")</f>
        <v/>
      </c>
      <c r="D370" s="119" t="str">
        <f>IF(B370='Zoekmodel - Niet meetbaar'!$C$4,E370,"")</f>
        <v/>
      </c>
      <c r="E370" s="120" t="s">
        <v>595</v>
      </c>
      <c r="F370" s="119" t="str">
        <f>IF(AND(E370='Zoekmodel - Sensoren'!$C$5,I370=TRUE),H370,"")</f>
        <v/>
      </c>
      <c r="G370" s="119" t="str">
        <f>IF(AND(E370='Zoekmodel - Niet meetbaar'!$C$5,I370=FALSE),H370,"")</f>
        <v/>
      </c>
      <c r="H370" s="125" t="s">
        <v>599</v>
      </c>
      <c r="I370" s="126" t="b">
        <v>0</v>
      </c>
      <c r="J370" s="126" t="s">
        <v>347</v>
      </c>
      <c r="K370" s="122" t="b">
        <v>0</v>
      </c>
      <c r="L370" s="123" t="str">
        <v/>
      </c>
      <c r="N370" s="116"/>
    </row>
    <row r="371" spans="1:14" ht="12.75" x14ac:dyDescent="0.2">
      <c r="A371" s="48"/>
      <c r="B371" s="118" t="s">
        <v>586</v>
      </c>
      <c r="C371" s="119" t="str">
        <f>IF(B371='Zoekmodel - Sensoren'!$C$4,E371,"")</f>
        <v/>
      </c>
      <c r="D371" s="119" t="str">
        <f>IF(B371='Zoekmodel - Niet meetbaar'!$C$4,E371,"")</f>
        <v/>
      </c>
      <c r="E371" s="120" t="s">
        <v>595</v>
      </c>
      <c r="F371" s="119" t="str">
        <f>IF(AND(E371='Zoekmodel - Sensoren'!$C$5,I371=TRUE),H371,"")</f>
        <v/>
      </c>
      <c r="G371" s="119" t="str">
        <f>IF(AND(E371='Zoekmodel - Niet meetbaar'!$C$5,I371=FALSE),H371,"")</f>
        <v/>
      </c>
      <c r="H371" s="119" t="s">
        <v>600</v>
      </c>
      <c r="I371" s="121" t="b">
        <v>0</v>
      </c>
      <c r="J371" s="121"/>
      <c r="K371" s="122" t="b">
        <v>0</v>
      </c>
      <c r="L371" s="123" t="str">
        <v/>
      </c>
      <c r="N371" s="116"/>
    </row>
    <row r="372" spans="1:14" ht="12.75" x14ac:dyDescent="0.2">
      <c r="A372" s="48"/>
      <c r="B372" s="118" t="s">
        <v>586</v>
      </c>
      <c r="C372" s="119" t="str">
        <f>IF(B372='Zoekmodel - Sensoren'!$C$4,E372,"")</f>
        <v/>
      </c>
      <c r="D372" s="119" t="str">
        <f>IF(B372='Zoekmodel - Niet meetbaar'!$C$4,E372,"")</f>
        <v/>
      </c>
      <c r="E372" s="120" t="s">
        <v>595</v>
      </c>
      <c r="F372" s="119" t="str">
        <f>IF(AND(E372='Zoekmodel - Sensoren'!$C$5,I372=TRUE),H372,"")</f>
        <v/>
      </c>
      <c r="G372" s="119" t="str">
        <f>IF(AND(E372='Zoekmodel - Niet meetbaar'!$C$5,I372=FALSE),H372,"")</f>
        <v/>
      </c>
      <c r="H372" s="125" t="s">
        <v>601</v>
      </c>
      <c r="I372" s="126" t="b">
        <v>0</v>
      </c>
      <c r="J372" s="126" t="s">
        <v>347</v>
      </c>
      <c r="K372" s="122" t="b">
        <v>0</v>
      </c>
      <c r="L372" s="123" t="str">
        <v/>
      </c>
      <c r="N372" s="116"/>
    </row>
    <row r="373" spans="1:14" ht="12.75" x14ac:dyDescent="0.2">
      <c r="A373" s="48"/>
      <c r="B373" s="118" t="s">
        <v>586</v>
      </c>
      <c r="C373" s="119" t="str">
        <f>IF(B373='Zoekmodel - Sensoren'!$C$4,E373,"")</f>
        <v/>
      </c>
      <c r="D373" s="119" t="str">
        <f>IF(B373='Zoekmodel - Niet meetbaar'!$C$4,E373,"")</f>
        <v/>
      </c>
      <c r="E373" s="120" t="s">
        <v>595</v>
      </c>
      <c r="F373" s="119" t="str">
        <f>IF(AND(E373='Zoekmodel - Sensoren'!$C$5,I373=TRUE),H373,"")</f>
        <v/>
      </c>
      <c r="G373" s="119" t="str">
        <f>IF(AND(E373='Zoekmodel - Niet meetbaar'!$C$5,I373=FALSE),H373,"")</f>
        <v/>
      </c>
      <c r="H373" s="119" t="s">
        <v>602</v>
      </c>
      <c r="I373" s="121" t="b">
        <v>0</v>
      </c>
      <c r="J373" s="121"/>
      <c r="K373" s="122" t="b">
        <v>0</v>
      </c>
      <c r="L373" s="123" t="str">
        <v/>
      </c>
      <c r="N373" s="116"/>
    </row>
    <row r="374" spans="1:14" ht="12.75" x14ac:dyDescent="0.2">
      <c r="A374" s="48"/>
      <c r="B374" s="118" t="s">
        <v>586</v>
      </c>
      <c r="C374" s="119" t="str">
        <f>IF(B374='Zoekmodel - Sensoren'!$C$4,E374,"")</f>
        <v/>
      </c>
      <c r="D374" s="119" t="str">
        <f>IF(B374='Zoekmodel - Niet meetbaar'!$C$4,E374,"")</f>
        <v/>
      </c>
      <c r="E374" s="120" t="s">
        <v>603</v>
      </c>
      <c r="F374" s="119" t="str">
        <f>IF(AND(E374='Zoekmodel - Sensoren'!$C$5,I374=TRUE),H374,"")</f>
        <v/>
      </c>
      <c r="G374" s="119" t="str">
        <f>IF(AND(E374='Zoekmodel - Niet meetbaar'!$C$5,I374=FALSE),H374,"")</f>
        <v/>
      </c>
      <c r="H374" s="119" t="s">
        <v>604</v>
      </c>
      <c r="I374" s="126" t="b">
        <v>0</v>
      </c>
      <c r="J374" s="126" t="s">
        <v>347</v>
      </c>
      <c r="K374" s="122" t="b">
        <v>0</v>
      </c>
      <c r="L374" s="123" t="str">
        <v/>
      </c>
      <c r="N374" s="116"/>
    </row>
    <row r="375" spans="1:14" ht="12.75" x14ac:dyDescent="0.2">
      <c r="A375" s="48"/>
      <c r="B375" s="118" t="s">
        <v>586</v>
      </c>
      <c r="C375" s="119" t="str">
        <f>IF(B375='Zoekmodel - Sensoren'!$C$4,E375,"")</f>
        <v/>
      </c>
      <c r="D375" s="119" t="str">
        <f>IF(B375='Zoekmodel - Niet meetbaar'!$C$4,E375,"")</f>
        <v/>
      </c>
      <c r="E375" s="120" t="s">
        <v>603</v>
      </c>
      <c r="F375" s="119" t="str">
        <f>IF(AND(E375='Zoekmodel - Sensoren'!$C$5,I375=TRUE),H375,"")</f>
        <v/>
      </c>
      <c r="G375" s="119" t="str">
        <f>IF(AND(E375='Zoekmodel - Niet meetbaar'!$C$5,I375=FALSE),H375,"")</f>
        <v/>
      </c>
      <c r="H375" s="119" t="s">
        <v>605</v>
      </c>
      <c r="I375" s="126" t="b">
        <v>1</v>
      </c>
      <c r="J375" s="126" t="s">
        <v>164</v>
      </c>
      <c r="K375" s="127" t="b">
        <v>1</v>
      </c>
      <c r="L375" s="123" t="str">
        <v>Ja</v>
      </c>
      <c r="N375" s="116"/>
    </row>
    <row r="376" spans="1:14" ht="12.75" x14ac:dyDescent="0.2">
      <c r="A376" s="48"/>
      <c r="B376" s="118" t="s">
        <v>586</v>
      </c>
      <c r="C376" s="119" t="str">
        <f>IF(B376='Zoekmodel - Sensoren'!$C$4,E376,"")</f>
        <v/>
      </c>
      <c r="D376" s="119" t="str">
        <f>IF(B376='Zoekmodel - Niet meetbaar'!$C$4,E376,"")</f>
        <v/>
      </c>
      <c r="E376" s="120" t="s">
        <v>603</v>
      </c>
      <c r="F376" s="119" t="str">
        <f>IF(AND(E376='Zoekmodel - Sensoren'!$C$5,I376=TRUE),H376,"")</f>
        <v/>
      </c>
      <c r="G376" s="119" t="str">
        <f>IF(AND(E376='Zoekmodel - Niet meetbaar'!$C$5,I376=FALSE),H376,"")</f>
        <v/>
      </c>
      <c r="H376" s="119" t="s">
        <v>605</v>
      </c>
      <c r="I376" s="126" t="b">
        <v>0</v>
      </c>
      <c r="J376" s="126" t="s">
        <v>370</v>
      </c>
      <c r="K376" s="127" t="b">
        <v>0</v>
      </c>
      <c r="L376" s="123" t="str">
        <v/>
      </c>
      <c r="N376" s="116"/>
    </row>
    <row r="377" spans="1:14" ht="12.75" x14ac:dyDescent="0.2">
      <c r="A377" s="48"/>
      <c r="B377" s="118" t="s">
        <v>586</v>
      </c>
      <c r="C377" s="119" t="str">
        <f>IF(B377='Zoekmodel - Sensoren'!$C$4,E377,"")</f>
        <v/>
      </c>
      <c r="D377" s="119" t="str">
        <f>IF(B377='Zoekmodel - Niet meetbaar'!$C$4,E377,"")</f>
        <v/>
      </c>
      <c r="E377" s="120" t="s">
        <v>603</v>
      </c>
      <c r="F377" s="119" t="str">
        <f>IF(AND(E377='Zoekmodel - Sensoren'!$C$5,I377=TRUE),H377,"")</f>
        <v/>
      </c>
      <c r="G377" s="119" t="str">
        <f>IF(AND(E377='Zoekmodel - Niet meetbaar'!$C$5,I377=FALSE),H377,"")</f>
        <v/>
      </c>
      <c r="H377" s="119" t="s">
        <v>606</v>
      </c>
      <c r="I377" s="121" t="b">
        <v>0</v>
      </c>
      <c r="J377" s="121"/>
      <c r="K377" s="122" t="b">
        <v>0</v>
      </c>
      <c r="L377" s="123" t="str">
        <v/>
      </c>
      <c r="N377" s="116"/>
    </row>
    <row r="378" spans="1:14" ht="12.75" x14ac:dyDescent="0.2">
      <c r="A378" s="48"/>
      <c r="B378" s="118" t="s">
        <v>586</v>
      </c>
      <c r="C378" s="119" t="str">
        <f>IF(B378='Zoekmodel - Sensoren'!$C$4,E378,"")</f>
        <v/>
      </c>
      <c r="D378" s="119" t="str">
        <f>IF(B378='Zoekmodel - Niet meetbaar'!$C$4,E378,"")</f>
        <v/>
      </c>
      <c r="E378" s="120" t="s">
        <v>603</v>
      </c>
      <c r="F378" s="119" t="str">
        <f>IF(AND(E378='Zoekmodel - Sensoren'!$C$5,I378=TRUE),H378,"")</f>
        <v/>
      </c>
      <c r="G378" s="119" t="str">
        <f>IF(AND(E378='Zoekmodel - Niet meetbaar'!$C$5,I378=FALSE),H378,"")</f>
        <v/>
      </c>
      <c r="H378" s="119" t="s">
        <v>607</v>
      </c>
      <c r="I378" s="126" t="b">
        <v>0</v>
      </c>
      <c r="J378" s="126" t="s">
        <v>347</v>
      </c>
      <c r="K378" s="122" t="b">
        <v>0</v>
      </c>
      <c r="L378" s="123" t="str">
        <v/>
      </c>
      <c r="N378" s="116"/>
    </row>
    <row r="379" spans="1:14" ht="12.75" x14ac:dyDescent="0.2">
      <c r="A379" s="48"/>
      <c r="B379" s="118" t="s">
        <v>586</v>
      </c>
      <c r="C379" s="119" t="str">
        <f>IF(B379='Zoekmodel - Sensoren'!$C$4,E379,"")</f>
        <v/>
      </c>
      <c r="D379" s="119" t="str">
        <f>IF(B379='Zoekmodel - Niet meetbaar'!$C$4,E379,"")</f>
        <v/>
      </c>
      <c r="E379" s="120" t="s">
        <v>603</v>
      </c>
      <c r="F379" s="119" t="str">
        <f>IF(AND(E379='Zoekmodel - Sensoren'!$C$5,I379=TRUE),H379,"")</f>
        <v/>
      </c>
      <c r="G379" s="119" t="str">
        <f>IF(AND(E379='Zoekmodel - Niet meetbaar'!$C$5,I379=FALSE),H379,"")</f>
        <v/>
      </c>
      <c r="H379" s="119" t="s">
        <v>608</v>
      </c>
      <c r="I379" s="126" t="b">
        <v>0</v>
      </c>
      <c r="J379" s="121"/>
      <c r="K379" s="122" t="b">
        <v>0</v>
      </c>
      <c r="L379" s="123" t="str">
        <v/>
      </c>
      <c r="N379" s="116"/>
    </row>
    <row r="380" spans="1:14" ht="12.75" x14ac:dyDescent="0.2">
      <c r="A380" s="48"/>
      <c r="B380" s="118" t="s">
        <v>586</v>
      </c>
      <c r="C380" s="119" t="str">
        <f>IF(B380='Zoekmodel - Sensoren'!$C$4,E380,"")</f>
        <v/>
      </c>
      <c r="D380" s="119" t="str">
        <f>IF(B380='Zoekmodel - Niet meetbaar'!$C$4,E380,"")</f>
        <v/>
      </c>
      <c r="E380" s="120" t="s">
        <v>603</v>
      </c>
      <c r="F380" s="119" t="str">
        <f>IF(AND(E380='Zoekmodel - Sensoren'!$C$5,I380=TRUE),H380,"")</f>
        <v/>
      </c>
      <c r="G380" s="119" t="str">
        <f>IF(AND(E380='Zoekmodel - Niet meetbaar'!$C$5,I380=FALSE),H380,"")</f>
        <v/>
      </c>
      <c r="H380" s="119" t="s">
        <v>609</v>
      </c>
      <c r="I380" s="121" t="b">
        <v>0</v>
      </c>
      <c r="J380" s="121"/>
      <c r="K380" s="122" t="b">
        <v>0</v>
      </c>
      <c r="L380" s="123" t="str">
        <v/>
      </c>
      <c r="N380" s="116"/>
    </row>
    <row r="381" spans="1:14" ht="12.75" x14ac:dyDescent="0.2">
      <c r="A381" s="48"/>
      <c r="B381" s="118" t="s">
        <v>586</v>
      </c>
      <c r="C381" s="119" t="str">
        <f>IF(B381='Zoekmodel - Sensoren'!$C$4,E381,"")</f>
        <v/>
      </c>
      <c r="D381" s="119" t="str">
        <f>IF(B381='Zoekmodel - Niet meetbaar'!$C$4,E381,"")</f>
        <v/>
      </c>
      <c r="E381" s="120" t="s">
        <v>610</v>
      </c>
      <c r="F381" s="119" t="str">
        <f>IF(AND(E381='Zoekmodel - Sensoren'!$C$5,I381=TRUE),H381,"")</f>
        <v/>
      </c>
      <c r="G381" s="119" t="str">
        <f>IF(AND(E381='Zoekmodel - Niet meetbaar'!$C$5,I381=FALSE),H381,"")</f>
        <v/>
      </c>
      <c r="H381" s="125" t="s">
        <v>611</v>
      </c>
      <c r="I381" s="126" t="b">
        <v>1</v>
      </c>
      <c r="J381" s="126" t="s">
        <v>149</v>
      </c>
      <c r="K381" s="127" t="b">
        <v>1</v>
      </c>
      <c r="L381" s="123" t="str">
        <v>Ja</v>
      </c>
      <c r="N381" s="116"/>
    </row>
    <row r="382" spans="1:14" ht="12.75" x14ac:dyDescent="0.2">
      <c r="A382" s="48"/>
      <c r="B382" s="118" t="s">
        <v>586</v>
      </c>
      <c r="C382" s="119" t="str">
        <f>IF(B382='Zoekmodel - Sensoren'!$C$4,E382,"")</f>
        <v/>
      </c>
      <c r="D382" s="119" t="str">
        <f>IF(B382='Zoekmodel - Niet meetbaar'!$C$4,E382,"")</f>
        <v/>
      </c>
      <c r="E382" s="120" t="s">
        <v>610</v>
      </c>
      <c r="F382" s="119" t="str">
        <f>IF(AND(E382='Zoekmodel - Sensoren'!$C$5,I382=TRUE),H382,"")</f>
        <v/>
      </c>
      <c r="G382" s="119" t="str">
        <f>IF(AND(E382='Zoekmodel - Niet meetbaar'!$C$5,I382=FALSE),H382,"")</f>
        <v/>
      </c>
      <c r="H382" s="125" t="s">
        <v>611</v>
      </c>
      <c r="I382" s="126" t="b">
        <v>1</v>
      </c>
      <c r="J382" s="126" t="s">
        <v>198</v>
      </c>
      <c r="K382" s="127" t="b">
        <v>1</v>
      </c>
      <c r="L382" s="123" t="str">
        <v>Ja</v>
      </c>
      <c r="N382" s="116"/>
    </row>
    <row r="383" spans="1:14" ht="12.75" x14ac:dyDescent="0.2">
      <c r="A383" s="48"/>
      <c r="B383" s="118" t="s">
        <v>586</v>
      </c>
      <c r="C383" s="119" t="str">
        <f>IF(B383='Zoekmodel - Sensoren'!$C$4,E383,"")</f>
        <v/>
      </c>
      <c r="D383" s="119" t="str">
        <f>IF(B383='Zoekmodel - Niet meetbaar'!$C$4,E383,"")</f>
        <v/>
      </c>
      <c r="E383" s="120" t="s">
        <v>610</v>
      </c>
      <c r="F383" s="119" t="str">
        <f>IF(AND(E383='Zoekmodel - Sensoren'!$C$5,I383=TRUE),H383,"")</f>
        <v/>
      </c>
      <c r="G383" s="119" t="str">
        <f>IF(AND(E383='Zoekmodel - Niet meetbaar'!$C$5,I383=FALSE),H383,"")</f>
        <v/>
      </c>
      <c r="H383" s="119" t="s">
        <v>612</v>
      </c>
      <c r="I383" s="126" t="b">
        <v>0</v>
      </c>
      <c r="J383" s="126" t="s">
        <v>347</v>
      </c>
      <c r="K383" s="122" t="b">
        <v>0</v>
      </c>
      <c r="L383" s="123" t="str">
        <v/>
      </c>
      <c r="N383" s="116"/>
    </row>
    <row r="384" spans="1:14" ht="12.75" x14ac:dyDescent="0.2">
      <c r="A384" s="48"/>
      <c r="B384" s="118" t="s">
        <v>586</v>
      </c>
      <c r="C384" s="119" t="str">
        <f>IF(B384='Zoekmodel - Sensoren'!$C$4,E384,"")</f>
        <v/>
      </c>
      <c r="D384" s="119" t="str">
        <f>IF(B384='Zoekmodel - Niet meetbaar'!$C$4,E384,"")</f>
        <v/>
      </c>
      <c r="E384" s="120" t="s">
        <v>610</v>
      </c>
      <c r="F384" s="119" t="str">
        <f>IF(AND(E384='Zoekmodel - Sensoren'!$C$5,I384=TRUE),H384,"")</f>
        <v/>
      </c>
      <c r="G384" s="119" t="str">
        <f>IF(AND(E384='Zoekmodel - Niet meetbaar'!$C$5,I384=FALSE),H384,"")</f>
        <v/>
      </c>
      <c r="H384" s="125" t="s">
        <v>392</v>
      </c>
      <c r="I384" s="121" t="b">
        <v>0</v>
      </c>
      <c r="J384" s="121"/>
      <c r="K384" s="122" t="b">
        <v>0</v>
      </c>
      <c r="L384" s="123" t="str">
        <v/>
      </c>
      <c r="N384" s="116"/>
    </row>
    <row r="385" spans="1:14" ht="12.75" x14ac:dyDescent="0.2">
      <c r="A385" s="48"/>
      <c r="B385" s="118" t="s">
        <v>586</v>
      </c>
      <c r="C385" s="119" t="str">
        <f>IF(B385='Zoekmodel - Sensoren'!$C$4,E385,"")</f>
        <v/>
      </c>
      <c r="D385" s="119" t="str">
        <f>IF(B385='Zoekmodel - Niet meetbaar'!$C$4,E385,"")</f>
        <v/>
      </c>
      <c r="E385" s="120" t="s">
        <v>610</v>
      </c>
      <c r="F385" s="119" t="str">
        <f>IF(AND(E385='Zoekmodel - Sensoren'!$C$5,I385=TRUE),H385,"")</f>
        <v/>
      </c>
      <c r="G385" s="119" t="str">
        <f>IF(AND(E385='Zoekmodel - Niet meetbaar'!$C$5,I385=FALSE),H385,"")</f>
        <v/>
      </c>
      <c r="H385" s="119" t="s">
        <v>613</v>
      </c>
      <c r="I385" s="126" t="b">
        <v>0</v>
      </c>
      <c r="J385" s="126" t="s">
        <v>347</v>
      </c>
      <c r="K385" s="122" t="b">
        <v>0</v>
      </c>
      <c r="L385" s="123" t="str">
        <v/>
      </c>
      <c r="N385" s="116"/>
    </row>
    <row r="386" spans="1:14" ht="12.75" x14ac:dyDescent="0.2">
      <c r="A386" s="48"/>
      <c r="B386" s="118" t="s">
        <v>586</v>
      </c>
      <c r="C386" s="119" t="str">
        <f>IF(B386='Zoekmodel - Sensoren'!$C$4,E386,"")</f>
        <v/>
      </c>
      <c r="D386" s="119" t="str">
        <f>IF(B386='Zoekmodel - Niet meetbaar'!$C$4,E386,"")</f>
        <v/>
      </c>
      <c r="E386" s="120" t="s">
        <v>610</v>
      </c>
      <c r="F386" s="119" t="str">
        <f>IF(AND(E386='Zoekmodel - Sensoren'!$C$5,I386=TRUE),H386,"")</f>
        <v/>
      </c>
      <c r="G386" s="119" t="str">
        <f>IF(AND(E386='Zoekmodel - Niet meetbaar'!$C$5,I386=FALSE),H386,"")</f>
        <v/>
      </c>
      <c r="H386" s="119" t="s">
        <v>614</v>
      </c>
      <c r="I386" s="126" t="b">
        <v>0</v>
      </c>
      <c r="J386" s="121"/>
      <c r="K386" s="122" t="b">
        <v>0</v>
      </c>
      <c r="L386" s="123" t="str">
        <v/>
      </c>
      <c r="N386" s="116"/>
    </row>
    <row r="387" spans="1:14" ht="12.75" x14ac:dyDescent="0.2">
      <c r="A387" s="48"/>
      <c r="B387" s="118" t="s">
        <v>586</v>
      </c>
      <c r="C387" s="119" t="str">
        <f>IF(B387='Zoekmodel - Sensoren'!$C$4,E387,"")</f>
        <v/>
      </c>
      <c r="D387" s="119" t="str">
        <f>IF(B387='Zoekmodel - Niet meetbaar'!$C$4,E387,"")</f>
        <v/>
      </c>
      <c r="E387" s="120" t="s">
        <v>610</v>
      </c>
      <c r="F387" s="119" t="str">
        <f>IF(AND(E387='Zoekmodel - Sensoren'!$C$5,I387=TRUE),H387,"")</f>
        <v/>
      </c>
      <c r="G387" s="119" t="str">
        <f>IF(AND(E387='Zoekmodel - Niet meetbaar'!$C$5,I387=FALSE),H387,"")</f>
        <v/>
      </c>
      <c r="H387" s="125" t="s">
        <v>615</v>
      </c>
      <c r="I387" s="126" t="b">
        <v>1</v>
      </c>
      <c r="J387" s="134" t="s">
        <v>239</v>
      </c>
      <c r="K387" s="127" t="b">
        <v>1</v>
      </c>
      <c r="L387" s="123" t="str">
        <v>Ja</v>
      </c>
      <c r="N387" s="116"/>
    </row>
    <row r="388" spans="1:14" ht="12.75" x14ac:dyDescent="0.2">
      <c r="A388" s="48"/>
      <c r="B388" s="118" t="s">
        <v>586</v>
      </c>
      <c r="C388" s="119" t="str">
        <f>IF(B388='Zoekmodel - Sensoren'!$C$4,E388,"")</f>
        <v/>
      </c>
      <c r="D388" s="119" t="str">
        <f>IF(B388='Zoekmodel - Niet meetbaar'!$C$4,E388,"")</f>
        <v/>
      </c>
      <c r="E388" s="120" t="s">
        <v>610</v>
      </c>
      <c r="F388" s="119" t="str">
        <f>IF(AND(E388='Zoekmodel - Sensoren'!$C$5,I388=TRUE),H388,"")</f>
        <v/>
      </c>
      <c r="G388" s="119" t="str">
        <f>IF(AND(E388='Zoekmodel - Niet meetbaar'!$C$5,I388=FALSE),H388,"")</f>
        <v/>
      </c>
      <c r="H388" s="125" t="s">
        <v>615</v>
      </c>
      <c r="I388" s="126" t="b">
        <v>1</v>
      </c>
      <c r="J388" s="135" t="s">
        <v>140</v>
      </c>
      <c r="K388" s="127" t="b">
        <v>1</v>
      </c>
      <c r="L388" s="123" t="str">
        <v>Ja</v>
      </c>
      <c r="N388" s="116"/>
    </row>
    <row r="389" spans="1:14" ht="12.75" x14ac:dyDescent="0.2">
      <c r="A389" s="48"/>
      <c r="B389" s="118" t="s">
        <v>586</v>
      </c>
      <c r="C389" s="119" t="str">
        <f>IF(B389='Zoekmodel - Sensoren'!$C$4,E389,"")</f>
        <v/>
      </c>
      <c r="D389" s="119" t="str">
        <f>IF(B389='Zoekmodel - Niet meetbaar'!$C$4,E389,"")</f>
        <v/>
      </c>
      <c r="E389" s="120" t="s">
        <v>610</v>
      </c>
      <c r="F389" s="119" t="str">
        <f>IF(AND(E389='Zoekmodel - Sensoren'!$C$5,I389=TRUE),H389,"")</f>
        <v/>
      </c>
      <c r="G389" s="119" t="str">
        <f>IF(AND(E389='Zoekmodel - Niet meetbaar'!$C$5,I389=FALSE),H389,"")</f>
        <v/>
      </c>
      <c r="H389" s="125" t="s">
        <v>615</v>
      </c>
      <c r="I389" s="126" t="b">
        <v>1</v>
      </c>
      <c r="J389" s="135" t="s">
        <v>137</v>
      </c>
      <c r="K389" s="127" t="b">
        <v>1</v>
      </c>
      <c r="L389" s="123" t="str">
        <v>Ja</v>
      </c>
      <c r="N389" s="116"/>
    </row>
    <row r="390" spans="1:14" ht="12.75" x14ac:dyDescent="0.2">
      <c r="A390" s="48"/>
      <c r="B390" s="118" t="s">
        <v>586</v>
      </c>
      <c r="C390" s="119" t="str">
        <f>IF(B390='Zoekmodel - Sensoren'!$C$4,E390,"")</f>
        <v/>
      </c>
      <c r="D390" s="119" t="str">
        <f>IF(B390='Zoekmodel - Niet meetbaar'!$C$4,E390,"")</f>
        <v/>
      </c>
      <c r="E390" s="120" t="s">
        <v>610</v>
      </c>
      <c r="F390" s="119" t="str">
        <f>IF(AND(E390='Zoekmodel - Sensoren'!$C$5,I390=TRUE),H390,"")</f>
        <v/>
      </c>
      <c r="G390" s="119" t="str">
        <f>IF(AND(E390='Zoekmodel - Niet meetbaar'!$C$5,I390=FALSE),H390,"")</f>
        <v/>
      </c>
      <c r="H390" s="125" t="s">
        <v>615</v>
      </c>
      <c r="I390" s="126" t="b">
        <v>1</v>
      </c>
      <c r="J390" s="135" t="s">
        <v>220</v>
      </c>
      <c r="K390" s="127" t="b">
        <v>1</v>
      </c>
      <c r="L390" s="123" t="str">
        <v>Ja</v>
      </c>
      <c r="N390" s="116"/>
    </row>
    <row r="391" spans="1:14" ht="12.75" x14ac:dyDescent="0.2">
      <c r="A391" s="48"/>
      <c r="B391" s="118" t="s">
        <v>586</v>
      </c>
      <c r="C391" s="119" t="str">
        <f>IF(B391='Zoekmodel - Sensoren'!$C$4,E391,"")</f>
        <v/>
      </c>
      <c r="D391" s="119" t="str">
        <f>IF(B391='Zoekmodel - Niet meetbaar'!$C$4,E391,"")</f>
        <v/>
      </c>
      <c r="E391" s="120" t="s">
        <v>610</v>
      </c>
      <c r="F391" s="119" t="str">
        <f>IF(AND(E391='Zoekmodel - Sensoren'!$C$5,I391=TRUE),H391,"")</f>
        <v/>
      </c>
      <c r="G391" s="119" t="str">
        <f>IF(AND(E391='Zoekmodel - Niet meetbaar'!$C$5,I391=FALSE),H391,"")</f>
        <v/>
      </c>
      <c r="H391" s="125" t="s">
        <v>615</v>
      </c>
      <c r="I391" s="126" t="b">
        <v>1</v>
      </c>
      <c r="J391" s="135" t="s">
        <v>155</v>
      </c>
      <c r="K391" s="127" t="b">
        <v>1</v>
      </c>
      <c r="L391" s="123" t="str">
        <v>Ja</v>
      </c>
      <c r="N391" s="116"/>
    </row>
    <row r="392" spans="1:14" ht="12.75" x14ac:dyDescent="0.2">
      <c r="A392" s="48"/>
      <c r="B392" s="118" t="s">
        <v>586</v>
      </c>
      <c r="C392" s="119" t="str">
        <f>IF(B392='Zoekmodel - Sensoren'!$C$4,E392,"")</f>
        <v/>
      </c>
      <c r="D392" s="119" t="str">
        <f>IF(B392='Zoekmodel - Niet meetbaar'!$C$4,E392,"")</f>
        <v/>
      </c>
      <c r="E392" s="120" t="s">
        <v>610</v>
      </c>
      <c r="F392" s="119" t="str">
        <f>IF(AND(E392='Zoekmodel - Sensoren'!$C$5,I392=TRUE),H392,"")</f>
        <v/>
      </c>
      <c r="G392" s="119" t="str">
        <f>IF(AND(E392='Zoekmodel - Niet meetbaar'!$C$5,I392=FALSE),H392,"")</f>
        <v/>
      </c>
      <c r="H392" s="125" t="s">
        <v>615</v>
      </c>
      <c r="I392" s="126" t="b">
        <v>1</v>
      </c>
      <c r="J392" s="135" t="s">
        <v>208</v>
      </c>
      <c r="K392" s="127" t="b">
        <v>1</v>
      </c>
      <c r="L392" s="123" t="str">
        <v>Ja</v>
      </c>
      <c r="N392" s="116"/>
    </row>
    <row r="393" spans="1:14" ht="12.75" x14ac:dyDescent="0.2">
      <c r="A393" s="48"/>
      <c r="B393" s="118" t="s">
        <v>586</v>
      </c>
      <c r="C393" s="119" t="str">
        <f>IF(B393='Zoekmodel - Sensoren'!$C$4,E393,"")</f>
        <v/>
      </c>
      <c r="D393" s="119" t="str">
        <f>IF(B393='Zoekmodel - Niet meetbaar'!$C$4,E393,"")</f>
        <v/>
      </c>
      <c r="E393" s="120" t="s">
        <v>610</v>
      </c>
      <c r="F393" s="119" t="str">
        <f>IF(AND(E393='Zoekmodel - Sensoren'!$C$5,I393=TRUE),H393,"")</f>
        <v/>
      </c>
      <c r="G393" s="119" t="str">
        <f>IF(AND(E393='Zoekmodel - Niet meetbaar'!$C$5,I393=FALSE),H393,"")</f>
        <v/>
      </c>
      <c r="H393" s="125" t="s">
        <v>611</v>
      </c>
      <c r="I393" s="126" t="b">
        <v>1</v>
      </c>
      <c r="J393" s="126" t="s">
        <v>229</v>
      </c>
      <c r="K393" s="127" t="b">
        <v>1</v>
      </c>
      <c r="L393" s="123" t="str">
        <v>Ja</v>
      </c>
      <c r="N393" s="116"/>
    </row>
    <row r="394" spans="1:14" ht="12.75" x14ac:dyDescent="0.2">
      <c r="A394" s="48"/>
      <c r="B394" s="118" t="s">
        <v>586</v>
      </c>
      <c r="C394" s="119" t="str">
        <f>IF(B394='Zoekmodel - Sensoren'!$C$4,E394,"")</f>
        <v/>
      </c>
      <c r="D394" s="119" t="str">
        <f>IF(B394='Zoekmodel - Niet meetbaar'!$C$4,E394,"")</f>
        <v/>
      </c>
      <c r="E394" s="120" t="s">
        <v>610</v>
      </c>
      <c r="F394" s="119" t="str">
        <f>IF(AND(E394='Zoekmodel - Sensoren'!$C$5,I394=TRUE),H394,"")</f>
        <v/>
      </c>
      <c r="G394" s="119" t="str">
        <f>IF(AND(E394='Zoekmodel - Niet meetbaar'!$C$5,I394=FALSE),H394,"")</f>
        <v/>
      </c>
      <c r="H394" s="119" t="s">
        <v>616</v>
      </c>
      <c r="I394" s="126" t="b">
        <v>1</v>
      </c>
      <c r="J394" s="126" t="s">
        <v>205</v>
      </c>
      <c r="K394" s="127" t="b">
        <v>1</v>
      </c>
      <c r="L394" s="123" t="str">
        <v>Ja</v>
      </c>
      <c r="N394" s="116"/>
    </row>
    <row r="395" spans="1:14" ht="12.75" x14ac:dyDescent="0.2">
      <c r="A395" s="48"/>
      <c r="B395" s="118" t="s">
        <v>586</v>
      </c>
      <c r="C395" s="119" t="str">
        <f>IF(B395='Zoekmodel - Sensoren'!$C$4,E395,"")</f>
        <v/>
      </c>
      <c r="D395" s="119" t="str">
        <f>IF(B395='Zoekmodel - Niet meetbaar'!$C$4,E395,"")</f>
        <v/>
      </c>
      <c r="E395" s="120" t="s">
        <v>617</v>
      </c>
      <c r="F395" s="119" t="str">
        <f>IF(AND(E395='Zoekmodel - Sensoren'!$C$5,I395=TRUE),H395,"")</f>
        <v/>
      </c>
      <c r="G395" s="119" t="str">
        <f>IF(AND(E395='Zoekmodel - Niet meetbaar'!$C$5,I395=FALSE),H395,"")</f>
        <v/>
      </c>
      <c r="H395" s="119" t="s">
        <v>618</v>
      </c>
      <c r="I395" s="126" t="b">
        <v>1</v>
      </c>
      <c r="J395" s="126" t="s">
        <v>144</v>
      </c>
      <c r="K395" s="127" t="b">
        <v>1</v>
      </c>
      <c r="L395" s="123" t="str">
        <v>Ja</v>
      </c>
      <c r="N395" s="116"/>
    </row>
    <row r="396" spans="1:14" ht="12.75" x14ac:dyDescent="0.2">
      <c r="A396" s="48"/>
      <c r="B396" s="118" t="s">
        <v>586</v>
      </c>
      <c r="C396" s="119" t="str">
        <f>IF(B396='Zoekmodel - Sensoren'!$C$4,E396,"")</f>
        <v/>
      </c>
      <c r="D396" s="119" t="str">
        <f>IF(B396='Zoekmodel - Niet meetbaar'!$C$4,E396,"")</f>
        <v/>
      </c>
      <c r="E396" s="120" t="s">
        <v>617</v>
      </c>
      <c r="F396" s="119" t="str">
        <f>IF(AND(E396='Zoekmodel - Sensoren'!$C$5,I396=TRUE),H396,"")</f>
        <v/>
      </c>
      <c r="G396" s="119" t="str">
        <f>IF(AND(E396='Zoekmodel - Niet meetbaar'!$C$5,I396=FALSE),H396,"")</f>
        <v/>
      </c>
      <c r="H396" s="119" t="s">
        <v>619</v>
      </c>
      <c r="I396" s="126" t="b">
        <v>0</v>
      </c>
      <c r="J396" s="121"/>
      <c r="K396" s="122" t="b">
        <v>0</v>
      </c>
      <c r="L396" s="123" t="str">
        <v/>
      </c>
      <c r="N396" s="116"/>
    </row>
    <row r="397" spans="1:14" ht="12.75" x14ac:dyDescent="0.2">
      <c r="A397" s="48"/>
      <c r="B397" s="118" t="s">
        <v>586</v>
      </c>
      <c r="C397" s="119" t="str">
        <f>IF(B397='Zoekmodel - Sensoren'!$C$4,E397,"")</f>
        <v/>
      </c>
      <c r="D397" s="119" t="str">
        <f>IF(B397='Zoekmodel - Niet meetbaar'!$C$4,E397,"")</f>
        <v/>
      </c>
      <c r="E397" s="120" t="s">
        <v>617</v>
      </c>
      <c r="F397" s="119" t="str">
        <f>IF(AND(E397='Zoekmodel - Sensoren'!$C$5,I397=TRUE),H397,"")</f>
        <v/>
      </c>
      <c r="G397" s="119" t="str">
        <f>IF(AND(E397='Zoekmodel - Niet meetbaar'!$C$5,I397=FALSE),H397,"")</f>
        <v/>
      </c>
      <c r="H397" s="125" t="s">
        <v>620</v>
      </c>
      <c r="I397" s="126" t="b">
        <v>1</v>
      </c>
      <c r="J397" s="126" t="s">
        <v>239</v>
      </c>
      <c r="K397" s="127" t="b">
        <v>1</v>
      </c>
      <c r="L397" s="123" t="str">
        <v>Ja</v>
      </c>
      <c r="N397" s="116"/>
    </row>
    <row r="398" spans="1:14" ht="12.75" x14ac:dyDescent="0.2">
      <c r="A398" s="48"/>
      <c r="B398" s="118" t="s">
        <v>586</v>
      </c>
      <c r="C398" s="119" t="str">
        <f>IF(B398='Zoekmodel - Sensoren'!$C$4,E398,"")</f>
        <v/>
      </c>
      <c r="D398" s="119" t="str">
        <f>IF(B398='Zoekmodel - Niet meetbaar'!$C$4,E398,"")</f>
        <v/>
      </c>
      <c r="E398" s="120" t="s">
        <v>617</v>
      </c>
      <c r="F398" s="119" t="str">
        <f>IF(AND(E398='Zoekmodel - Sensoren'!$C$5,I398=TRUE),H398,"")</f>
        <v/>
      </c>
      <c r="G398" s="119" t="str">
        <f>IF(AND(E398='Zoekmodel - Niet meetbaar'!$C$5,I398=FALSE),H398,"")</f>
        <v/>
      </c>
      <c r="H398" s="125" t="s">
        <v>620</v>
      </c>
      <c r="I398" s="126" t="b">
        <v>1</v>
      </c>
      <c r="J398" s="126" t="s">
        <v>140</v>
      </c>
      <c r="K398" s="127" t="b">
        <v>1</v>
      </c>
      <c r="L398" s="123" t="str">
        <v>Ja</v>
      </c>
      <c r="N398" s="116"/>
    </row>
    <row r="399" spans="1:14" ht="12.75" x14ac:dyDescent="0.2">
      <c r="A399" s="48"/>
      <c r="B399" s="118" t="s">
        <v>586</v>
      </c>
      <c r="C399" s="119" t="str">
        <f>IF(B399='Zoekmodel - Sensoren'!$C$4,E399,"")</f>
        <v/>
      </c>
      <c r="D399" s="119" t="str">
        <f>IF(B399='Zoekmodel - Niet meetbaar'!$C$4,E399,"")</f>
        <v/>
      </c>
      <c r="E399" s="120" t="s">
        <v>617</v>
      </c>
      <c r="F399" s="119" t="str">
        <f>IF(AND(E399='Zoekmodel - Sensoren'!$C$5,I399=TRUE),H399,"")</f>
        <v/>
      </c>
      <c r="G399" s="119" t="str">
        <f>IF(AND(E399='Zoekmodel - Niet meetbaar'!$C$5,I399=FALSE),H399,"")</f>
        <v/>
      </c>
      <c r="H399" s="125" t="s">
        <v>620</v>
      </c>
      <c r="I399" s="126" t="b">
        <v>1</v>
      </c>
      <c r="J399" s="126" t="s">
        <v>137</v>
      </c>
      <c r="K399" s="127" t="b">
        <v>1</v>
      </c>
      <c r="L399" s="123" t="str">
        <v>Ja</v>
      </c>
      <c r="N399" s="116"/>
    </row>
    <row r="400" spans="1:14" ht="12.75" x14ac:dyDescent="0.2">
      <c r="A400" s="48"/>
      <c r="B400" s="118" t="s">
        <v>586</v>
      </c>
      <c r="C400" s="119" t="str">
        <f>IF(B400='Zoekmodel - Sensoren'!$C$4,E400,"")</f>
        <v/>
      </c>
      <c r="D400" s="119" t="str">
        <f>IF(B400='Zoekmodel - Niet meetbaar'!$C$4,E400,"")</f>
        <v/>
      </c>
      <c r="E400" s="120" t="s">
        <v>617</v>
      </c>
      <c r="F400" s="119" t="str">
        <f>IF(AND(E400='Zoekmodel - Sensoren'!$C$5,I400=TRUE),H400,"")</f>
        <v/>
      </c>
      <c r="G400" s="119" t="str">
        <f>IF(AND(E400='Zoekmodel - Niet meetbaar'!$C$5,I400=FALSE),H400,"")</f>
        <v/>
      </c>
      <c r="H400" s="125" t="s">
        <v>620</v>
      </c>
      <c r="I400" s="126" t="b">
        <v>1</v>
      </c>
      <c r="J400" s="126" t="s">
        <v>220</v>
      </c>
      <c r="K400" s="127" t="b">
        <v>1</v>
      </c>
      <c r="L400" s="123" t="str">
        <v>Ja</v>
      </c>
      <c r="N400" s="116"/>
    </row>
    <row r="401" spans="1:14" ht="12.75" x14ac:dyDescent="0.2">
      <c r="A401" s="48"/>
      <c r="B401" s="118" t="s">
        <v>586</v>
      </c>
      <c r="C401" s="119" t="str">
        <f>IF(B401='Zoekmodel - Sensoren'!$C$4,E401,"")</f>
        <v/>
      </c>
      <c r="D401" s="119" t="str">
        <f>IF(B401='Zoekmodel - Niet meetbaar'!$C$4,E401,"")</f>
        <v/>
      </c>
      <c r="E401" s="120" t="s">
        <v>617</v>
      </c>
      <c r="F401" s="119" t="str">
        <f>IF(AND(E401='Zoekmodel - Sensoren'!$C$5,I401=TRUE),H401,"")</f>
        <v/>
      </c>
      <c r="G401" s="119" t="str">
        <f>IF(AND(E401='Zoekmodel - Niet meetbaar'!$C$5,I401=FALSE),H401,"")</f>
        <v/>
      </c>
      <c r="H401" s="125" t="s">
        <v>620</v>
      </c>
      <c r="I401" s="126" t="b">
        <v>1</v>
      </c>
      <c r="J401" s="126" t="s">
        <v>155</v>
      </c>
      <c r="K401" s="127" t="b">
        <v>1</v>
      </c>
      <c r="L401" s="123" t="str">
        <v>Ja</v>
      </c>
      <c r="N401" s="116"/>
    </row>
    <row r="402" spans="1:14" ht="12.75" x14ac:dyDescent="0.2">
      <c r="A402" s="48"/>
      <c r="B402" s="118" t="s">
        <v>586</v>
      </c>
      <c r="C402" s="119" t="str">
        <f>IF(B402='Zoekmodel - Sensoren'!$C$4,E402,"")</f>
        <v/>
      </c>
      <c r="D402" s="119" t="str">
        <f>IF(B402='Zoekmodel - Niet meetbaar'!$C$4,E402,"")</f>
        <v/>
      </c>
      <c r="E402" s="120" t="s">
        <v>617</v>
      </c>
      <c r="F402" s="119" t="str">
        <f>IF(AND(E402='Zoekmodel - Sensoren'!$C$5,I402=TRUE),H402,"")</f>
        <v/>
      </c>
      <c r="G402" s="119" t="str">
        <f>IF(AND(E402='Zoekmodel - Niet meetbaar'!$C$5,I402=FALSE),H402,"")</f>
        <v/>
      </c>
      <c r="H402" s="125" t="s">
        <v>620</v>
      </c>
      <c r="I402" s="126" t="b">
        <v>1</v>
      </c>
      <c r="J402" s="126" t="s">
        <v>208</v>
      </c>
      <c r="K402" s="127" t="b">
        <v>1</v>
      </c>
      <c r="L402" s="123" t="str">
        <v>Ja</v>
      </c>
      <c r="N402" s="116"/>
    </row>
    <row r="403" spans="1:14" ht="12.75" x14ac:dyDescent="0.2">
      <c r="A403" s="48"/>
      <c r="B403" s="118" t="s">
        <v>586</v>
      </c>
      <c r="C403" s="119" t="str">
        <f>IF(B403='Zoekmodel - Sensoren'!$C$4,E403,"")</f>
        <v/>
      </c>
      <c r="D403" s="119" t="str">
        <f>IF(B403='Zoekmodel - Niet meetbaar'!$C$4,E403,"")</f>
        <v/>
      </c>
      <c r="E403" s="120" t="s">
        <v>617</v>
      </c>
      <c r="F403" s="119" t="str">
        <f>IF(AND(E403='Zoekmodel - Sensoren'!$C$5,I403=TRUE),H403,"")</f>
        <v/>
      </c>
      <c r="G403" s="119" t="str">
        <f>IF(AND(E403='Zoekmodel - Niet meetbaar'!$C$5,I403=FALSE),H403,"")</f>
        <v/>
      </c>
      <c r="H403" s="125" t="s">
        <v>621</v>
      </c>
      <c r="I403" s="126" t="b">
        <v>1</v>
      </c>
      <c r="J403" s="126" t="s">
        <v>187</v>
      </c>
      <c r="K403" s="127" t="b">
        <v>1</v>
      </c>
      <c r="L403" s="123" t="str">
        <v>Ja</v>
      </c>
      <c r="N403" s="116"/>
    </row>
    <row r="404" spans="1:14" ht="12.75" x14ac:dyDescent="0.2">
      <c r="A404" s="48"/>
      <c r="B404" s="118" t="s">
        <v>586</v>
      </c>
      <c r="C404" s="119" t="str">
        <f>IF(B404='Zoekmodel - Sensoren'!$C$4,E404,"")</f>
        <v/>
      </c>
      <c r="D404" s="119" t="str">
        <f>IF(B404='Zoekmodel - Niet meetbaar'!$C$4,E404,"")</f>
        <v/>
      </c>
      <c r="E404" s="120" t="s">
        <v>617</v>
      </c>
      <c r="F404" s="119" t="str">
        <f>IF(AND(E404='Zoekmodel - Sensoren'!$C$5,I404=TRUE),H404,"")</f>
        <v/>
      </c>
      <c r="G404" s="119" t="str">
        <f>IF(AND(E404='Zoekmodel - Niet meetbaar'!$C$5,I404=FALSE),H404,"")</f>
        <v/>
      </c>
      <c r="H404" s="125" t="s">
        <v>621</v>
      </c>
      <c r="I404" s="126" t="b">
        <v>1</v>
      </c>
      <c r="J404" s="126" t="s">
        <v>151</v>
      </c>
      <c r="K404" s="127" t="b">
        <v>1</v>
      </c>
      <c r="L404" s="123" t="str">
        <v>Ja</v>
      </c>
      <c r="N404" s="116"/>
    </row>
    <row r="405" spans="1:14" ht="12.75" x14ac:dyDescent="0.2">
      <c r="A405" s="48"/>
      <c r="B405" s="118" t="s">
        <v>586</v>
      </c>
      <c r="C405" s="119" t="str">
        <f>IF(B405='Zoekmodel - Sensoren'!$C$4,E405,"")</f>
        <v/>
      </c>
      <c r="D405" s="119" t="str">
        <f>IF(B405='Zoekmodel - Niet meetbaar'!$C$4,E405,"")</f>
        <v/>
      </c>
      <c r="E405" s="120" t="s">
        <v>617</v>
      </c>
      <c r="F405" s="119" t="str">
        <f>IF(AND(E405='Zoekmodel - Sensoren'!$C$5,I405=TRUE),H405,"")</f>
        <v/>
      </c>
      <c r="G405" s="119" t="str">
        <f>IF(AND(E405='Zoekmodel - Niet meetbaar'!$C$5,I405=FALSE),H405,"")</f>
        <v/>
      </c>
      <c r="H405" s="125" t="s">
        <v>621</v>
      </c>
      <c r="I405" s="126" t="b">
        <v>1</v>
      </c>
      <c r="J405" s="126" t="s">
        <v>198</v>
      </c>
      <c r="K405" s="127" t="b">
        <v>1</v>
      </c>
      <c r="L405" s="123" t="str">
        <v>Ja</v>
      </c>
      <c r="N405" s="116"/>
    </row>
    <row r="406" spans="1:14" ht="12.75" x14ac:dyDescent="0.2">
      <c r="A406" s="48"/>
      <c r="B406" s="118" t="s">
        <v>586</v>
      </c>
      <c r="C406" s="119" t="str">
        <f>IF(B406='Zoekmodel - Sensoren'!$C$4,E406,"")</f>
        <v/>
      </c>
      <c r="D406" s="119" t="str">
        <f>IF(B406='Zoekmodel - Niet meetbaar'!$C$4,E406,"")</f>
        <v/>
      </c>
      <c r="E406" s="120" t="s">
        <v>617</v>
      </c>
      <c r="F406" s="119" t="str">
        <f>IF(AND(E406='Zoekmodel - Sensoren'!$C$5,I406=TRUE),H406,"")</f>
        <v/>
      </c>
      <c r="G406" s="119" t="str">
        <f>IF(AND(E406='Zoekmodel - Niet meetbaar'!$C$5,I406=FALSE),H406,"")</f>
        <v/>
      </c>
      <c r="H406" s="125" t="s">
        <v>621</v>
      </c>
      <c r="I406" s="126" t="b">
        <v>1</v>
      </c>
      <c r="J406" s="126" t="s">
        <v>199</v>
      </c>
      <c r="K406" s="127" t="b">
        <v>1</v>
      </c>
      <c r="L406" s="123" t="str">
        <v>Ja</v>
      </c>
      <c r="N406" s="116"/>
    </row>
    <row r="407" spans="1:14" ht="12.75" x14ac:dyDescent="0.2">
      <c r="A407" s="48"/>
      <c r="B407" s="118" t="s">
        <v>586</v>
      </c>
      <c r="C407" s="119" t="str">
        <f>IF(B407='Zoekmodel - Sensoren'!$C$4,E407,"")</f>
        <v/>
      </c>
      <c r="D407" s="119" t="str">
        <f>IF(B407='Zoekmodel - Niet meetbaar'!$C$4,E407,"")</f>
        <v/>
      </c>
      <c r="E407" s="120" t="s">
        <v>617</v>
      </c>
      <c r="F407" s="119" t="str">
        <f>IF(AND(E407='Zoekmodel - Sensoren'!$C$5,I407=TRUE),H407,"")</f>
        <v/>
      </c>
      <c r="G407" s="119" t="str">
        <f>IF(AND(E407='Zoekmodel - Niet meetbaar'!$C$5,I407=FALSE),H407,"")</f>
        <v/>
      </c>
      <c r="H407" s="119" t="s">
        <v>622</v>
      </c>
      <c r="I407" s="121" t="b">
        <v>0</v>
      </c>
      <c r="J407" s="121"/>
      <c r="K407" s="122" t="b">
        <v>0</v>
      </c>
      <c r="L407" s="123" t="str">
        <v/>
      </c>
      <c r="N407" s="116"/>
    </row>
    <row r="408" spans="1:14" ht="12.75" x14ac:dyDescent="0.2">
      <c r="A408" s="48"/>
      <c r="B408" s="118" t="s">
        <v>586</v>
      </c>
      <c r="C408" s="119" t="str">
        <f>IF(B408='Zoekmodel - Sensoren'!$C$4,E408,"")</f>
        <v/>
      </c>
      <c r="D408" s="119" t="str">
        <f>IF(B408='Zoekmodel - Niet meetbaar'!$C$4,E408,"")</f>
        <v/>
      </c>
      <c r="E408" s="120" t="s">
        <v>617</v>
      </c>
      <c r="F408" s="119" t="str">
        <f>IF(AND(E408='Zoekmodel - Sensoren'!$C$5,I408=TRUE),H408,"")</f>
        <v/>
      </c>
      <c r="G408" s="119" t="str">
        <f>IF(AND(E408='Zoekmodel - Niet meetbaar'!$C$5,I408=FALSE),H408,"")</f>
        <v/>
      </c>
      <c r="H408" s="119" t="s">
        <v>623</v>
      </c>
      <c r="I408" s="121" t="b">
        <v>0</v>
      </c>
      <c r="J408" s="121"/>
      <c r="K408" s="122" t="b">
        <v>0</v>
      </c>
      <c r="L408" s="123" t="str">
        <v/>
      </c>
      <c r="N408" s="116"/>
    </row>
    <row r="409" spans="1:14" ht="12.75" x14ac:dyDescent="0.2">
      <c r="A409" s="48"/>
      <c r="B409" s="118" t="s">
        <v>586</v>
      </c>
      <c r="C409" s="119" t="str">
        <f>IF(B409='Zoekmodel - Sensoren'!$C$4,E409,"")</f>
        <v/>
      </c>
      <c r="D409" s="119" t="str">
        <f>IF(B409='Zoekmodel - Niet meetbaar'!$C$4,E409,"")</f>
        <v/>
      </c>
      <c r="E409" s="120" t="s">
        <v>624</v>
      </c>
      <c r="F409" s="119" t="str">
        <f>IF(AND(E409='Zoekmodel - Sensoren'!$C$5,I409=TRUE),H409,"")</f>
        <v/>
      </c>
      <c r="G409" s="119" t="str">
        <f>IF(AND(E409='Zoekmodel - Niet meetbaar'!$C$5,I409=FALSE),H409,"")</f>
        <v/>
      </c>
      <c r="H409" s="119" t="s">
        <v>625</v>
      </c>
      <c r="I409" s="126" t="b">
        <v>0</v>
      </c>
      <c r="J409" s="126" t="s">
        <v>347</v>
      </c>
      <c r="K409" s="122" t="b">
        <v>0</v>
      </c>
      <c r="L409" s="123" t="str">
        <v/>
      </c>
      <c r="N409" s="116"/>
    </row>
    <row r="410" spans="1:14" ht="12.75" x14ac:dyDescent="0.2">
      <c r="A410" s="48"/>
      <c r="B410" s="118" t="s">
        <v>586</v>
      </c>
      <c r="C410" s="119" t="str">
        <f>IF(B410='Zoekmodel - Sensoren'!$C$4,E410,"")</f>
        <v/>
      </c>
      <c r="D410" s="119" t="str">
        <f>IF(B410='Zoekmodel - Niet meetbaar'!$C$4,E410,"")</f>
        <v/>
      </c>
      <c r="E410" s="120" t="s">
        <v>624</v>
      </c>
      <c r="F410" s="119" t="str">
        <f>IF(AND(E410='Zoekmodel - Sensoren'!$C$5,I410=TRUE),H410,"")</f>
        <v/>
      </c>
      <c r="G410" s="119" t="str">
        <f>IF(AND(E410='Zoekmodel - Niet meetbaar'!$C$5,I410=FALSE),H410,"")</f>
        <v/>
      </c>
      <c r="H410" s="119" t="s">
        <v>626</v>
      </c>
      <c r="I410" s="126" t="b">
        <v>0</v>
      </c>
      <c r="J410" s="126" t="s">
        <v>347</v>
      </c>
      <c r="K410" s="122" t="b">
        <v>0</v>
      </c>
      <c r="L410" s="123" t="str">
        <v/>
      </c>
      <c r="N410" s="116"/>
    </row>
    <row r="411" spans="1:14" ht="12.75" x14ac:dyDescent="0.2">
      <c r="A411" s="48"/>
      <c r="B411" s="118" t="s">
        <v>586</v>
      </c>
      <c r="C411" s="119" t="str">
        <f>IF(B411='Zoekmodel - Sensoren'!$C$4,E411,"")</f>
        <v/>
      </c>
      <c r="D411" s="119" t="str">
        <f>IF(B411='Zoekmodel - Niet meetbaar'!$C$4,E411,"")</f>
        <v/>
      </c>
      <c r="E411" s="120" t="s">
        <v>624</v>
      </c>
      <c r="F411" s="119" t="str">
        <f>IF(AND(E411='Zoekmodel - Sensoren'!$C$5,I411=TRUE),H411,"")</f>
        <v/>
      </c>
      <c r="G411" s="119" t="str">
        <f>IF(AND(E411='Zoekmodel - Niet meetbaar'!$C$5,I411=FALSE),H411,"")</f>
        <v/>
      </c>
      <c r="H411" s="119" t="s">
        <v>627</v>
      </c>
      <c r="I411" s="126" t="b">
        <v>0</v>
      </c>
      <c r="J411" s="126" t="s">
        <v>347</v>
      </c>
      <c r="K411" s="122" t="b">
        <v>0</v>
      </c>
      <c r="L411" s="123" t="str">
        <v/>
      </c>
      <c r="N411" s="116"/>
    </row>
    <row r="412" spans="1:14" ht="12.75" x14ac:dyDescent="0.2">
      <c r="A412" s="48"/>
      <c r="B412" s="118" t="s">
        <v>586</v>
      </c>
      <c r="C412" s="119" t="str">
        <f>IF(B412='Zoekmodel - Sensoren'!$C$4,E412,"")</f>
        <v/>
      </c>
      <c r="D412" s="119" t="str">
        <f>IF(B412='Zoekmodel - Niet meetbaar'!$C$4,E412,"")</f>
        <v/>
      </c>
      <c r="E412" s="120" t="s">
        <v>624</v>
      </c>
      <c r="F412" s="119" t="str">
        <f>IF(AND(E412='Zoekmodel - Sensoren'!$C$5,I412=TRUE),H412,"")</f>
        <v/>
      </c>
      <c r="G412" s="119" t="str">
        <f>IF(AND(E412='Zoekmodel - Niet meetbaar'!$C$5,I412=FALSE),H412,"")</f>
        <v/>
      </c>
      <c r="H412" s="119" t="s">
        <v>628</v>
      </c>
      <c r="I412" s="126" t="b">
        <v>0</v>
      </c>
      <c r="J412" s="126" t="s">
        <v>347</v>
      </c>
      <c r="K412" s="122" t="b">
        <v>0</v>
      </c>
      <c r="L412" s="123" t="str">
        <v/>
      </c>
      <c r="N412" s="116"/>
    </row>
    <row r="413" spans="1:14" ht="12.75" x14ac:dyDescent="0.2">
      <c r="A413" s="48"/>
      <c r="B413" s="118" t="s">
        <v>586</v>
      </c>
      <c r="C413" s="119" t="str">
        <f>IF(B413='Zoekmodel - Sensoren'!$C$4,E413,"")</f>
        <v/>
      </c>
      <c r="D413" s="119" t="str">
        <f>IF(B413='Zoekmodel - Niet meetbaar'!$C$4,E413,"")</f>
        <v/>
      </c>
      <c r="E413" s="120" t="s">
        <v>624</v>
      </c>
      <c r="F413" s="119" t="str">
        <f>IF(AND(E413='Zoekmodel - Sensoren'!$C$5,I413=TRUE),H413,"")</f>
        <v/>
      </c>
      <c r="G413" s="119" t="str">
        <f>IF(AND(E413='Zoekmodel - Niet meetbaar'!$C$5,I413=FALSE),H413,"")</f>
        <v/>
      </c>
      <c r="H413" s="119" t="s">
        <v>629</v>
      </c>
      <c r="I413" s="126" t="b">
        <v>0</v>
      </c>
      <c r="J413" s="126" t="s">
        <v>347</v>
      </c>
      <c r="K413" s="122" t="b">
        <v>0</v>
      </c>
      <c r="L413" s="123" t="str">
        <v/>
      </c>
      <c r="N413" s="116"/>
    </row>
    <row r="414" spans="1:14" ht="12.75" x14ac:dyDescent="0.2">
      <c r="A414" s="48"/>
      <c r="B414" s="118" t="s">
        <v>586</v>
      </c>
      <c r="C414" s="119" t="str">
        <f>IF(B414='Zoekmodel - Sensoren'!$C$4,E414,"")</f>
        <v/>
      </c>
      <c r="D414" s="119" t="str">
        <f>IF(B414='Zoekmodel - Niet meetbaar'!$C$4,E414,"")</f>
        <v/>
      </c>
      <c r="E414" s="120" t="s">
        <v>630</v>
      </c>
      <c r="F414" s="119" t="str">
        <f>IF(AND(E414='Zoekmodel - Sensoren'!$C$5,I414=TRUE),H414,"")</f>
        <v/>
      </c>
      <c r="G414" s="119" t="str">
        <f>IF(AND(E414='Zoekmodel - Niet meetbaar'!$C$5,I414=FALSE),H414,"")</f>
        <v/>
      </c>
      <c r="H414" s="119" t="s">
        <v>631</v>
      </c>
      <c r="I414" s="126" t="b">
        <v>0</v>
      </c>
      <c r="J414" s="126" t="s">
        <v>347</v>
      </c>
      <c r="K414" s="122" t="b">
        <v>0</v>
      </c>
      <c r="L414" s="123" t="str">
        <v/>
      </c>
      <c r="N414" s="116"/>
    </row>
    <row r="415" spans="1:14" ht="12.75" x14ac:dyDescent="0.2">
      <c r="A415" s="48"/>
      <c r="B415" s="118" t="s">
        <v>586</v>
      </c>
      <c r="C415" s="119" t="str">
        <f>IF(B415='Zoekmodel - Sensoren'!$C$4,E415,"")</f>
        <v/>
      </c>
      <c r="D415" s="119" t="str">
        <f>IF(B415='Zoekmodel - Niet meetbaar'!$C$4,E415,"")</f>
        <v/>
      </c>
      <c r="E415" s="120" t="s">
        <v>630</v>
      </c>
      <c r="F415" s="119" t="str">
        <f>IF(AND(E415='Zoekmodel - Sensoren'!$C$5,I415=TRUE),H415,"")</f>
        <v/>
      </c>
      <c r="G415" s="119" t="str">
        <f>IF(AND(E415='Zoekmodel - Niet meetbaar'!$C$5,I415=FALSE),H415,"")</f>
        <v/>
      </c>
      <c r="H415" s="119" t="s">
        <v>632</v>
      </c>
      <c r="I415" s="126" t="b">
        <v>0</v>
      </c>
      <c r="J415" s="126" t="s">
        <v>347</v>
      </c>
      <c r="K415" s="122" t="b">
        <v>0</v>
      </c>
      <c r="L415" s="123" t="str">
        <v/>
      </c>
      <c r="N415" s="116"/>
    </row>
    <row r="416" spans="1:14" ht="12.75" x14ac:dyDescent="0.2">
      <c r="A416" s="48"/>
      <c r="B416" s="118" t="s">
        <v>586</v>
      </c>
      <c r="C416" s="119" t="str">
        <f>IF(B416='Zoekmodel - Sensoren'!$C$4,E416,"")</f>
        <v/>
      </c>
      <c r="D416" s="119" t="str">
        <f>IF(B416='Zoekmodel - Niet meetbaar'!$C$4,E416,"")</f>
        <v/>
      </c>
      <c r="E416" s="120" t="s">
        <v>630</v>
      </c>
      <c r="F416" s="119" t="str">
        <f>IF(AND(E416='Zoekmodel - Sensoren'!$C$5,I416=TRUE),H416,"")</f>
        <v/>
      </c>
      <c r="G416" s="119" t="str">
        <f>IF(AND(E416='Zoekmodel - Niet meetbaar'!$C$5,I416=FALSE),H416,"")</f>
        <v/>
      </c>
      <c r="H416" s="119" t="s">
        <v>633</v>
      </c>
      <c r="I416" s="126" t="b">
        <v>0</v>
      </c>
      <c r="J416" s="126" t="s">
        <v>347</v>
      </c>
      <c r="K416" s="122" t="b">
        <v>0</v>
      </c>
      <c r="L416" s="123" t="str">
        <v/>
      </c>
      <c r="N416" s="116"/>
    </row>
    <row r="417" spans="1:14" ht="12.75" x14ac:dyDescent="0.2">
      <c r="A417" s="48"/>
      <c r="B417" s="118" t="s">
        <v>586</v>
      </c>
      <c r="C417" s="119" t="str">
        <f>IF(B417='Zoekmodel - Sensoren'!$C$4,E417,"")</f>
        <v/>
      </c>
      <c r="D417" s="119" t="str">
        <f>IF(B417='Zoekmodel - Niet meetbaar'!$C$4,E417,"")</f>
        <v/>
      </c>
      <c r="E417" s="120" t="s">
        <v>630</v>
      </c>
      <c r="F417" s="119" t="str">
        <f>IF(AND(E417='Zoekmodel - Sensoren'!$C$5,I417=TRUE),H417,"")</f>
        <v/>
      </c>
      <c r="G417" s="119" t="str">
        <f>IF(AND(E417='Zoekmodel - Niet meetbaar'!$C$5,I417=FALSE),H417,"")</f>
        <v/>
      </c>
      <c r="H417" s="119" t="s">
        <v>634</v>
      </c>
      <c r="I417" s="126" t="b">
        <v>0</v>
      </c>
      <c r="J417" s="126" t="s">
        <v>347</v>
      </c>
      <c r="K417" s="122" t="b">
        <v>0</v>
      </c>
      <c r="L417" s="123" t="str">
        <v/>
      </c>
      <c r="N417" s="116"/>
    </row>
    <row r="418" spans="1:14" ht="12.75" x14ac:dyDescent="0.2">
      <c r="A418" s="48"/>
      <c r="B418" s="118" t="s">
        <v>586</v>
      </c>
      <c r="C418" s="119" t="str">
        <f>IF(B418='Zoekmodel - Sensoren'!$C$4,E418,"")</f>
        <v/>
      </c>
      <c r="D418" s="119" t="str">
        <f>IF(B418='Zoekmodel - Niet meetbaar'!$C$4,E418,"")</f>
        <v/>
      </c>
      <c r="E418" s="120" t="s">
        <v>630</v>
      </c>
      <c r="F418" s="119" t="str">
        <f>IF(AND(E418='Zoekmodel - Sensoren'!$C$5,I418=TRUE),H418,"")</f>
        <v/>
      </c>
      <c r="G418" s="119" t="str">
        <f>IF(AND(E418='Zoekmodel - Niet meetbaar'!$C$5,I418=FALSE),H418,"")</f>
        <v/>
      </c>
      <c r="H418" s="119" t="s">
        <v>635</v>
      </c>
      <c r="I418" s="126" t="b">
        <v>0</v>
      </c>
      <c r="J418" s="126" t="s">
        <v>347</v>
      </c>
      <c r="K418" s="122" t="b">
        <v>0</v>
      </c>
      <c r="L418" s="123" t="str">
        <v/>
      </c>
      <c r="N418" s="116"/>
    </row>
    <row r="419" spans="1:14" ht="12.75" x14ac:dyDescent="0.2">
      <c r="A419" s="48"/>
      <c r="B419" s="118" t="s">
        <v>586</v>
      </c>
      <c r="C419" s="119" t="str">
        <f>IF(B419='Zoekmodel - Sensoren'!$C$4,E419,"")</f>
        <v/>
      </c>
      <c r="D419" s="119" t="str">
        <f>IF(B419='Zoekmodel - Niet meetbaar'!$C$4,E419,"")</f>
        <v/>
      </c>
      <c r="E419" s="120" t="s">
        <v>636</v>
      </c>
      <c r="F419" s="119" t="str">
        <f>IF(AND(E419='Zoekmodel - Sensoren'!$C$5,I419=TRUE),H419,"")</f>
        <v/>
      </c>
      <c r="G419" s="119" t="str">
        <f>IF(AND(E419='Zoekmodel - Niet meetbaar'!$C$5,I419=FALSE),H419,"")</f>
        <v/>
      </c>
      <c r="H419" s="119" t="s">
        <v>637</v>
      </c>
      <c r="I419" s="121" t="b">
        <v>0</v>
      </c>
      <c r="J419" s="121"/>
      <c r="K419" s="122" t="b">
        <v>0</v>
      </c>
      <c r="L419" s="123" t="str">
        <v/>
      </c>
      <c r="N419" s="116"/>
    </row>
    <row r="420" spans="1:14" ht="12.75" x14ac:dyDescent="0.2">
      <c r="A420" s="48"/>
      <c r="B420" s="118" t="s">
        <v>586</v>
      </c>
      <c r="C420" s="119" t="str">
        <f>IF(B420='Zoekmodel - Sensoren'!$C$4,E420,"")</f>
        <v/>
      </c>
      <c r="D420" s="119" t="str">
        <f>IF(B420='Zoekmodel - Niet meetbaar'!$C$4,E420,"")</f>
        <v/>
      </c>
      <c r="E420" s="120" t="s">
        <v>636</v>
      </c>
      <c r="F420" s="119" t="str">
        <f>IF(AND(E420='Zoekmodel - Sensoren'!$C$5,I420=TRUE),H420,"")</f>
        <v/>
      </c>
      <c r="G420" s="119" t="str">
        <f>IF(AND(E420='Zoekmodel - Niet meetbaar'!$C$5,I420=FALSE),H420,"")</f>
        <v/>
      </c>
      <c r="H420" s="119" t="s">
        <v>638</v>
      </c>
      <c r="I420" s="121" t="b">
        <v>0</v>
      </c>
      <c r="J420" s="121"/>
      <c r="K420" s="122" t="b">
        <v>0</v>
      </c>
      <c r="L420" s="123" t="str">
        <v/>
      </c>
      <c r="N420" s="116"/>
    </row>
    <row r="421" spans="1:14" ht="12.75" x14ac:dyDescent="0.2">
      <c r="A421" s="48"/>
      <c r="B421" s="118" t="s">
        <v>586</v>
      </c>
      <c r="C421" s="119" t="str">
        <f>IF(B421='Zoekmodel - Sensoren'!$C$4,E421,"")</f>
        <v/>
      </c>
      <c r="D421" s="119" t="str">
        <f>IF(B421='Zoekmodel - Niet meetbaar'!$C$4,E421,"")</f>
        <v/>
      </c>
      <c r="E421" s="120" t="s">
        <v>639</v>
      </c>
      <c r="F421" s="119" t="str">
        <f>IF(AND(E421='Zoekmodel - Sensoren'!$C$5,I421=TRUE),H421,"")</f>
        <v/>
      </c>
      <c r="G421" s="119" t="str">
        <f>IF(AND(E421='Zoekmodel - Niet meetbaar'!$C$5,I421=FALSE),H421,"")</f>
        <v/>
      </c>
      <c r="H421" s="119" t="s">
        <v>640</v>
      </c>
      <c r="I421" s="126" t="b">
        <v>0</v>
      </c>
      <c r="J421" s="126" t="s">
        <v>385</v>
      </c>
      <c r="K421" s="127" t="b">
        <v>0</v>
      </c>
      <c r="L421" s="123" t="str">
        <v/>
      </c>
      <c r="N421" s="116"/>
    </row>
    <row r="422" spans="1:14" ht="12.75" x14ac:dyDescent="0.2">
      <c r="A422" s="48"/>
      <c r="B422" s="118" t="s">
        <v>586</v>
      </c>
      <c r="C422" s="119" t="str">
        <f>IF(B422='Zoekmodel - Sensoren'!$C$4,E422,"")</f>
        <v/>
      </c>
      <c r="D422" s="119" t="str">
        <f>IF(B422='Zoekmodel - Niet meetbaar'!$C$4,E422,"")</f>
        <v/>
      </c>
      <c r="E422" s="120" t="s">
        <v>639</v>
      </c>
      <c r="F422" s="119" t="str">
        <f>IF(AND(E422='Zoekmodel - Sensoren'!$C$5,I422=TRUE),H422,"")</f>
        <v/>
      </c>
      <c r="G422" s="119" t="str">
        <f>IF(AND(E422='Zoekmodel - Niet meetbaar'!$C$5,I422=FALSE),H422,"")</f>
        <v/>
      </c>
      <c r="H422" s="119" t="s">
        <v>641</v>
      </c>
      <c r="I422" s="126" t="b">
        <v>0</v>
      </c>
      <c r="J422" s="126" t="s">
        <v>347</v>
      </c>
      <c r="K422" s="122" t="b">
        <v>0</v>
      </c>
      <c r="L422" s="123" t="str">
        <v/>
      </c>
      <c r="N422" s="116"/>
    </row>
    <row r="423" spans="1:14" ht="12.75" x14ac:dyDescent="0.2">
      <c r="A423" s="48"/>
      <c r="B423" s="118" t="s">
        <v>586</v>
      </c>
      <c r="C423" s="119" t="str">
        <f>IF(B423='Zoekmodel - Sensoren'!$C$4,E423,"")</f>
        <v/>
      </c>
      <c r="D423" s="119" t="str">
        <f>IF(B423='Zoekmodel - Niet meetbaar'!$C$4,E423,"")</f>
        <v/>
      </c>
      <c r="E423" s="120" t="s">
        <v>639</v>
      </c>
      <c r="F423" s="119" t="str">
        <f>IF(AND(E423='Zoekmodel - Sensoren'!$C$5,I423=TRUE),H423,"")</f>
        <v/>
      </c>
      <c r="G423" s="119" t="str">
        <f>IF(AND(E423='Zoekmodel - Niet meetbaar'!$C$5,I423=FALSE),H423,"")</f>
        <v/>
      </c>
      <c r="H423" s="119" t="s">
        <v>642</v>
      </c>
      <c r="I423" s="126" t="b">
        <v>0</v>
      </c>
      <c r="J423" s="126" t="s">
        <v>347</v>
      </c>
      <c r="K423" s="122" t="b">
        <v>0</v>
      </c>
      <c r="L423" s="123" t="str">
        <v/>
      </c>
      <c r="N423" s="116"/>
    </row>
    <row r="424" spans="1:14" ht="12.75" x14ac:dyDescent="0.2">
      <c r="A424" s="48"/>
      <c r="B424" s="118" t="s">
        <v>586</v>
      </c>
      <c r="C424" s="119" t="str">
        <f>IF(B424='Zoekmodel - Sensoren'!$C$4,E424,"")</f>
        <v/>
      </c>
      <c r="D424" s="119" t="str">
        <f>IF(B424='Zoekmodel - Niet meetbaar'!$C$4,E424,"")</f>
        <v/>
      </c>
      <c r="E424" s="120" t="s">
        <v>639</v>
      </c>
      <c r="F424" s="119" t="str">
        <f>IF(AND(E424='Zoekmodel - Sensoren'!$C$5,I424=TRUE),H424,"")</f>
        <v/>
      </c>
      <c r="G424" s="119" t="str">
        <f>IF(AND(E424='Zoekmodel - Niet meetbaar'!$C$5,I424=FALSE),H424,"")</f>
        <v/>
      </c>
      <c r="H424" s="119" t="s">
        <v>643</v>
      </c>
      <c r="I424" s="126" t="b">
        <v>0</v>
      </c>
      <c r="J424" s="126" t="s">
        <v>347</v>
      </c>
      <c r="K424" s="122" t="b">
        <v>0</v>
      </c>
      <c r="L424" s="123" t="str">
        <v/>
      </c>
      <c r="N424" s="116"/>
    </row>
    <row r="425" spans="1:14" ht="12.75" x14ac:dyDescent="0.2">
      <c r="A425" s="48"/>
      <c r="B425" s="118" t="s">
        <v>586</v>
      </c>
      <c r="C425" s="119" t="str">
        <f>IF(B425='Zoekmodel - Sensoren'!$C$4,E425,"")</f>
        <v/>
      </c>
      <c r="D425" s="119" t="str">
        <f>IF(B425='Zoekmodel - Niet meetbaar'!$C$4,E425,"")</f>
        <v/>
      </c>
      <c r="E425" s="120" t="s">
        <v>639</v>
      </c>
      <c r="F425" s="119" t="str">
        <f>IF(AND(E425='Zoekmodel - Sensoren'!$C$5,I425=TRUE),H425,"")</f>
        <v/>
      </c>
      <c r="G425" s="119" t="str">
        <f>IF(AND(E425='Zoekmodel - Niet meetbaar'!$C$5,I425=FALSE),H425,"")</f>
        <v/>
      </c>
      <c r="H425" s="119" t="s">
        <v>644</v>
      </c>
      <c r="I425" s="126" t="b">
        <v>0</v>
      </c>
      <c r="J425" s="126" t="s">
        <v>347</v>
      </c>
      <c r="K425" s="122" t="b">
        <v>0</v>
      </c>
      <c r="L425" s="123" t="str">
        <v/>
      </c>
      <c r="N425" s="116"/>
    </row>
    <row r="426" spans="1:14" ht="12.75" x14ac:dyDescent="0.2">
      <c r="A426" s="48"/>
      <c r="B426" s="118" t="s">
        <v>586</v>
      </c>
      <c r="C426" s="119" t="str">
        <f>IF(B426='Zoekmodel - Sensoren'!$C$4,E426,"")</f>
        <v/>
      </c>
      <c r="D426" s="119" t="str">
        <f>IF(B426='Zoekmodel - Niet meetbaar'!$C$4,E426,"")</f>
        <v/>
      </c>
      <c r="E426" s="120" t="s">
        <v>639</v>
      </c>
      <c r="F426" s="119" t="str">
        <f>IF(AND(E426='Zoekmodel - Sensoren'!$C$5,I426=TRUE),H426,"")</f>
        <v/>
      </c>
      <c r="G426" s="119" t="str">
        <f>IF(AND(E426='Zoekmodel - Niet meetbaar'!$C$5,I426=FALSE),H426,"")</f>
        <v/>
      </c>
      <c r="H426" s="119" t="s">
        <v>645</v>
      </c>
      <c r="I426" s="126" t="b">
        <v>0</v>
      </c>
      <c r="J426" s="126" t="s">
        <v>347</v>
      </c>
      <c r="K426" s="122" t="b">
        <v>0</v>
      </c>
      <c r="L426" s="123" t="str">
        <v/>
      </c>
      <c r="N426" s="116"/>
    </row>
    <row r="427" spans="1:14" ht="12.75" x14ac:dyDescent="0.2">
      <c r="A427" s="48"/>
      <c r="B427" s="118" t="s">
        <v>586</v>
      </c>
      <c r="C427" s="119" t="str">
        <f>IF(B427='Zoekmodel - Sensoren'!$C$4,E427,"")</f>
        <v/>
      </c>
      <c r="D427" s="119" t="str">
        <f>IF(B427='Zoekmodel - Niet meetbaar'!$C$4,E427,"")</f>
        <v/>
      </c>
      <c r="E427" s="120" t="s">
        <v>639</v>
      </c>
      <c r="F427" s="119" t="str">
        <f>IF(AND(E427='Zoekmodel - Sensoren'!$C$5,I427=TRUE),H427,"")</f>
        <v/>
      </c>
      <c r="G427" s="119" t="str">
        <f>IF(AND(E427='Zoekmodel - Niet meetbaar'!$C$5,I427=FALSE),H427,"")</f>
        <v/>
      </c>
      <c r="H427" s="119" t="s">
        <v>646</v>
      </c>
      <c r="I427" s="126" t="b">
        <v>0</v>
      </c>
      <c r="J427" s="126" t="s">
        <v>347</v>
      </c>
      <c r="K427" s="122" t="b">
        <v>0</v>
      </c>
      <c r="L427" s="123" t="str">
        <v/>
      </c>
      <c r="N427" s="116"/>
    </row>
    <row r="428" spans="1:14" ht="12.75" x14ac:dyDescent="0.2">
      <c r="A428" s="48"/>
      <c r="B428" s="118" t="s">
        <v>586</v>
      </c>
      <c r="C428" s="119" t="str">
        <f>IF(B428='Zoekmodel - Sensoren'!$C$4,E428,"")</f>
        <v/>
      </c>
      <c r="D428" s="119" t="str">
        <f>IF(B428='Zoekmodel - Niet meetbaar'!$C$4,E428,"")</f>
        <v/>
      </c>
      <c r="E428" s="120" t="s">
        <v>647</v>
      </c>
      <c r="F428" s="119" t="str">
        <f>IF(AND(E428='Zoekmodel - Sensoren'!$C$5,I428=TRUE),H428,"")</f>
        <v/>
      </c>
      <c r="G428" s="119" t="str">
        <f>IF(AND(E428='Zoekmodel - Niet meetbaar'!$C$5,I428=FALSE),H428,"")</f>
        <v/>
      </c>
      <c r="H428" s="119" t="s">
        <v>648</v>
      </c>
      <c r="I428" s="126" t="b">
        <v>0</v>
      </c>
      <c r="J428" s="126" t="s">
        <v>347</v>
      </c>
      <c r="K428" s="122" t="b">
        <v>0</v>
      </c>
      <c r="L428" s="123" t="str">
        <v/>
      </c>
      <c r="N428" s="116"/>
    </row>
    <row r="429" spans="1:14" ht="12.75" x14ac:dyDescent="0.2">
      <c r="A429" s="48"/>
      <c r="B429" s="118" t="s">
        <v>586</v>
      </c>
      <c r="C429" s="119" t="str">
        <f>IF(B429='Zoekmodel - Sensoren'!$C$4,E429,"")</f>
        <v/>
      </c>
      <c r="D429" s="119" t="str">
        <f>IF(B429='Zoekmodel - Niet meetbaar'!$C$4,E429,"")</f>
        <v/>
      </c>
      <c r="E429" s="120" t="s">
        <v>647</v>
      </c>
      <c r="F429" s="119" t="str">
        <f>IF(AND(E429='Zoekmodel - Sensoren'!$C$5,I429=TRUE),H429,"")</f>
        <v/>
      </c>
      <c r="G429" s="119" t="str">
        <f>IF(AND(E429='Zoekmodel - Niet meetbaar'!$C$5,I429=FALSE),H429,"")</f>
        <v/>
      </c>
      <c r="H429" s="119" t="s">
        <v>649</v>
      </c>
      <c r="I429" s="126" t="b">
        <v>0</v>
      </c>
      <c r="J429" s="126" t="s">
        <v>347</v>
      </c>
      <c r="K429" s="122" t="b">
        <v>0</v>
      </c>
      <c r="L429" s="123" t="str">
        <v/>
      </c>
      <c r="N429" s="116"/>
    </row>
    <row r="430" spans="1:14" ht="12.75" x14ac:dyDescent="0.2">
      <c r="A430" s="48"/>
      <c r="B430" s="118" t="s">
        <v>586</v>
      </c>
      <c r="C430" s="119" t="str">
        <f>IF(B430='Zoekmodel - Sensoren'!$C$4,E430,"")</f>
        <v/>
      </c>
      <c r="D430" s="119" t="str">
        <f>IF(B430='Zoekmodel - Niet meetbaar'!$C$4,E430,"")</f>
        <v/>
      </c>
      <c r="E430" s="120" t="s">
        <v>647</v>
      </c>
      <c r="F430" s="119" t="str">
        <f>IF(AND(E430='Zoekmodel - Sensoren'!$C$5,I430=TRUE),H430,"")</f>
        <v/>
      </c>
      <c r="G430" s="119" t="str">
        <f>IF(AND(E430='Zoekmodel - Niet meetbaar'!$C$5,I430=FALSE),H430,"")</f>
        <v/>
      </c>
      <c r="H430" s="119" t="s">
        <v>650</v>
      </c>
      <c r="I430" s="126" t="b">
        <v>0</v>
      </c>
      <c r="J430" s="126" t="s">
        <v>347</v>
      </c>
      <c r="K430" s="122" t="b">
        <v>0</v>
      </c>
      <c r="L430" s="123" t="str">
        <v/>
      </c>
      <c r="N430" s="116"/>
    </row>
    <row r="431" spans="1:14" ht="12.75" x14ac:dyDescent="0.2">
      <c r="A431" s="48"/>
      <c r="B431" s="118" t="s">
        <v>586</v>
      </c>
      <c r="C431" s="119" t="str">
        <f>IF(B431='Zoekmodel - Sensoren'!$C$4,E431,"")</f>
        <v/>
      </c>
      <c r="D431" s="119" t="str">
        <f>IF(B431='Zoekmodel - Niet meetbaar'!$C$4,E431,"")</f>
        <v/>
      </c>
      <c r="E431" s="120" t="s">
        <v>647</v>
      </c>
      <c r="F431" s="119" t="str">
        <f>IF(AND(E431='Zoekmodel - Sensoren'!$C$5,I431=TRUE),H431,"")</f>
        <v/>
      </c>
      <c r="G431" s="119" t="str">
        <f>IF(AND(E431='Zoekmodel - Niet meetbaar'!$C$5,I431=FALSE),H431,"")</f>
        <v/>
      </c>
      <c r="H431" s="119" t="s">
        <v>651</v>
      </c>
      <c r="I431" s="126" t="b">
        <v>0</v>
      </c>
      <c r="J431" s="126" t="s">
        <v>347</v>
      </c>
      <c r="K431" s="122" t="b">
        <v>0</v>
      </c>
      <c r="L431" s="123" t="str">
        <v/>
      </c>
      <c r="N431" s="116"/>
    </row>
    <row r="432" spans="1:14" ht="12.75" x14ac:dyDescent="0.2">
      <c r="A432" s="48"/>
      <c r="B432" s="118" t="s">
        <v>586</v>
      </c>
      <c r="C432" s="119" t="str">
        <f>IF(B432='Zoekmodel - Sensoren'!$C$4,E432,"")</f>
        <v/>
      </c>
      <c r="D432" s="119" t="str">
        <f>IF(B432='Zoekmodel - Niet meetbaar'!$C$4,E432,"")</f>
        <v/>
      </c>
      <c r="E432" s="120" t="s">
        <v>647</v>
      </c>
      <c r="F432" s="119" t="str">
        <f>IF(AND(E432='Zoekmodel - Sensoren'!$C$5,I432=TRUE),H432,"")</f>
        <v/>
      </c>
      <c r="G432" s="119" t="str">
        <f>IF(AND(E432='Zoekmodel - Niet meetbaar'!$C$5,I432=FALSE),H432,"")</f>
        <v/>
      </c>
      <c r="H432" s="119" t="s">
        <v>652</v>
      </c>
      <c r="I432" s="126" t="b">
        <v>0</v>
      </c>
      <c r="J432" s="126" t="s">
        <v>347</v>
      </c>
      <c r="K432" s="122" t="b">
        <v>0</v>
      </c>
      <c r="L432" s="123" t="str">
        <v/>
      </c>
      <c r="N432" s="116"/>
    </row>
    <row r="433" spans="1:14" ht="12.75" x14ac:dyDescent="0.2">
      <c r="A433" s="48"/>
      <c r="B433" s="118" t="s">
        <v>586</v>
      </c>
      <c r="C433" s="119" t="str">
        <f>IF(B433='Zoekmodel - Sensoren'!$C$4,E433,"")</f>
        <v/>
      </c>
      <c r="D433" s="119" t="str">
        <f>IF(B433='Zoekmodel - Niet meetbaar'!$C$4,E433,"")</f>
        <v/>
      </c>
      <c r="E433" s="120" t="s">
        <v>647</v>
      </c>
      <c r="F433" s="119" t="str">
        <f>IF(AND(E433='Zoekmodel - Sensoren'!$C$5,I433=TRUE),H433,"")</f>
        <v/>
      </c>
      <c r="G433" s="119" t="str">
        <f>IF(AND(E433='Zoekmodel - Niet meetbaar'!$C$5,I433=FALSE),H433,"")</f>
        <v/>
      </c>
      <c r="H433" s="119" t="s">
        <v>653</v>
      </c>
      <c r="I433" s="126" t="b">
        <v>0</v>
      </c>
      <c r="J433" s="126" t="s">
        <v>347</v>
      </c>
      <c r="K433" s="122" t="b">
        <v>0</v>
      </c>
      <c r="L433" s="123" t="str">
        <v/>
      </c>
      <c r="N433" s="116"/>
    </row>
    <row r="434" spans="1:14" ht="12.75" x14ac:dyDescent="0.2">
      <c r="A434" s="48"/>
      <c r="B434" s="118" t="s">
        <v>586</v>
      </c>
      <c r="C434" s="119" t="str">
        <f>IF(B434='Zoekmodel - Sensoren'!$C$4,E434,"")</f>
        <v/>
      </c>
      <c r="D434" s="119" t="str">
        <f>IF(B434='Zoekmodel - Niet meetbaar'!$C$4,E434,"")</f>
        <v/>
      </c>
      <c r="E434" s="120" t="s">
        <v>654</v>
      </c>
      <c r="F434" s="119" t="str">
        <f>IF(AND(E434='Zoekmodel - Sensoren'!$C$5,I434=TRUE),H434,"")</f>
        <v/>
      </c>
      <c r="G434" s="119" t="str">
        <f>IF(AND(E434='Zoekmodel - Niet meetbaar'!$C$5,I434=FALSE),H434,"")</f>
        <v/>
      </c>
      <c r="H434" s="119" t="s">
        <v>655</v>
      </c>
      <c r="I434" s="126" t="b">
        <v>0</v>
      </c>
      <c r="J434" s="126" t="s">
        <v>347</v>
      </c>
      <c r="K434" s="122" t="b">
        <v>0</v>
      </c>
      <c r="L434" s="123" t="str">
        <v/>
      </c>
      <c r="N434" s="116"/>
    </row>
    <row r="435" spans="1:14" ht="12.75" x14ac:dyDescent="0.2">
      <c r="A435" s="48"/>
      <c r="B435" s="118" t="s">
        <v>586</v>
      </c>
      <c r="C435" s="119" t="str">
        <f>IF(B435='Zoekmodel - Sensoren'!$C$4,E435,"")</f>
        <v/>
      </c>
      <c r="D435" s="119" t="str">
        <f>IF(B435='Zoekmodel - Niet meetbaar'!$C$4,E435,"")</f>
        <v/>
      </c>
      <c r="E435" s="120" t="s">
        <v>654</v>
      </c>
      <c r="F435" s="119" t="str">
        <f>IF(AND(E435='Zoekmodel - Sensoren'!$C$5,I435=TRUE),H435,"")</f>
        <v/>
      </c>
      <c r="G435" s="119" t="str">
        <f>IF(AND(E435='Zoekmodel - Niet meetbaar'!$C$5,I435=FALSE),H435,"")</f>
        <v/>
      </c>
      <c r="H435" s="119" t="s">
        <v>656</v>
      </c>
      <c r="I435" s="121" t="b">
        <v>0</v>
      </c>
      <c r="J435" s="121"/>
      <c r="K435" s="122" t="b">
        <v>0</v>
      </c>
      <c r="L435" s="123" t="str">
        <v/>
      </c>
      <c r="N435" s="116"/>
    </row>
    <row r="436" spans="1:14" ht="12.75" x14ac:dyDescent="0.2">
      <c r="A436" s="48"/>
      <c r="B436" s="118" t="s">
        <v>586</v>
      </c>
      <c r="C436" s="119" t="str">
        <f>IF(B436='Zoekmodel - Sensoren'!$C$4,E436,"")</f>
        <v/>
      </c>
      <c r="D436" s="119" t="str">
        <f>IF(B436='Zoekmodel - Niet meetbaar'!$C$4,E436,"")</f>
        <v/>
      </c>
      <c r="E436" s="120" t="s">
        <v>654</v>
      </c>
      <c r="F436" s="119" t="str">
        <f>IF(AND(E436='Zoekmodel - Sensoren'!$C$5,I436=TRUE),H436,"")</f>
        <v/>
      </c>
      <c r="G436" s="119" t="str">
        <f>IF(AND(E436='Zoekmodel - Niet meetbaar'!$C$5,I436=FALSE),H436,"")</f>
        <v/>
      </c>
      <c r="H436" s="119" t="s">
        <v>657</v>
      </c>
      <c r="I436" s="126" t="b">
        <v>0</v>
      </c>
      <c r="J436" s="126" t="s">
        <v>347</v>
      </c>
      <c r="K436" s="122" t="b">
        <v>0</v>
      </c>
      <c r="L436" s="123" t="str">
        <v/>
      </c>
      <c r="N436" s="116"/>
    </row>
    <row r="437" spans="1:14" ht="12.75" x14ac:dyDescent="0.2">
      <c r="A437" s="48"/>
      <c r="B437" s="118" t="s">
        <v>586</v>
      </c>
      <c r="C437" s="119" t="str">
        <f>IF(B437='Zoekmodel - Sensoren'!$C$4,E437,"")</f>
        <v/>
      </c>
      <c r="D437" s="119" t="str">
        <f>IF(B437='Zoekmodel - Niet meetbaar'!$C$4,E437,"")</f>
        <v/>
      </c>
      <c r="E437" s="120" t="s">
        <v>654</v>
      </c>
      <c r="F437" s="119" t="str">
        <f>IF(AND(E437='Zoekmodel - Sensoren'!$C$5,I437=TRUE),H437,"")</f>
        <v/>
      </c>
      <c r="G437" s="119" t="str">
        <f>IF(AND(E437='Zoekmodel - Niet meetbaar'!$C$5,I437=FALSE),H437,"")</f>
        <v/>
      </c>
      <c r="H437" s="119" t="s">
        <v>658</v>
      </c>
      <c r="I437" s="126" t="b">
        <v>1</v>
      </c>
      <c r="J437" s="126" t="s">
        <v>164</v>
      </c>
      <c r="K437" s="127" t="b">
        <v>1</v>
      </c>
      <c r="L437" s="123" t="str">
        <v>Ja</v>
      </c>
      <c r="N437" s="116"/>
    </row>
    <row r="438" spans="1:14" ht="12.75" x14ac:dyDescent="0.2">
      <c r="A438" s="48"/>
      <c r="B438" s="118" t="s">
        <v>586</v>
      </c>
      <c r="C438" s="119" t="str">
        <f>IF(B438='Zoekmodel - Sensoren'!$C$4,E438,"")</f>
        <v/>
      </c>
      <c r="D438" s="119" t="str">
        <f>IF(B438='Zoekmodel - Niet meetbaar'!$C$4,E438,"")</f>
        <v/>
      </c>
      <c r="E438" s="120" t="s">
        <v>654</v>
      </c>
      <c r="F438" s="119" t="str">
        <f>IF(AND(E438='Zoekmodel - Sensoren'!$C$5,I438=TRUE),H438,"")</f>
        <v/>
      </c>
      <c r="G438" s="119" t="str">
        <f>IF(AND(E438='Zoekmodel - Niet meetbaar'!$C$5,I438=FALSE),H438,"")</f>
        <v/>
      </c>
      <c r="H438" s="119" t="s">
        <v>658</v>
      </c>
      <c r="I438" s="126" t="b">
        <v>1</v>
      </c>
      <c r="J438" s="126" t="s">
        <v>113</v>
      </c>
      <c r="K438" s="127" t="b">
        <v>1</v>
      </c>
      <c r="L438" s="123" t="str">
        <v>Ja</v>
      </c>
      <c r="N438" s="116"/>
    </row>
    <row r="439" spans="1:14" ht="12.75" x14ac:dyDescent="0.2">
      <c r="A439" s="48"/>
      <c r="B439" s="118" t="s">
        <v>586</v>
      </c>
      <c r="C439" s="119" t="str">
        <f>IF(B439='Zoekmodel - Sensoren'!$C$4,E439,"")</f>
        <v/>
      </c>
      <c r="D439" s="119" t="str">
        <f>IF(B439='Zoekmodel - Niet meetbaar'!$C$4,E439,"")</f>
        <v/>
      </c>
      <c r="E439" s="120" t="s">
        <v>654</v>
      </c>
      <c r="F439" s="119" t="str">
        <f>IF(AND(E439='Zoekmodel - Sensoren'!$C$5,I439=TRUE),H439,"")</f>
        <v/>
      </c>
      <c r="G439" s="119" t="str">
        <f>IF(AND(E439='Zoekmodel - Niet meetbaar'!$C$5,I439=FALSE),H439,"")</f>
        <v/>
      </c>
      <c r="H439" s="119" t="s">
        <v>659</v>
      </c>
      <c r="I439" s="126" t="b">
        <v>0</v>
      </c>
      <c r="J439" s="126" t="s">
        <v>347</v>
      </c>
      <c r="K439" s="122" t="b">
        <v>0</v>
      </c>
      <c r="L439" s="123" t="str">
        <v/>
      </c>
      <c r="N439" s="116"/>
    </row>
    <row r="440" spans="1:14" ht="12.75" x14ac:dyDescent="0.2">
      <c r="A440" s="48"/>
      <c r="B440" s="118" t="s">
        <v>586</v>
      </c>
      <c r="C440" s="119" t="str">
        <f>IF(B440='Zoekmodel - Sensoren'!$C$4,E440,"")</f>
        <v/>
      </c>
      <c r="D440" s="119" t="str">
        <f>IF(B440='Zoekmodel - Niet meetbaar'!$C$4,E440,"")</f>
        <v/>
      </c>
      <c r="E440" s="120" t="s">
        <v>660</v>
      </c>
      <c r="F440" s="119" t="str">
        <f>IF(AND(E440='Zoekmodel - Sensoren'!$C$5,I440=TRUE),H440,"")</f>
        <v/>
      </c>
      <c r="G440" s="119" t="str">
        <f>IF(AND(E440='Zoekmodel - Niet meetbaar'!$C$5,I440=FALSE),H440,"")</f>
        <v/>
      </c>
      <c r="H440" s="119" t="s">
        <v>661</v>
      </c>
      <c r="I440" s="126" t="b">
        <v>1</v>
      </c>
      <c r="J440" s="126" t="s">
        <v>149</v>
      </c>
      <c r="K440" s="127" t="b">
        <v>1</v>
      </c>
      <c r="L440" s="123" t="str">
        <v>Ja</v>
      </c>
      <c r="N440" s="116"/>
    </row>
    <row r="441" spans="1:14" ht="12.75" x14ac:dyDescent="0.2">
      <c r="A441" s="48"/>
      <c r="B441" s="118" t="s">
        <v>586</v>
      </c>
      <c r="C441" s="119" t="str">
        <f>IF(B441='Zoekmodel - Sensoren'!$C$4,E441,"")</f>
        <v/>
      </c>
      <c r="D441" s="119" t="str">
        <f>IF(B441='Zoekmodel - Niet meetbaar'!$C$4,E441,"")</f>
        <v/>
      </c>
      <c r="E441" s="120" t="s">
        <v>660</v>
      </c>
      <c r="F441" s="119" t="str">
        <f>IF(AND(E441='Zoekmodel - Sensoren'!$C$5,I441=TRUE),H441,"")</f>
        <v/>
      </c>
      <c r="G441" s="119" t="str">
        <f>IF(AND(E441='Zoekmodel - Niet meetbaar'!$C$5,I441=FALSE),H441,"")</f>
        <v/>
      </c>
      <c r="H441" s="119" t="s">
        <v>661</v>
      </c>
      <c r="I441" s="126" t="b">
        <v>1</v>
      </c>
      <c r="J441" s="126" t="s">
        <v>164</v>
      </c>
      <c r="K441" s="127" t="b">
        <v>1</v>
      </c>
      <c r="L441" s="123" t="str">
        <v>Ja</v>
      </c>
      <c r="N441" s="116"/>
    </row>
    <row r="442" spans="1:14" ht="12.75" x14ac:dyDescent="0.2">
      <c r="A442" s="48"/>
      <c r="B442" s="118" t="s">
        <v>586</v>
      </c>
      <c r="C442" s="119" t="str">
        <f>IF(B442='Zoekmodel - Sensoren'!$C$4,E442,"")</f>
        <v/>
      </c>
      <c r="D442" s="119" t="str">
        <f>IF(B442='Zoekmodel - Niet meetbaar'!$C$4,E442,"")</f>
        <v/>
      </c>
      <c r="E442" s="120" t="s">
        <v>660</v>
      </c>
      <c r="F442" s="119" t="str">
        <f>IF(AND(E442='Zoekmodel - Sensoren'!$C$5,I442=TRUE),H442,"")</f>
        <v/>
      </c>
      <c r="G442" s="119" t="str">
        <f>IF(AND(E442='Zoekmodel - Niet meetbaar'!$C$5,I442=FALSE),H442,"")</f>
        <v/>
      </c>
      <c r="H442" s="119" t="s">
        <v>662</v>
      </c>
      <c r="I442" s="126" t="b">
        <v>1</v>
      </c>
      <c r="J442" s="126" t="s">
        <v>106</v>
      </c>
      <c r="K442" s="127" t="b">
        <v>1</v>
      </c>
      <c r="L442" s="123" t="str">
        <v>Ja</v>
      </c>
      <c r="N442" s="116"/>
    </row>
    <row r="443" spans="1:14" ht="12.75" x14ac:dyDescent="0.2">
      <c r="A443" s="48"/>
      <c r="B443" s="118" t="s">
        <v>586</v>
      </c>
      <c r="C443" s="119" t="str">
        <f>IF(B443='Zoekmodel - Sensoren'!$C$4,E443,"")</f>
        <v/>
      </c>
      <c r="D443" s="119" t="str">
        <f>IF(B443='Zoekmodel - Niet meetbaar'!$C$4,E443,"")</f>
        <v/>
      </c>
      <c r="E443" s="120" t="s">
        <v>660</v>
      </c>
      <c r="F443" s="119" t="str">
        <f>IF(AND(E443='Zoekmodel - Sensoren'!$C$5,I443=TRUE),H443,"")</f>
        <v/>
      </c>
      <c r="G443" s="119" t="str">
        <f>IF(AND(E443='Zoekmodel - Niet meetbaar'!$C$5,I443=FALSE),H443,"")</f>
        <v/>
      </c>
      <c r="H443" s="119" t="s">
        <v>663</v>
      </c>
      <c r="I443" s="126" t="b">
        <v>0</v>
      </c>
      <c r="J443" s="126" t="s">
        <v>347</v>
      </c>
      <c r="K443" s="122" t="b">
        <v>0</v>
      </c>
      <c r="L443" s="123" t="str">
        <v/>
      </c>
      <c r="N443" s="116"/>
    </row>
    <row r="444" spans="1:14" ht="12.75" x14ac:dyDescent="0.2">
      <c r="A444" s="48"/>
      <c r="B444" s="118" t="s">
        <v>586</v>
      </c>
      <c r="C444" s="119" t="str">
        <f>IF(B444='Zoekmodel - Sensoren'!$C$4,E444,"")</f>
        <v/>
      </c>
      <c r="D444" s="119" t="str">
        <f>IF(B444='Zoekmodel - Niet meetbaar'!$C$4,E444,"")</f>
        <v/>
      </c>
      <c r="E444" s="120" t="s">
        <v>660</v>
      </c>
      <c r="F444" s="119" t="str">
        <f>IF(AND(E444='Zoekmodel - Sensoren'!$C$5,I444=TRUE),H444,"")</f>
        <v/>
      </c>
      <c r="G444" s="119" t="str">
        <f>IF(AND(E444='Zoekmodel - Niet meetbaar'!$C$5,I444=FALSE),H444,"")</f>
        <v/>
      </c>
      <c r="H444" s="125" t="s">
        <v>565</v>
      </c>
      <c r="I444" s="126" t="b">
        <v>1</v>
      </c>
      <c r="J444" s="126" t="s">
        <v>198</v>
      </c>
      <c r="K444" s="127" t="b">
        <v>1</v>
      </c>
      <c r="L444" s="123" t="str">
        <v>Ja</v>
      </c>
      <c r="N444" s="116"/>
    </row>
    <row r="445" spans="1:14" ht="12.75" x14ac:dyDescent="0.2">
      <c r="A445" s="48"/>
      <c r="B445" s="118" t="s">
        <v>586</v>
      </c>
      <c r="C445" s="119" t="str">
        <f>IF(B445='Zoekmodel - Sensoren'!$C$4,E445,"")</f>
        <v/>
      </c>
      <c r="D445" s="119" t="str">
        <f>IF(B445='Zoekmodel - Niet meetbaar'!$C$4,E445,"")</f>
        <v/>
      </c>
      <c r="E445" s="120" t="s">
        <v>660</v>
      </c>
      <c r="F445" s="119" t="str">
        <f>IF(AND(E445='Zoekmodel - Sensoren'!$C$5,I445=TRUE),H445,"")</f>
        <v/>
      </c>
      <c r="G445" s="119" t="str">
        <f>IF(AND(E445='Zoekmodel - Niet meetbaar'!$C$5,I445=FALSE),H445,"")</f>
        <v/>
      </c>
      <c r="H445" s="125" t="s">
        <v>565</v>
      </c>
      <c r="I445" s="126" t="b">
        <v>1</v>
      </c>
      <c r="J445" s="126" t="s">
        <v>187</v>
      </c>
      <c r="K445" s="127" t="b">
        <v>1</v>
      </c>
      <c r="L445" s="123" t="str">
        <v>Ja</v>
      </c>
      <c r="N445" s="116"/>
    </row>
    <row r="446" spans="1:14" ht="12.75" x14ac:dyDescent="0.2">
      <c r="A446" s="48"/>
      <c r="B446" s="118" t="s">
        <v>586</v>
      </c>
      <c r="C446" s="119" t="str">
        <f>IF(B446='Zoekmodel - Sensoren'!$C$4,E446,"")</f>
        <v/>
      </c>
      <c r="D446" s="119" t="str">
        <f>IF(B446='Zoekmodel - Niet meetbaar'!$C$4,E446,"")</f>
        <v/>
      </c>
      <c r="E446" s="120" t="s">
        <v>664</v>
      </c>
      <c r="F446" s="119" t="str">
        <f>IF(AND(E446='Zoekmodel - Sensoren'!$C$5,I446=TRUE),H446,"")</f>
        <v/>
      </c>
      <c r="G446" s="119" t="str">
        <f>IF(AND(E446='Zoekmodel - Niet meetbaar'!$C$5,I446=FALSE),H446,"")</f>
        <v/>
      </c>
      <c r="H446" s="119" t="s">
        <v>665</v>
      </c>
      <c r="I446" s="126" t="b">
        <v>0</v>
      </c>
      <c r="J446" s="126" t="s">
        <v>347</v>
      </c>
      <c r="K446" s="122" t="b">
        <v>0</v>
      </c>
      <c r="L446" s="123" t="str">
        <v/>
      </c>
      <c r="N446" s="116"/>
    </row>
    <row r="447" spans="1:14" ht="12.75" x14ac:dyDescent="0.2">
      <c r="A447" s="48"/>
      <c r="B447" s="118" t="s">
        <v>586</v>
      </c>
      <c r="C447" s="119" t="str">
        <f>IF(B447='Zoekmodel - Sensoren'!$C$4,E447,"")</f>
        <v/>
      </c>
      <c r="D447" s="119" t="str">
        <f>IF(B447='Zoekmodel - Niet meetbaar'!$C$4,E447,"")</f>
        <v/>
      </c>
      <c r="E447" s="120" t="s">
        <v>664</v>
      </c>
      <c r="F447" s="119" t="str">
        <f>IF(AND(E447='Zoekmodel - Sensoren'!$C$5,I447=TRUE),H447,"")</f>
        <v/>
      </c>
      <c r="G447" s="119" t="str">
        <f>IF(AND(E447='Zoekmodel - Niet meetbaar'!$C$5,I447=FALSE),H447,"")</f>
        <v/>
      </c>
      <c r="H447" s="119" t="s">
        <v>666</v>
      </c>
      <c r="I447" s="126" t="b">
        <v>0</v>
      </c>
      <c r="J447" s="121"/>
      <c r="K447" s="122" t="b">
        <v>0</v>
      </c>
      <c r="L447" s="123" t="str">
        <v/>
      </c>
      <c r="N447" s="116"/>
    </row>
    <row r="448" spans="1:14" ht="12.75" x14ac:dyDescent="0.2">
      <c r="A448" s="48"/>
      <c r="B448" s="118" t="s">
        <v>586</v>
      </c>
      <c r="C448" s="119" t="str">
        <f>IF(B448='Zoekmodel - Sensoren'!$C$4,E448,"")</f>
        <v/>
      </c>
      <c r="D448" s="119" t="str">
        <f>IF(B448='Zoekmodel - Niet meetbaar'!$C$4,E448,"")</f>
        <v/>
      </c>
      <c r="E448" s="120" t="s">
        <v>664</v>
      </c>
      <c r="F448" s="119" t="str">
        <f>IF(AND(E448='Zoekmodel - Sensoren'!$C$5,I448=TRUE),H448,"")</f>
        <v/>
      </c>
      <c r="G448" s="119" t="str">
        <f>IF(AND(E448='Zoekmodel - Niet meetbaar'!$C$5,I448=FALSE),H448,"")</f>
        <v/>
      </c>
      <c r="H448" s="119" t="s">
        <v>667</v>
      </c>
      <c r="I448" s="126" t="b">
        <v>1</v>
      </c>
      <c r="J448" s="126" t="s">
        <v>164</v>
      </c>
      <c r="K448" s="127" t="b">
        <v>1</v>
      </c>
      <c r="L448" s="123" t="str">
        <v>Ja</v>
      </c>
      <c r="N448" s="116"/>
    </row>
    <row r="449" spans="1:14" ht="12.75" x14ac:dyDescent="0.2">
      <c r="A449" s="48"/>
      <c r="B449" s="118" t="s">
        <v>586</v>
      </c>
      <c r="C449" s="119" t="str">
        <f>IF(B449='Zoekmodel - Sensoren'!$C$4,E449,"")</f>
        <v/>
      </c>
      <c r="D449" s="119" t="str">
        <f>IF(B449='Zoekmodel - Niet meetbaar'!$C$4,E449,"")</f>
        <v/>
      </c>
      <c r="E449" s="120" t="s">
        <v>664</v>
      </c>
      <c r="F449" s="119" t="str">
        <f>IF(AND(E449='Zoekmodel - Sensoren'!$C$5,I449=TRUE),H449,"")</f>
        <v/>
      </c>
      <c r="G449" s="119" t="str">
        <f>IF(AND(E449='Zoekmodel - Niet meetbaar'!$C$5,I449=FALSE),H449,"")</f>
        <v/>
      </c>
      <c r="H449" s="119" t="s">
        <v>667</v>
      </c>
      <c r="I449" s="126" t="b">
        <v>1</v>
      </c>
      <c r="J449" s="126" t="s">
        <v>119</v>
      </c>
      <c r="K449" s="122" t="b">
        <v>0</v>
      </c>
      <c r="L449" s="123" t="str">
        <v/>
      </c>
      <c r="N449" s="116"/>
    </row>
    <row r="450" spans="1:14" ht="12.75" x14ac:dyDescent="0.2">
      <c r="A450" s="48"/>
      <c r="B450" s="118" t="s">
        <v>668</v>
      </c>
      <c r="C450" s="119" t="str">
        <f>IF(B450='Zoekmodel - Sensoren'!$C$4,E450,"")</f>
        <v/>
      </c>
      <c r="D450" s="119" t="str">
        <f>IF(B450='Zoekmodel - Niet meetbaar'!$C$4,E450,"")</f>
        <v/>
      </c>
      <c r="E450" s="120" t="s">
        <v>669</v>
      </c>
      <c r="F450" s="119" t="str">
        <f>IF(AND(E450='Zoekmodel - Sensoren'!$C$5,I450=TRUE),H450,"")</f>
        <v/>
      </c>
      <c r="G450" s="119" t="str">
        <f>IF(AND(E450='Zoekmodel - Niet meetbaar'!$C$5,I450=FALSE),H450,"")</f>
        <v/>
      </c>
      <c r="H450" s="119" t="s">
        <v>670</v>
      </c>
      <c r="I450" s="126" t="b">
        <v>0</v>
      </c>
      <c r="J450" s="126" t="s">
        <v>347</v>
      </c>
      <c r="K450" s="122" t="b">
        <v>0</v>
      </c>
      <c r="L450" s="123" t="str">
        <v/>
      </c>
      <c r="N450" s="116"/>
    </row>
    <row r="451" spans="1:14" ht="12.75" x14ac:dyDescent="0.2">
      <c r="A451" s="48"/>
      <c r="B451" s="118" t="s">
        <v>668</v>
      </c>
      <c r="C451" s="119" t="str">
        <f>IF(B451='Zoekmodel - Sensoren'!$C$4,E451,"")</f>
        <v/>
      </c>
      <c r="D451" s="119" t="str">
        <f>IF(B451='Zoekmodel - Niet meetbaar'!$C$4,E451,"")</f>
        <v/>
      </c>
      <c r="E451" s="120" t="s">
        <v>669</v>
      </c>
      <c r="F451" s="119" t="str">
        <f>IF(AND(E451='Zoekmodel - Sensoren'!$C$5,I451=TRUE),H451,"")</f>
        <v/>
      </c>
      <c r="G451" s="119" t="str">
        <f>IF(AND(E451='Zoekmodel - Niet meetbaar'!$C$5,I451=FALSE),H451,"")</f>
        <v/>
      </c>
      <c r="H451" s="119" t="s">
        <v>671</v>
      </c>
      <c r="I451" s="126" t="b">
        <v>0</v>
      </c>
      <c r="J451" s="126" t="s">
        <v>347</v>
      </c>
      <c r="K451" s="122" t="b">
        <v>0</v>
      </c>
      <c r="L451" s="123" t="str">
        <v/>
      </c>
      <c r="N451" s="116"/>
    </row>
    <row r="452" spans="1:14" ht="12.75" x14ac:dyDescent="0.2">
      <c r="A452" s="48"/>
      <c r="B452" s="118" t="s">
        <v>668</v>
      </c>
      <c r="C452" s="119" t="str">
        <f>IF(B452='Zoekmodel - Sensoren'!$C$4,E452,"")</f>
        <v/>
      </c>
      <c r="D452" s="119" t="str">
        <f>IF(B452='Zoekmodel - Niet meetbaar'!$C$4,E452,"")</f>
        <v/>
      </c>
      <c r="E452" s="120" t="s">
        <v>669</v>
      </c>
      <c r="F452" s="119" t="str">
        <f>IF(AND(E452='Zoekmodel - Sensoren'!$C$5,I452=TRUE),H452,"")</f>
        <v/>
      </c>
      <c r="G452" s="119" t="str">
        <f>IF(AND(E452='Zoekmodel - Niet meetbaar'!$C$5,I452=FALSE),H452,"")</f>
        <v/>
      </c>
      <c r="H452" s="119" t="s">
        <v>672</v>
      </c>
      <c r="I452" s="126" t="b">
        <v>0</v>
      </c>
      <c r="J452" s="126" t="s">
        <v>347</v>
      </c>
      <c r="K452" s="122" t="b">
        <v>0</v>
      </c>
      <c r="L452" s="123" t="str">
        <v/>
      </c>
      <c r="N452" s="116"/>
    </row>
    <row r="453" spans="1:14" ht="12.75" x14ac:dyDescent="0.2">
      <c r="A453" s="48"/>
      <c r="B453" s="118" t="s">
        <v>668</v>
      </c>
      <c r="C453" s="119" t="str">
        <f>IF(B453='Zoekmodel - Sensoren'!$C$4,E453,"")</f>
        <v/>
      </c>
      <c r="D453" s="119" t="str">
        <f>IF(B453='Zoekmodel - Niet meetbaar'!$C$4,E453,"")</f>
        <v/>
      </c>
      <c r="E453" s="120" t="s">
        <v>669</v>
      </c>
      <c r="F453" s="119" t="str">
        <f>IF(AND(E453='Zoekmodel - Sensoren'!$C$5,I453=TRUE),H453,"")</f>
        <v/>
      </c>
      <c r="G453" s="119" t="str">
        <f>IF(AND(E453='Zoekmodel - Niet meetbaar'!$C$5,I453=FALSE),H453,"")</f>
        <v/>
      </c>
      <c r="H453" s="119" t="s">
        <v>673</v>
      </c>
      <c r="I453" s="126" t="b">
        <v>0</v>
      </c>
      <c r="J453" s="126" t="s">
        <v>347</v>
      </c>
      <c r="K453" s="122" t="b">
        <v>0</v>
      </c>
      <c r="L453" s="123" t="str">
        <v/>
      </c>
      <c r="N453" s="116"/>
    </row>
    <row r="454" spans="1:14" ht="12.75" x14ac:dyDescent="0.2">
      <c r="A454" s="48"/>
      <c r="B454" s="118" t="s">
        <v>668</v>
      </c>
      <c r="C454" s="119" t="str">
        <f>IF(B454='Zoekmodel - Sensoren'!$C$4,E454,"")</f>
        <v/>
      </c>
      <c r="D454" s="119" t="str">
        <f>IF(B454='Zoekmodel - Niet meetbaar'!$C$4,E454,"")</f>
        <v/>
      </c>
      <c r="E454" s="120" t="s">
        <v>669</v>
      </c>
      <c r="F454" s="119" t="str">
        <f>IF(AND(E454='Zoekmodel - Sensoren'!$C$5,I454=TRUE),H454,"")</f>
        <v/>
      </c>
      <c r="G454" s="119" t="str">
        <f>IF(AND(E454='Zoekmodel - Niet meetbaar'!$C$5,I454=FALSE),H454,"")</f>
        <v/>
      </c>
      <c r="H454" s="119" t="s">
        <v>190</v>
      </c>
      <c r="I454" s="126" t="b">
        <v>0</v>
      </c>
      <c r="J454" s="126" t="s">
        <v>347</v>
      </c>
      <c r="K454" s="122" t="b">
        <v>0</v>
      </c>
      <c r="L454" s="123" t="str">
        <v/>
      </c>
      <c r="N454" s="116"/>
    </row>
    <row r="455" spans="1:14" ht="12.75" x14ac:dyDescent="0.2">
      <c r="A455" s="48"/>
      <c r="B455" s="118" t="s">
        <v>668</v>
      </c>
      <c r="C455" s="119" t="str">
        <f>IF(B455='Zoekmodel - Sensoren'!$C$4,E455,"")</f>
        <v/>
      </c>
      <c r="D455" s="119" t="str">
        <f>IF(B455='Zoekmodel - Niet meetbaar'!$C$4,E455,"")</f>
        <v/>
      </c>
      <c r="E455" s="120" t="s">
        <v>669</v>
      </c>
      <c r="F455" s="119" t="str">
        <f>IF(AND(E455='Zoekmodel - Sensoren'!$C$5,I455=TRUE),H455,"")</f>
        <v/>
      </c>
      <c r="G455" s="119" t="str">
        <f>IF(AND(E455='Zoekmodel - Niet meetbaar'!$C$5,I455=FALSE),H455,"")</f>
        <v/>
      </c>
      <c r="H455" s="119" t="s">
        <v>674</v>
      </c>
      <c r="I455" s="126" t="b">
        <v>0</v>
      </c>
      <c r="J455" s="126" t="s">
        <v>347</v>
      </c>
      <c r="K455" s="122" t="b">
        <v>0</v>
      </c>
      <c r="L455" s="123" t="str">
        <v/>
      </c>
      <c r="N455" s="116"/>
    </row>
    <row r="456" spans="1:14" ht="12.75" x14ac:dyDescent="0.2">
      <c r="A456" s="48"/>
      <c r="B456" s="118" t="s">
        <v>668</v>
      </c>
      <c r="C456" s="119" t="str">
        <f>IF(B456='Zoekmodel - Sensoren'!$C$4,E456,"")</f>
        <v/>
      </c>
      <c r="D456" s="119" t="str">
        <f>IF(B456='Zoekmodel - Niet meetbaar'!$C$4,E456,"")</f>
        <v/>
      </c>
      <c r="E456" s="120" t="s">
        <v>669</v>
      </c>
      <c r="F456" s="119" t="str">
        <f>IF(AND(E456='Zoekmodel - Sensoren'!$C$5,I456=TRUE),H456,"")</f>
        <v/>
      </c>
      <c r="G456" s="119" t="str">
        <f>IF(AND(E456='Zoekmodel - Niet meetbaar'!$C$5,I456=FALSE),H456,"")</f>
        <v/>
      </c>
      <c r="H456" s="119" t="s">
        <v>675</v>
      </c>
      <c r="I456" s="126" t="b">
        <v>0</v>
      </c>
      <c r="J456" s="126" t="s">
        <v>347</v>
      </c>
      <c r="K456" s="122" t="b">
        <v>0</v>
      </c>
      <c r="L456" s="123" t="str">
        <v/>
      </c>
      <c r="N456" s="116"/>
    </row>
    <row r="457" spans="1:14" ht="12.75" x14ac:dyDescent="0.2">
      <c r="A457" s="48"/>
      <c r="B457" s="118" t="s">
        <v>668</v>
      </c>
      <c r="C457" s="119" t="str">
        <f>IF(B457='Zoekmodel - Sensoren'!$C$4,E457,"")</f>
        <v/>
      </c>
      <c r="D457" s="119" t="str">
        <f>IF(B457='Zoekmodel - Niet meetbaar'!$C$4,E457,"")</f>
        <v/>
      </c>
      <c r="E457" s="120" t="s">
        <v>669</v>
      </c>
      <c r="F457" s="119" t="str">
        <f>IF(AND(E457='Zoekmodel - Sensoren'!$C$5,I457=TRUE),H457,"")</f>
        <v/>
      </c>
      <c r="G457" s="119" t="str">
        <f>IF(AND(E457='Zoekmodel - Niet meetbaar'!$C$5,I457=FALSE),H457,"")</f>
        <v/>
      </c>
      <c r="H457" s="119" t="s">
        <v>676</v>
      </c>
      <c r="I457" s="126" t="b">
        <v>0</v>
      </c>
      <c r="J457" s="126" t="s">
        <v>347</v>
      </c>
      <c r="K457" s="122" t="b">
        <v>0</v>
      </c>
      <c r="L457" s="123" t="str">
        <v/>
      </c>
      <c r="N457" s="116"/>
    </row>
    <row r="458" spans="1:14" ht="12.75" x14ac:dyDescent="0.2">
      <c r="A458" s="48"/>
      <c r="B458" s="118" t="s">
        <v>668</v>
      </c>
      <c r="C458" s="119" t="str">
        <f>IF(B458='Zoekmodel - Sensoren'!$C$4,E458,"")</f>
        <v/>
      </c>
      <c r="D458" s="119" t="str">
        <f>IF(B458='Zoekmodel - Niet meetbaar'!$C$4,E458,"")</f>
        <v/>
      </c>
      <c r="E458" s="120" t="s">
        <v>669</v>
      </c>
      <c r="F458" s="119" t="str">
        <f>IF(AND(E458='Zoekmodel - Sensoren'!$C$5,I458=TRUE),H458,"")</f>
        <v/>
      </c>
      <c r="G458" s="119" t="str">
        <f>IF(AND(E458='Zoekmodel - Niet meetbaar'!$C$5,I458=FALSE),H458,"")</f>
        <v/>
      </c>
      <c r="H458" s="119" t="s">
        <v>677</v>
      </c>
      <c r="I458" s="126" t="b">
        <v>0</v>
      </c>
      <c r="J458" s="126" t="s">
        <v>347</v>
      </c>
      <c r="K458" s="122" t="b">
        <v>0</v>
      </c>
      <c r="L458" s="123" t="str">
        <v/>
      </c>
      <c r="N458" s="116"/>
    </row>
    <row r="459" spans="1:14" ht="12.75" x14ac:dyDescent="0.2">
      <c r="A459" s="48"/>
      <c r="B459" s="118" t="s">
        <v>668</v>
      </c>
      <c r="C459" s="119" t="str">
        <f>IF(B459='Zoekmodel - Sensoren'!$C$4,E459,"")</f>
        <v/>
      </c>
      <c r="D459" s="119" t="str">
        <f>IF(B459='Zoekmodel - Niet meetbaar'!$C$4,E459,"")</f>
        <v/>
      </c>
      <c r="E459" s="120" t="s">
        <v>669</v>
      </c>
      <c r="F459" s="119" t="str">
        <f>IF(AND(E459='Zoekmodel - Sensoren'!$C$5,I459=TRUE),H459,"")</f>
        <v/>
      </c>
      <c r="G459" s="119" t="str">
        <f>IF(AND(E459='Zoekmodel - Niet meetbaar'!$C$5,I459=FALSE),H459,"")</f>
        <v/>
      </c>
      <c r="H459" s="119" t="s">
        <v>678</v>
      </c>
      <c r="I459" s="126" t="b">
        <v>0</v>
      </c>
      <c r="J459" s="126" t="s">
        <v>347</v>
      </c>
      <c r="K459" s="122" t="b">
        <v>0</v>
      </c>
      <c r="L459" s="123" t="str">
        <v/>
      </c>
      <c r="N459" s="116"/>
    </row>
    <row r="460" spans="1:14" ht="12.75" x14ac:dyDescent="0.2">
      <c r="A460" s="48"/>
      <c r="B460" s="118" t="s">
        <v>668</v>
      </c>
      <c r="C460" s="119" t="str">
        <f>IF(B460='Zoekmodel - Sensoren'!$C$4,E460,"")</f>
        <v/>
      </c>
      <c r="D460" s="119" t="str">
        <f>IF(B460='Zoekmodel - Niet meetbaar'!$C$4,E460,"")</f>
        <v/>
      </c>
      <c r="E460" s="120" t="s">
        <v>679</v>
      </c>
      <c r="F460" s="119" t="str">
        <f>IF(AND(E460='Zoekmodel - Sensoren'!$C$5,I460=TRUE),H460,"")</f>
        <v/>
      </c>
      <c r="G460" s="119" t="str">
        <f>IF(AND(E460='Zoekmodel - Niet meetbaar'!$C$5,I460=FALSE),H460,"")</f>
        <v/>
      </c>
      <c r="H460" s="119" t="s">
        <v>680</v>
      </c>
      <c r="I460" s="121" t="b">
        <v>0</v>
      </c>
      <c r="J460" s="121"/>
      <c r="K460" s="122" t="b">
        <v>0</v>
      </c>
      <c r="L460" s="123" t="str">
        <v/>
      </c>
      <c r="N460" s="116"/>
    </row>
    <row r="461" spans="1:14" ht="12.75" x14ac:dyDescent="0.2">
      <c r="A461" s="48"/>
      <c r="B461" s="118" t="s">
        <v>668</v>
      </c>
      <c r="C461" s="119" t="str">
        <f>IF(B461='Zoekmodel - Sensoren'!$C$4,E461,"")</f>
        <v/>
      </c>
      <c r="D461" s="119" t="str">
        <f>IF(B461='Zoekmodel - Niet meetbaar'!$C$4,E461,"")</f>
        <v/>
      </c>
      <c r="E461" s="120" t="s">
        <v>679</v>
      </c>
      <c r="F461" s="119" t="str">
        <f>IF(AND(E461='Zoekmodel - Sensoren'!$C$5,I461=TRUE),H461,"")</f>
        <v/>
      </c>
      <c r="G461" s="119" t="str">
        <f>IF(AND(E461='Zoekmodel - Niet meetbaar'!$C$5,I461=FALSE),H461,"")</f>
        <v/>
      </c>
      <c r="H461" s="119" t="s">
        <v>681</v>
      </c>
      <c r="I461" s="121" t="b">
        <v>0</v>
      </c>
      <c r="J461" s="121"/>
      <c r="K461" s="122" t="b">
        <v>0</v>
      </c>
      <c r="L461" s="123" t="str">
        <v/>
      </c>
      <c r="N461" s="116"/>
    </row>
    <row r="462" spans="1:14" ht="12.75" x14ac:dyDescent="0.2">
      <c r="A462" s="48"/>
      <c r="B462" s="118" t="s">
        <v>668</v>
      </c>
      <c r="C462" s="119" t="str">
        <f>IF(B462='Zoekmodel - Sensoren'!$C$4,E462,"")</f>
        <v/>
      </c>
      <c r="D462" s="119" t="str">
        <f>IF(B462='Zoekmodel - Niet meetbaar'!$C$4,E462,"")</f>
        <v/>
      </c>
      <c r="E462" s="120" t="s">
        <v>679</v>
      </c>
      <c r="F462" s="119" t="str">
        <f>IF(AND(E462='Zoekmodel - Sensoren'!$C$5,I462=TRUE),H462,"")</f>
        <v/>
      </c>
      <c r="G462" s="119" t="str">
        <f>IF(AND(E462='Zoekmodel - Niet meetbaar'!$C$5,I462=FALSE),H462,"")</f>
        <v/>
      </c>
      <c r="H462" s="119" t="s">
        <v>682</v>
      </c>
      <c r="I462" s="121" t="b">
        <v>0</v>
      </c>
      <c r="J462" s="121"/>
      <c r="K462" s="122" t="b">
        <v>0</v>
      </c>
      <c r="L462" s="123" t="str">
        <v/>
      </c>
      <c r="N462" s="116"/>
    </row>
    <row r="463" spans="1:14" ht="12.75" x14ac:dyDescent="0.2">
      <c r="A463" s="48"/>
      <c r="B463" s="118" t="s">
        <v>668</v>
      </c>
      <c r="C463" s="119" t="str">
        <f>IF(B463='Zoekmodel - Sensoren'!$C$4,E463,"")</f>
        <v/>
      </c>
      <c r="D463" s="119" t="str">
        <f>IF(B463='Zoekmodel - Niet meetbaar'!$C$4,E463,"")</f>
        <v/>
      </c>
      <c r="E463" s="120" t="s">
        <v>679</v>
      </c>
      <c r="F463" s="119" t="str">
        <f>IF(AND(E463='Zoekmodel - Sensoren'!$C$5,I463=TRUE),H463,"")</f>
        <v/>
      </c>
      <c r="G463" s="119" t="str">
        <f>IF(AND(E463='Zoekmodel - Niet meetbaar'!$C$5,I463=FALSE),H463,"")</f>
        <v/>
      </c>
      <c r="H463" s="119" t="s">
        <v>683</v>
      </c>
      <c r="I463" s="121" t="b">
        <v>0</v>
      </c>
      <c r="J463" s="121"/>
      <c r="K463" s="122" t="b">
        <v>0</v>
      </c>
      <c r="L463" s="123" t="str">
        <v/>
      </c>
      <c r="N463" s="116"/>
    </row>
    <row r="464" spans="1:14" ht="12.75" x14ac:dyDescent="0.2">
      <c r="A464" s="48"/>
      <c r="B464" s="118" t="s">
        <v>668</v>
      </c>
      <c r="C464" s="119" t="str">
        <f>IF(B464='Zoekmodel - Sensoren'!$C$4,E464,"")</f>
        <v/>
      </c>
      <c r="D464" s="119" t="str">
        <f>IF(B464='Zoekmodel - Niet meetbaar'!$C$4,E464,"")</f>
        <v/>
      </c>
      <c r="E464" s="120" t="s">
        <v>679</v>
      </c>
      <c r="F464" s="119" t="str">
        <f>IF(AND(E464='Zoekmodel - Sensoren'!$C$5,I464=TRUE),H464,"")</f>
        <v/>
      </c>
      <c r="G464" s="119" t="str">
        <f>IF(AND(E464='Zoekmodel - Niet meetbaar'!$C$5,I464=FALSE),H464,"")</f>
        <v/>
      </c>
      <c r="H464" s="119" t="s">
        <v>684</v>
      </c>
      <c r="I464" s="121" t="b">
        <v>0</v>
      </c>
      <c r="J464" s="121"/>
      <c r="K464" s="122" t="b">
        <v>0</v>
      </c>
      <c r="L464" s="123" t="str">
        <v/>
      </c>
      <c r="N464" s="116"/>
    </row>
    <row r="465" spans="1:14" ht="12.75" x14ac:dyDescent="0.2">
      <c r="A465" s="48"/>
      <c r="B465" s="118" t="s">
        <v>668</v>
      </c>
      <c r="C465" s="119" t="str">
        <f>IF(B465='Zoekmodel - Sensoren'!$C$4,E465,"")</f>
        <v/>
      </c>
      <c r="D465" s="119" t="str">
        <f>IF(B465='Zoekmodel - Niet meetbaar'!$C$4,E465,"")</f>
        <v/>
      </c>
      <c r="E465" s="120" t="s">
        <v>685</v>
      </c>
      <c r="F465" s="119" t="str">
        <f>IF(AND(E465='Zoekmodel - Sensoren'!$C$5,I465=TRUE),H465,"")</f>
        <v/>
      </c>
      <c r="G465" s="119" t="str">
        <f>IF(AND(E465='Zoekmodel - Niet meetbaar'!$C$5,I465=FALSE),H465,"")</f>
        <v/>
      </c>
      <c r="H465" s="119" t="s">
        <v>686</v>
      </c>
      <c r="I465" s="126" t="b">
        <v>0</v>
      </c>
      <c r="J465" s="126" t="s">
        <v>347</v>
      </c>
      <c r="K465" s="122" t="b">
        <v>0</v>
      </c>
      <c r="L465" s="123" t="str">
        <v/>
      </c>
      <c r="N465" s="116"/>
    </row>
    <row r="466" spans="1:14" ht="12.75" x14ac:dyDescent="0.2">
      <c r="A466" s="48"/>
      <c r="B466" s="118" t="s">
        <v>668</v>
      </c>
      <c r="C466" s="119" t="str">
        <f>IF(B466='Zoekmodel - Sensoren'!$C$4,E466,"")</f>
        <v/>
      </c>
      <c r="D466" s="119" t="str">
        <f>IF(B466='Zoekmodel - Niet meetbaar'!$C$4,E466,"")</f>
        <v/>
      </c>
      <c r="E466" s="120" t="s">
        <v>685</v>
      </c>
      <c r="F466" s="119" t="str">
        <f>IF(AND(E466='Zoekmodel - Sensoren'!$C$5,I466=TRUE),H466,"")</f>
        <v/>
      </c>
      <c r="G466" s="119" t="str">
        <f>IF(AND(E466='Zoekmodel - Niet meetbaar'!$C$5,I466=FALSE),H466,"")</f>
        <v/>
      </c>
      <c r="H466" s="119" t="s">
        <v>687</v>
      </c>
      <c r="I466" s="121" t="b">
        <v>0</v>
      </c>
      <c r="J466" s="121"/>
      <c r="K466" s="122" t="b">
        <v>0</v>
      </c>
      <c r="L466" s="123" t="str">
        <v/>
      </c>
      <c r="N466" s="116"/>
    </row>
    <row r="467" spans="1:14" ht="12.75" x14ac:dyDescent="0.2">
      <c r="A467" s="48"/>
      <c r="B467" s="118" t="s">
        <v>668</v>
      </c>
      <c r="C467" s="119" t="str">
        <f>IF(B467='Zoekmodel - Sensoren'!$C$4,E467,"")</f>
        <v/>
      </c>
      <c r="D467" s="119" t="str">
        <f>IF(B467='Zoekmodel - Niet meetbaar'!$C$4,E467,"")</f>
        <v/>
      </c>
      <c r="E467" s="120" t="s">
        <v>685</v>
      </c>
      <c r="F467" s="119" t="str">
        <f>IF(AND(E467='Zoekmodel - Sensoren'!$C$5,I467=TRUE),H467,"")</f>
        <v/>
      </c>
      <c r="G467" s="119" t="str">
        <f>IF(AND(E467='Zoekmodel - Niet meetbaar'!$C$5,I467=FALSE),H467,"")</f>
        <v/>
      </c>
      <c r="H467" s="119" t="s">
        <v>688</v>
      </c>
      <c r="I467" s="126" t="b">
        <v>0</v>
      </c>
      <c r="J467" s="126" t="s">
        <v>347</v>
      </c>
      <c r="K467" s="122" t="b">
        <v>0</v>
      </c>
      <c r="L467" s="123" t="str">
        <v/>
      </c>
      <c r="N467" s="116"/>
    </row>
    <row r="468" spans="1:14" ht="12.75" x14ac:dyDescent="0.2">
      <c r="A468" s="48"/>
      <c r="B468" s="118" t="s">
        <v>668</v>
      </c>
      <c r="C468" s="119" t="str">
        <f>IF(B468='Zoekmodel - Sensoren'!$C$4,E468,"")</f>
        <v/>
      </c>
      <c r="D468" s="119" t="str">
        <f>IF(B468='Zoekmodel - Niet meetbaar'!$C$4,E468,"")</f>
        <v/>
      </c>
      <c r="E468" s="120" t="s">
        <v>685</v>
      </c>
      <c r="F468" s="119" t="str">
        <f>IF(AND(E468='Zoekmodel - Sensoren'!$C$5,I468=TRUE),H468,"")</f>
        <v/>
      </c>
      <c r="G468" s="119" t="str">
        <f>IF(AND(E468='Zoekmodel - Niet meetbaar'!$C$5,I468=FALSE),H468,"")</f>
        <v/>
      </c>
      <c r="H468" s="119" t="s">
        <v>689</v>
      </c>
      <c r="I468" s="126" t="b">
        <v>0</v>
      </c>
      <c r="J468" s="126" t="s">
        <v>347</v>
      </c>
      <c r="K468" s="122" t="b">
        <v>0</v>
      </c>
      <c r="L468" s="123" t="str">
        <v/>
      </c>
      <c r="N468" s="116"/>
    </row>
    <row r="469" spans="1:14" ht="12.75" x14ac:dyDescent="0.2">
      <c r="A469" s="48"/>
      <c r="B469" s="118" t="s">
        <v>668</v>
      </c>
      <c r="C469" s="119" t="str">
        <f>IF(B469='Zoekmodel - Sensoren'!$C$4,E469,"")</f>
        <v/>
      </c>
      <c r="D469" s="119" t="str">
        <f>IF(B469='Zoekmodel - Niet meetbaar'!$C$4,E469,"")</f>
        <v/>
      </c>
      <c r="E469" s="120" t="s">
        <v>685</v>
      </c>
      <c r="F469" s="119" t="str">
        <f>IF(AND(E469='Zoekmodel - Sensoren'!$C$5,I469=TRUE),H469,"")</f>
        <v/>
      </c>
      <c r="G469" s="119" t="str">
        <f>IF(AND(E469='Zoekmodel - Niet meetbaar'!$C$5,I469=FALSE),H469,"")</f>
        <v/>
      </c>
      <c r="H469" s="119" t="s">
        <v>690</v>
      </c>
      <c r="I469" s="126" t="b">
        <v>0</v>
      </c>
      <c r="J469" s="126" t="s">
        <v>347</v>
      </c>
      <c r="K469" s="122" t="b">
        <v>0</v>
      </c>
      <c r="L469" s="123" t="str">
        <v/>
      </c>
      <c r="N469" s="116"/>
    </row>
    <row r="470" spans="1:14" ht="12.75" x14ac:dyDescent="0.2">
      <c r="A470" s="48"/>
      <c r="B470" s="118" t="s">
        <v>668</v>
      </c>
      <c r="C470" s="119" t="str">
        <f>IF(B470='Zoekmodel - Sensoren'!$C$4,E470,"")</f>
        <v/>
      </c>
      <c r="D470" s="119" t="str">
        <f>IF(B470='Zoekmodel - Niet meetbaar'!$C$4,E470,"")</f>
        <v/>
      </c>
      <c r="E470" s="120" t="s">
        <v>691</v>
      </c>
      <c r="F470" s="119" t="str">
        <f>IF(AND(E470='Zoekmodel - Sensoren'!$C$5,I470=TRUE),H470,"")</f>
        <v/>
      </c>
      <c r="G470" s="119" t="str">
        <f>IF(AND(E470='Zoekmodel - Niet meetbaar'!$C$5,I470=FALSE),H470,"")</f>
        <v/>
      </c>
      <c r="H470" s="119" t="s">
        <v>692</v>
      </c>
      <c r="I470" s="126" t="b">
        <v>0</v>
      </c>
      <c r="J470" s="126" t="s">
        <v>347</v>
      </c>
      <c r="K470" s="122" t="b">
        <v>0</v>
      </c>
      <c r="L470" s="123" t="str">
        <v/>
      </c>
      <c r="N470" s="116"/>
    </row>
    <row r="471" spans="1:14" ht="12.75" x14ac:dyDescent="0.2">
      <c r="A471" s="48"/>
      <c r="B471" s="118" t="s">
        <v>668</v>
      </c>
      <c r="C471" s="119" t="str">
        <f>IF(B471='Zoekmodel - Sensoren'!$C$4,E471,"")</f>
        <v/>
      </c>
      <c r="D471" s="119" t="str">
        <f>IF(B471='Zoekmodel - Niet meetbaar'!$C$4,E471,"")</f>
        <v/>
      </c>
      <c r="E471" s="120" t="s">
        <v>691</v>
      </c>
      <c r="F471" s="119" t="str">
        <f>IF(AND(E471='Zoekmodel - Sensoren'!$C$5,I471=TRUE),H471,"")</f>
        <v/>
      </c>
      <c r="G471" s="119" t="str">
        <f>IF(AND(E471='Zoekmodel - Niet meetbaar'!$C$5,I471=FALSE),H471,"")</f>
        <v/>
      </c>
      <c r="H471" s="119" t="s">
        <v>693</v>
      </c>
      <c r="I471" s="126" t="b">
        <v>0</v>
      </c>
      <c r="J471" s="126" t="s">
        <v>347</v>
      </c>
      <c r="K471" s="122" t="b">
        <v>0</v>
      </c>
      <c r="L471" s="123" t="str">
        <v/>
      </c>
      <c r="N471" s="116"/>
    </row>
    <row r="472" spans="1:14" ht="12.75" x14ac:dyDescent="0.2">
      <c r="A472" s="48"/>
      <c r="B472" s="118" t="s">
        <v>668</v>
      </c>
      <c r="C472" s="119" t="str">
        <f>IF(B472='Zoekmodel - Sensoren'!$C$4,E472,"")</f>
        <v/>
      </c>
      <c r="D472" s="119" t="str">
        <f>IF(B472='Zoekmodel - Niet meetbaar'!$C$4,E472,"")</f>
        <v/>
      </c>
      <c r="E472" s="120" t="s">
        <v>691</v>
      </c>
      <c r="F472" s="119" t="str">
        <f>IF(AND(E472='Zoekmodel - Sensoren'!$C$5,I472=TRUE),H472,"")</f>
        <v/>
      </c>
      <c r="G472" s="119" t="str">
        <f>IF(AND(E472='Zoekmodel - Niet meetbaar'!$C$5,I472=FALSE),H472,"")</f>
        <v/>
      </c>
      <c r="H472" s="119" t="s">
        <v>694</v>
      </c>
      <c r="I472" s="126" t="b">
        <v>0</v>
      </c>
      <c r="J472" s="126" t="s">
        <v>347</v>
      </c>
      <c r="K472" s="122" t="b">
        <v>0</v>
      </c>
      <c r="L472" s="123" t="str">
        <v/>
      </c>
      <c r="N472" s="116"/>
    </row>
    <row r="473" spans="1:14" ht="12.75" x14ac:dyDescent="0.2">
      <c r="A473" s="48"/>
      <c r="B473" s="118" t="s">
        <v>668</v>
      </c>
      <c r="C473" s="119" t="str">
        <f>IF(B473='Zoekmodel - Sensoren'!$C$4,E473,"")</f>
        <v/>
      </c>
      <c r="D473" s="119" t="str">
        <f>IF(B473='Zoekmodel - Niet meetbaar'!$C$4,E473,"")</f>
        <v/>
      </c>
      <c r="E473" s="120" t="s">
        <v>691</v>
      </c>
      <c r="F473" s="119" t="str">
        <f>IF(AND(E473='Zoekmodel - Sensoren'!$C$5,I473=TRUE),H473,"")</f>
        <v/>
      </c>
      <c r="G473" s="119" t="str">
        <f>IF(AND(E473='Zoekmodel - Niet meetbaar'!$C$5,I473=FALSE),H473,"")</f>
        <v/>
      </c>
      <c r="H473" s="119" t="s">
        <v>695</v>
      </c>
      <c r="I473" s="126" t="b">
        <v>0</v>
      </c>
      <c r="J473" s="126" t="s">
        <v>347</v>
      </c>
      <c r="K473" s="122" t="b">
        <v>0</v>
      </c>
      <c r="L473" s="123" t="str">
        <v/>
      </c>
      <c r="N473" s="116"/>
    </row>
    <row r="474" spans="1:14" ht="12.75" x14ac:dyDescent="0.2">
      <c r="A474" s="48"/>
      <c r="B474" s="118" t="s">
        <v>668</v>
      </c>
      <c r="C474" s="119" t="str">
        <f>IF(B474='Zoekmodel - Sensoren'!$C$4,E474,"")</f>
        <v/>
      </c>
      <c r="D474" s="119" t="str">
        <f>IF(B474='Zoekmodel - Niet meetbaar'!$C$4,E474,"")</f>
        <v/>
      </c>
      <c r="E474" s="120" t="s">
        <v>691</v>
      </c>
      <c r="F474" s="119" t="str">
        <f>IF(AND(E474='Zoekmodel - Sensoren'!$C$5,I474=TRUE),H474,"")</f>
        <v/>
      </c>
      <c r="G474" s="119" t="str">
        <f>IF(AND(E474='Zoekmodel - Niet meetbaar'!$C$5,I474=FALSE),H474,"")</f>
        <v/>
      </c>
      <c r="H474" s="119" t="s">
        <v>696</v>
      </c>
      <c r="I474" s="126" t="b">
        <v>0</v>
      </c>
      <c r="J474" s="126" t="s">
        <v>347</v>
      </c>
      <c r="K474" s="122" t="b">
        <v>0</v>
      </c>
      <c r="L474" s="123" t="str">
        <v/>
      </c>
      <c r="N474" s="116"/>
    </row>
    <row r="475" spans="1:14" ht="12.75" x14ac:dyDescent="0.2">
      <c r="A475" s="48"/>
      <c r="B475" s="118" t="s">
        <v>668</v>
      </c>
      <c r="C475" s="119" t="str">
        <f>IF(B475='Zoekmodel - Sensoren'!$C$4,E475,"")</f>
        <v/>
      </c>
      <c r="D475" s="119" t="str">
        <f>IF(B475='Zoekmodel - Niet meetbaar'!$C$4,E475,"")</f>
        <v/>
      </c>
      <c r="E475" s="120" t="s">
        <v>697</v>
      </c>
      <c r="F475" s="119" t="str">
        <f>IF(AND(E475='Zoekmodel - Sensoren'!$C$5,I475=TRUE),H475,"")</f>
        <v/>
      </c>
      <c r="G475" s="119" t="str">
        <f>IF(AND(E475='Zoekmodel - Niet meetbaar'!$C$5,I475=FALSE),H475,"")</f>
        <v/>
      </c>
      <c r="H475" s="119" t="s">
        <v>698</v>
      </c>
      <c r="I475" s="126" t="b">
        <v>0</v>
      </c>
      <c r="J475" s="126" t="s">
        <v>347</v>
      </c>
      <c r="K475" s="122" t="b">
        <v>0</v>
      </c>
      <c r="L475" s="123" t="str">
        <v/>
      </c>
      <c r="N475" s="116"/>
    </row>
    <row r="476" spans="1:14" ht="12.75" x14ac:dyDescent="0.2">
      <c r="A476" s="48"/>
      <c r="B476" s="118" t="s">
        <v>668</v>
      </c>
      <c r="C476" s="119" t="str">
        <f>IF(B476='Zoekmodel - Sensoren'!$C$4,E476,"")</f>
        <v/>
      </c>
      <c r="D476" s="119" t="str">
        <f>IF(B476='Zoekmodel - Niet meetbaar'!$C$4,E476,"")</f>
        <v/>
      </c>
      <c r="E476" s="120" t="s">
        <v>697</v>
      </c>
      <c r="F476" s="119" t="str">
        <f>IF(AND(E476='Zoekmodel - Sensoren'!$C$5,I476=TRUE),H476,"")</f>
        <v/>
      </c>
      <c r="G476" s="119" t="str">
        <f>IF(AND(E476='Zoekmodel - Niet meetbaar'!$C$5,I476=FALSE),H476,"")</f>
        <v/>
      </c>
      <c r="H476" s="119" t="s">
        <v>699</v>
      </c>
      <c r="I476" s="126" t="b">
        <v>0</v>
      </c>
      <c r="J476" s="126" t="s">
        <v>347</v>
      </c>
      <c r="K476" s="122" t="b">
        <v>0</v>
      </c>
      <c r="L476" s="123" t="str">
        <v/>
      </c>
      <c r="N476" s="116"/>
    </row>
    <row r="477" spans="1:14" ht="12.75" x14ac:dyDescent="0.2">
      <c r="A477" s="48"/>
      <c r="B477" s="118" t="s">
        <v>668</v>
      </c>
      <c r="C477" s="119" t="str">
        <f>IF(B477='Zoekmodel - Sensoren'!$C$4,E477,"")</f>
        <v/>
      </c>
      <c r="D477" s="119" t="str">
        <f>IF(B477='Zoekmodel - Niet meetbaar'!$C$4,E477,"")</f>
        <v/>
      </c>
      <c r="E477" s="120" t="s">
        <v>697</v>
      </c>
      <c r="F477" s="119" t="str">
        <f>IF(AND(E477='Zoekmodel - Sensoren'!$C$5,I477=TRUE),H477,"")</f>
        <v/>
      </c>
      <c r="G477" s="119" t="str">
        <f>IF(AND(E477='Zoekmodel - Niet meetbaar'!$C$5,I477=FALSE),H477,"")</f>
        <v/>
      </c>
      <c r="H477" s="119" t="s">
        <v>700</v>
      </c>
      <c r="I477" s="126" t="b">
        <v>0</v>
      </c>
      <c r="J477" s="126" t="s">
        <v>347</v>
      </c>
      <c r="K477" s="122" t="b">
        <v>0</v>
      </c>
      <c r="L477" s="123" t="str">
        <v/>
      </c>
      <c r="N477" s="116"/>
    </row>
    <row r="478" spans="1:14" ht="12.75" x14ac:dyDescent="0.2">
      <c r="A478" s="48"/>
      <c r="B478" s="118" t="s">
        <v>668</v>
      </c>
      <c r="C478" s="119" t="str">
        <f>IF(B478='Zoekmodel - Sensoren'!$C$4,E478,"")</f>
        <v/>
      </c>
      <c r="D478" s="119" t="str">
        <f>IF(B478='Zoekmodel - Niet meetbaar'!$C$4,E478,"")</f>
        <v/>
      </c>
      <c r="E478" s="120" t="s">
        <v>697</v>
      </c>
      <c r="F478" s="119" t="str">
        <f>IF(AND(E478='Zoekmodel - Sensoren'!$C$5,I478=TRUE),H478,"")</f>
        <v/>
      </c>
      <c r="G478" s="119" t="str">
        <f>IF(AND(E478='Zoekmodel - Niet meetbaar'!$C$5,I478=FALSE),H478,"")</f>
        <v/>
      </c>
      <c r="H478" s="119" t="s">
        <v>701</v>
      </c>
      <c r="I478" s="126" t="b">
        <v>0</v>
      </c>
      <c r="J478" s="126" t="s">
        <v>347</v>
      </c>
      <c r="K478" s="122" t="b">
        <v>0</v>
      </c>
      <c r="L478" s="123" t="str">
        <v/>
      </c>
      <c r="N478" s="116"/>
    </row>
    <row r="479" spans="1:14" ht="12.75" x14ac:dyDescent="0.2">
      <c r="A479" s="48"/>
      <c r="B479" s="118" t="s">
        <v>668</v>
      </c>
      <c r="C479" s="119" t="str">
        <f>IF(B479='Zoekmodel - Sensoren'!$C$4,E479,"")</f>
        <v/>
      </c>
      <c r="D479" s="119" t="str">
        <f>IF(B479='Zoekmodel - Niet meetbaar'!$C$4,E479,"")</f>
        <v/>
      </c>
      <c r="E479" s="120" t="s">
        <v>697</v>
      </c>
      <c r="F479" s="119" t="str">
        <f>IF(AND(E479='Zoekmodel - Sensoren'!$C$5,I479=TRUE),H479,"")</f>
        <v/>
      </c>
      <c r="G479" s="119" t="str">
        <f>IF(AND(E479='Zoekmodel - Niet meetbaar'!$C$5,I479=FALSE),H479,"")</f>
        <v/>
      </c>
      <c r="H479" s="119" t="s">
        <v>702</v>
      </c>
      <c r="I479" s="126" t="b">
        <v>0</v>
      </c>
      <c r="J479" s="126" t="s">
        <v>347</v>
      </c>
      <c r="K479" s="122" t="b">
        <v>0</v>
      </c>
      <c r="L479" s="123" t="str">
        <v/>
      </c>
      <c r="N479" s="116"/>
    </row>
    <row r="480" spans="1:14" ht="12.75" x14ac:dyDescent="0.2">
      <c r="A480" s="48"/>
      <c r="B480" s="118" t="s">
        <v>668</v>
      </c>
      <c r="C480" s="119" t="str">
        <f>IF(B480='Zoekmodel - Sensoren'!$C$4,E480,"")</f>
        <v/>
      </c>
      <c r="D480" s="119" t="str">
        <f>IF(B480='Zoekmodel - Niet meetbaar'!$C$4,E480,"")</f>
        <v/>
      </c>
      <c r="E480" s="120" t="s">
        <v>697</v>
      </c>
      <c r="F480" s="119" t="str">
        <f>IF(AND(E480='Zoekmodel - Sensoren'!$C$5,I480=TRUE),H480,"")</f>
        <v/>
      </c>
      <c r="G480" s="119" t="str">
        <f>IF(AND(E480='Zoekmodel - Niet meetbaar'!$C$5,I480=FALSE),H480,"")</f>
        <v/>
      </c>
      <c r="H480" s="119" t="s">
        <v>703</v>
      </c>
      <c r="I480" s="126" t="b">
        <v>0</v>
      </c>
      <c r="J480" s="126" t="s">
        <v>347</v>
      </c>
      <c r="K480" s="122" t="b">
        <v>0</v>
      </c>
      <c r="L480" s="123" t="str">
        <v/>
      </c>
      <c r="N480" s="116"/>
    </row>
    <row r="481" spans="1:14" ht="12.75" x14ac:dyDescent="0.2">
      <c r="A481" s="48"/>
      <c r="B481" s="118" t="s">
        <v>704</v>
      </c>
      <c r="C481" s="119" t="str">
        <f>IF(B481='Zoekmodel - Sensoren'!$C$4,E481,"")</f>
        <v/>
      </c>
      <c r="D481" s="119" t="str">
        <f>IF(B481='Zoekmodel - Niet meetbaar'!$C$4,E481,"")</f>
        <v/>
      </c>
      <c r="E481" s="120" t="s">
        <v>705</v>
      </c>
      <c r="F481" s="119" t="str">
        <f>IF(AND(E481='Zoekmodel - Sensoren'!$C$5,I481=TRUE),H481,"")</f>
        <v/>
      </c>
      <c r="G481" s="119" t="str">
        <f>IF(AND(E481='Zoekmodel - Niet meetbaar'!$C$5,I481=FALSE),H481,"")</f>
        <v/>
      </c>
      <c r="H481" s="119" t="s">
        <v>706</v>
      </c>
      <c r="I481" s="126" t="b">
        <v>1</v>
      </c>
      <c r="J481" s="126" t="s">
        <v>151</v>
      </c>
      <c r="K481" s="127" t="b">
        <v>1</v>
      </c>
      <c r="L481" s="123" t="str">
        <v>Ja</v>
      </c>
      <c r="N481" s="116"/>
    </row>
    <row r="482" spans="1:14" ht="12.75" x14ac:dyDescent="0.2">
      <c r="A482" s="48"/>
      <c r="B482" s="118" t="s">
        <v>704</v>
      </c>
      <c r="C482" s="119" t="str">
        <f>IF(B482='Zoekmodel - Sensoren'!$C$4,E482,"")</f>
        <v/>
      </c>
      <c r="D482" s="119" t="str">
        <f>IF(B482='Zoekmodel - Niet meetbaar'!$C$4,E482,"")</f>
        <v/>
      </c>
      <c r="E482" s="120" t="s">
        <v>705</v>
      </c>
      <c r="F482" s="119" t="str">
        <f>IF(AND(E482='Zoekmodel - Sensoren'!$C$5,I482=TRUE),H482,"")</f>
        <v/>
      </c>
      <c r="G482" s="119" t="str">
        <f>IF(AND(E482='Zoekmodel - Niet meetbaar'!$C$5,I482=FALSE),H482,"")</f>
        <v/>
      </c>
      <c r="H482" s="119" t="s">
        <v>706</v>
      </c>
      <c r="I482" s="126" t="b">
        <v>1</v>
      </c>
      <c r="J482" s="126" t="s">
        <v>267</v>
      </c>
      <c r="K482" s="127" t="b">
        <v>1</v>
      </c>
      <c r="L482" s="123" t="str">
        <v>Ja</v>
      </c>
      <c r="N482" s="116"/>
    </row>
    <row r="483" spans="1:14" ht="12.75" x14ac:dyDescent="0.2">
      <c r="A483" s="48"/>
      <c r="B483" s="118" t="s">
        <v>704</v>
      </c>
      <c r="C483" s="119" t="str">
        <f>IF(B483='Zoekmodel - Sensoren'!$C$4,E483,"")</f>
        <v/>
      </c>
      <c r="D483" s="119" t="str">
        <f>IF(B483='Zoekmodel - Niet meetbaar'!$C$4,E483,"")</f>
        <v/>
      </c>
      <c r="E483" s="120" t="s">
        <v>705</v>
      </c>
      <c r="F483" s="119" t="str">
        <f>IF(AND(E483='Zoekmodel - Sensoren'!$C$5,I483=TRUE),H483,"")</f>
        <v/>
      </c>
      <c r="G483" s="119" t="str">
        <f>IF(AND(E483='Zoekmodel - Niet meetbaar'!$C$5,I483=FALSE),H483,"")</f>
        <v/>
      </c>
      <c r="H483" s="125" t="s">
        <v>565</v>
      </c>
      <c r="I483" s="126" t="b">
        <v>1</v>
      </c>
      <c r="J483" s="126" t="s">
        <v>190</v>
      </c>
      <c r="K483" s="122" t="b">
        <v>0</v>
      </c>
      <c r="L483" s="123" t="str">
        <v/>
      </c>
      <c r="N483" s="116"/>
    </row>
    <row r="484" spans="1:14" ht="12.75" x14ac:dyDescent="0.2">
      <c r="A484" s="48"/>
      <c r="B484" s="118" t="s">
        <v>704</v>
      </c>
      <c r="C484" s="119" t="str">
        <f>IF(B484='Zoekmodel - Sensoren'!$C$4,E484,"")</f>
        <v/>
      </c>
      <c r="D484" s="119" t="str">
        <f>IF(B484='Zoekmodel - Niet meetbaar'!$C$4,E484,"")</f>
        <v/>
      </c>
      <c r="E484" s="120" t="s">
        <v>705</v>
      </c>
      <c r="F484" s="119" t="str">
        <f>IF(AND(E484='Zoekmodel - Sensoren'!$C$5,I484=TRUE),H484,"")</f>
        <v/>
      </c>
      <c r="G484" s="119" t="str">
        <f>IF(AND(E484='Zoekmodel - Niet meetbaar'!$C$5,I484=FALSE),H484,"")</f>
        <v/>
      </c>
      <c r="H484" s="125" t="s">
        <v>707</v>
      </c>
      <c r="I484" s="126" t="b">
        <v>0</v>
      </c>
      <c r="J484" s="126" t="s">
        <v>347</v>
      </c>
      <c r="K484" s="122" t="b">
        <v>0</v>
      </c>
      <c r="L484" s="123" t="str">
        <v/>
      </c>
      <c r="N484" s="116"/>
    </row>
    <row r="485" spans="1:14" ht="12.75" x14ac:dyDescent="0.2">
      <c r="A485" s="48"/>
      <c r="B485" s="118" t="s">
        <v>704</v>
      </c>
      <c r="C485" s="119" t="str">
        <f>IF(B485='Zoekmodel - Sensoren'!$C$4,E485,"")</f>
        <v/>
      </c>
      <c r="D485" s="119" t="str">
        <f>IF(B485='Zoekmodel - Niet meetbaar'!$C$4,E485,"")</f>
        <v/>
      </c>
      <c r="E485" s="120" t="s">
        <v>705</v>
      </c>
      <c r="F485" s="119" t="str">
        <f>IF(AND(E485='Zoekmodel - Sensoren'!$C$5,I485=TRUE),H485,"")</f>
        <v/>
      </c>
      <c r="G485" s="119" t="str">
        <f>IF(AND(E485='Zoekmodel - Niet meetbaar'!$C$5,I485=FALSE),H485,"")</f>
        <v/>
      </c>
      <c r="H485" s="119" t="s">
        <v>708</v>
      </c>
      <c r="I485" s="126" t="b">
        <v>0</v>
      </c>
      <c r="J485" s="126" t="s">
        <v>347</v>
      </c>
      <c r="K485" s="122" t="b">
        <v>0</v>
      </c>
      <c r="L485" s="123" t="str">
        <v/>
      </c>
      <c r="N485" s="116"/>
    </row>
    <row r="486" spans="1:14" ht="12.75" x14ac:dyDescent="0.2">
      <c r="A486" s="48"/>
      <c r="B486" s="118" t="s">
        <v>704</v>
      </c>
      <c r="C486" s="119" t="str">
        <f>IF(B486='Zoekmodel - Sensoren'!$C$4,E486,"")</f>
        <v/>
      </c>
      <c r="D486" s="119" t="str">
        <f>IF(B486='Zoekmodel - Niet meetbaar'!$C$4,E486,"")</f>
        <v/>
      </c>
      <c r="E486" s="120" t="s">
        <v>705</v>
      </c>
      <c r="F486" s="119" t="str">
        <f>IF(AND(E486='Zoekmodel - Sensoren'!$C$5,I486=TRUE),H486,"")</f>
        <v/>
      </c>
      <c r="G486" s="119" t="str">
        <f>IF(AND(E486='Zoekmodel - Niet meetbaar'!$C$5,I486=FALSE),H486,"")</f>
        <v/>
      </c>
      <c r="H486" s="119" t="s">
        <v>709</v>
      </c>
      <c r="I486" s="126" t="b">
        <v>0</v>
      </c>
      <c r="J486" s="126" t="s">
        <v>347</v>
      </c>
      <c r="K486" s="122" t="b">
        <v>0</v>
      </c>
      <c r="L486" s="123" t="str">
        <v/>
      </c>
      <c r="N486" s="116"/>
    </row>
    <row r="487" spans="1:14" ht="12.75" x14ac:dyDescent="0.2">
      <c r="A487" s="48"/>
      <c r="B487" s="118" t="s">
        <v>704</v>
      </c>
      <c r="C487" s="119" t="str">
        <f>IF(B487='Zoekmodel - Sensoren'!$C$4,E487,"")</f>
        <v/>
      </c>
      <c r="D487" s="119" t="str">
        <f>IF(B487='Zoekmodel - Niet meetbaar'!$C$4,E487,"")</f>
        <v/>
      </c>
      <c r="E487" s="120" t="s">
        <v>705</v>
      </c>
      <c r="F487" s="119" t="str">
        <f>IF(AND(E487='Zoekmodel - Sensoren'!$C$5,I487=TRUE),H487,"")</f>
        <v/>
      </c>
      <c r="G487" s="119" t="str">
        <f>IF(AND(E487='Zoekmodel - Niet meetbaar'!$C$5,I487=FALSE),H487,"")</f>
        <v/>
      </c>
      <c r="H487" s="119" t="s">
        <v>710</v>
      </c>
      <c r="I487" s="121" t="b">
        <v>0</v>
      </c>
      <c r="J487" s="121"/>
      <c r="K487" s="122" t="b">
        <v>0</v>
      </c>
      <c r="L487" s="123" t="str">
        <v/>
      </c>
      <c r="N487" s="116"/>
    </row>
    <row r="488" spans="1:14" ht="12.75" x14ac:dyDescent="0.2">
      <c r="A488" s="48"/>
      <c r="B488" s="118" t="s">
        <v>704</v>
      </c>
      <c r="C488" s="119" t="str">
        <f>IF(B488='Zoekmodel - Sensoren'!$C$4,E488,"")</f>
        <v/>
      </c>
      <c r="D488" s="119" t="str">
        <f>IF(B488='Zoekmodel - Niet meetbaar'!$C$4,E488,"")</f>
        <v/>
      </c>
      <c r="E488" s="120" t="s">
        <v>711</v>
      </c>
      <c r="F488" s="119" t="str">
        <f>IF(AND(E488='Zoekmodel - Sensoren'!$C$5,I488=TRUE),H488,"")</f>
        <v/>
      </c>
      <c r="G488" s="119" t="str">
        <f>IF(AND(E488='Zoekmodel - Niet meetbaar'!$C$5,I488=FALSE),H488,"")</f>
        <v/>
      </c>
      <c r="H488" s="119" t="s">
        <v>712</v>
      </c>
      <c r="I488" s="126" t="b">
        <v>0</v>
      </c>
      <c r="J488" s="126" t="s">
        <v>347</v>
      </c>
      <c r="K488" s="122" t="b">
        <v>0</v>
      </c>
      <c r="L488" s="123" t="str">
        <v/>
      </c>
      <c r="N488" s="116"/>
    </row>
    <row r="489" spans="1:14" ht="12.75" x14ac:dyDescent="0.2">
      <c r="A489" s="48"/>
      <c r="B489" s="118" t="s">
        <v>704</v>
      </c>
      <c r="C489" s="119" t="str">
        <f>IF(B489='Zoekmodel - Sensoren'!$C$4,E489,"")</f>
        <v/>
      </c>
      <c r="D489" s="119" t="str">
        <f>IF(B489='Zoekmodel - Niet meetbaar'!$C$4,E489,"")</f>
        <v/>
      </c>
      <c r="E489" s="120" t="s">
        <v>711</v>
      </c>
      <c r="F489" s="119" t="str">
        <f>IF(AND(E489='Zoekmodel - Sensoren'!$C$5,I489=TRUE),H489,"")</f>
        <v/>
      </c>
      <c r="G489" s="119" t="str">
        <f>IF(AND(E489='Zoekmodel - Niet meetbaar'!$C$5,I489=FALSE),H489,"")</f>
        <v/>
      </c>
      <c r="H489" s="119" t="s">
        <v>713</v>
      </c>
      <c r="I489" s="126" t="b">
        <v>1</v>
      </c>
      <c r="J489" s="126" t="s">
        <v>151</v>
      </c>
      <c r="K489" s="127" t="b">
        <v>1</v>
      </c>
      <c r="L489" s="123" t="str">
        <v>Ja</v>
      </c>
      <c r="N489" s="116"/>
    </row>
    <row r="490" spans="1:14" ht="12.75" x14ac:dyDescent="0.2">
      <c r="A490" s="48"/>
      <c r="B490" s="118" t="s">
        <v>704</v>
      </c>
      <c r="C490" s="119" t="str">
        <f>IF(B490='Zoekmodel - Sensoren'!$C$4,E490,"")</f>
        <v/>
      </c>
      <c r="D490" s="119" t="str">
        <f>IF(B490='Zoekmodel - Niet meetbaar'!$C$4,E490,"")</f>
        <v/>
      </c>
      <c r="E490" s="120" t="s">
        <v>711</v>
      </c>
      <c r="F490" s="119" t="str">
        <f>IF(AND(E490='Zoekmodel - Sensoren'!$C$5,I490=TRUE),H490,"")</f>
        <v/>
      </c>
      <c r="G490" s="119" t="str">
        <f>IF(AND(E490='Zoekmodel - Niet meetbaar'!$C$5,I490=FALSE),H490,"")</f>
        <v/>
      </c>
      <c r="H490" s="119" t="s">
        <v>714</v>
      </c>
      <c r="I490" s="126" t="b">
        <v>0</v>
      </c>
      <c r="J490" s="126" t="s">
        <v>347</v>
      </c>
      <c r="K490" s="122" t="b">
        <v>0</v>
      </c>
      <c r="L490" s="123" t="str">
        <v/>
      </c>
      <c r="N490" s="116"/>
    </row>
    <row r="491" spans="1:14" ht="12.75" x14ac:dyDescent="0.2">
      <c r="A491" s="48"/>
      <c r="B491" s="118" t="s">
        <v>704</v>
      </c>
      <c r="C491" s="119" t="str">
        <f>IF(B491='Zoekmodel - Sensoren'!$C$4,E491,"")</f>
        <v/>
      </c>
      <c r="D491" s="119" t="str">
        <f>IF(B491='Zoekmodel - Niet meetbaar'!$C$4,E491,"")</f>
        <v/>
      </c>
      <c r="E491" s="120" t="s">
        <v>711</v>
      </c>
      <c r="F491" s="119" t="str">
        <f>IF(AND(E491='Zoekmodel - Sensoren'!$C$5,I491=TRUE),H491,"")</f>
        <v/>
      </c>
      <c r="G491" s="119" t="str">
        <f>IF(AND(E491='Zoekmodel - Niet meetbaar'!$C$5,I491=FALSE),H491,"")</f>
        <v/>
      </c>
      <c r="H491" s="119" t="s">
        <v>715</v>
      </c>
      <c r="I491" s="126" t="b">
        <v>0</v>
      </c>
      <c r="J491" s="126" t="s">
        <v>347</v>
      </c>
      <c r="K491" s="122" t="b">
        <v>0</v>
      </c>
      <c r="L491" s="123" t="str">
        <v/>
      </c>
      <c r="N491" s="116"/>
    </row>
    <row r="492" spans="1:14" ht="12.75" x14ac:dyDescent="0.2">
      <c r="A492" s="48"/>
      <c r="B492" s="118" t="s">
        <v>704</v>
      </c>
      <c r="C492" s="119" t="str">
        <f>IF(B492='Zoekmodel - Sensoren'!$C$4,E492,"")</f>
        <v/>
      </c>
      <c r="D492" s="119" t="str">
        <f>IF(B492='Zoekmodel - Niet meetbaar'!$C$4,E492,"")</f>
        <v/>
      </c>
      <c r="E492" s="120" t="s">
        <v>716</v>
      </c>
      <c r="F492" s="119" t="str">
        <f>IF(AND(E492='Zoekmodel - Sensoren'!$C$5,I492=TRUE),H492,"")</f>
        <v/>
      </c>
      <c r="G492" s="119" t="str">
        <f>IF(AND(E492='Zoekmodel - Niet meetbaar'!$C$5,I492=FALSE),H492,"")</f>
        <v/>
      </c>
      <c r="H492" s="119" t="s">
        <v>717</v>
      </c>
      <c r="I492" s="121" t="b">
        <v>0</v>
      </c>
      <c r="J492" s="121"/>
      <c r="K492" s="122" t="b">
        <v>0</v>
      </c>
      <c r="L492" s="123" t="str">
        <v/>
      </c>
      <c r="N492" s="116"/>
    </row>
    <row r="493" spans="1:14" ht="12.75" x14ac:dyDescent="0.2">
      <c r="A493" s="48"/>
      <c r="B493" s="118" t="s">
        <v>704</v>
      </c>
      <c r="C493" s="119" t="str">
        <f>IF(B493='Zoekmodel - Sensoren'!$C$4,E493,"")</f>
        <v/>
      </c>
      <c r="D493" s="119" t="str">
        <f>IF(B493='Zoekmodel - Niet meetbaar'!$C$4,E493,"")</f>
        <v/>
      </c>
      <c r="E493" s="120" t="s">
        <v>716</v>
      </c>
      <c r="F493" s="119" t="str">
        <f>IF(AND(E493='Zoekmodel - Sensoren'!$C$5,I493=TRUE),H493,"")</f>
        <v/>
      </c>
      <c r="G493" s="119" t="str">
        <f>IF(AND(E493='Zoekmodel - Niet meetbaar'!$C$5,I493=FALSE),H493,"")</f>
        <v/>
      </c>
      <c r="H493" s="119" t="s">
        <v>718</v>
      </c>
      <c r="I493" s="121" t="b">
        <v>0</v>
      </c>
      <c r="J493" s="121"/>
      <c r="K493" s="122" t="b">
        <v>0</v>
      </c>
      <c r="L493" s="123" t="str">
        <v/>
      </c>
      <c r="N493" s="116"/>
    </row>
    <row r="494" spans="1:14" ht="12.75" x14ac:dyDescent="0.2">
      <c r="A494" s="48"/>
      <c r="B494" s="118" t="s">
        <v>704</v>
      </c>
      <c r="C494" s="119" t="str">
        <f>IF(B494='Zoekmodel - Sensoren'!$C$4,E494,"")</f>
        <v/>
      </c>
      <c r="D494" s="119" t="str">
        <f>IF(B494='Zoekmodel - Niet meetbaar'!$C$4,E494,"")</f>
        <v/>
      </c>
      <c r="E494" s="120" t="s">
        <v>716</v>
      </c>
      <c r="F494" s="119" t="str">
        <f>IF(AND(E494='Zoekmodel - Sensoren'!$C$5,I494=TRUE),H494,"")</f>
        <v/>
      </c>
      <c r="G494" s="119" t="str">
        <f>IF(AND(E494='Zoekmodel - Niet meetbaar'!$C$5,I494=FALSE),H494,"")</f>
        <v/>
      </c>
      <c r="H494" s="119" t="s">
        <v>719</v>
      </c>
      <c r="I494" s="126" t="b">
        <v>1</v>
      </c>
      <c r="J494" s="126" t="s">
        <v>151</v>
      </c>
      <c r="K494" s="127" t="b">
        <v>1</v>
      </c>
      <c r="L494" s="123" t="str">
        <v>Ja</v>
      </c>
      <c r="N494" s="116"/>
    </row>
    <row r="495" spans="1:14" ht="12.75" x14ac:dyDescent="0.2">
      <c r="A495" s="48"/>
      <c r="B495" s="118" t="s">
        <v>704</v>
      </c>
      <c r="C495" s="119" t="str">
        <f>IF(B495='Zoekmodel - Sensoren'!$C$4,E495,"")</f>
        <v/>
      </c>
      <c r="D495" s="119" t="str">
        <f>IF(B495='Zoekmodel - Niet meetbaar'!$C$4,E495,"")</f>
        <v/>
      </c>
      <c r="E495" s="120" t="s">
        <v>716</v>
      </c>
      <c r="F495" s="119" t="str">
        <f>IF(AND(E495='Zoekmodel - Sensoren'!$C$5,I495=TRUE),H495,"")</f>
        <v/>
      </c>
      <c r="G495" s="119" t="str">
        <f>IF(AND(E495='Zoekmodel - Niet meetbaar'!$C$5,I495=FALSE),H495,"")</f>
        <v/>
      </c>
      <c r="H495" s="119" t="s">
        <v>720</v>
      </c>
      <c r="I495" s="121" t="b">
        <v>0</v>
      </c>
      <c r="J495" s="121"/>
      <c r="K495" s="122" t="b">
        <v>0</v>
      </c>
      <c r="L495" s="123" t="str">
        <v/>
      </c>
      <c r="N495" s="116"/>
    </row>
    <row r="496" spans="1:14" ht="12.75" x14ac:dyDescent="0.2">
      <c r="A496" s="48"/>
      <c r="B496" s="118" t="s">
        <v>704</v>
      </c>
      <c r="C496" s="119" t="str">
        <f>IF(B496='Zoekmodel - Sensoren'!$C$4,E496,"")</f>
        <v/>
      </c>
      <c r="D496" s="119" t="str">
        <f>IF(B496='Zoekmodel - Niet meetbaar'!$C$4,E496,"")</f>
        <v/>
      </c>
      <c r="E496" s="120" t="s">
        <v>716</v>
      </c>
      <c r="F496" s="119" t="str">
        <f>IF(AND(E496='Zoekmodel - Sensoren'!$C$5,I496=TRUE),H496,"")</f>
        <v/>
      </c>
      <c r="G496" s="119" t="str">
        <f>IF(AND(E496='Zoekmodel - Niet meetbaar'!$C$5,I496=FALSE),H496,"")</f>
        <v/>
      </c>
      <c r="H496" s="119" t="s">
        <v>721</v>
      </c>
      <c r="I496" s="121" t="b">
        <v>0</v>
      </c>
      <c r="J496" s="121"/>
      <c r="K496" s="122" t="b">
        <v>0</v>
      </c>
      <c r="L496" s="123" t="str">
        <v/>
      </c>
      <c r="N496" s="116"/>
    </row>
    <row r="497" spans="1:14" ht="12.75" x14ac:dyDescent="0.2">
      <c r="A497" s="48"/>
      <c r="B497" s="118" t="s">
        <v>704</v>
      </c>
      <c r="C497" s="119" t="str">
        <f>IF(B497='Zoekmodel - Sensoren'!$C$4,E497,"")</f>
        <v/>
      </c>
      <c r="D497" s="119" t="str">
        <f>IF(B497='Zoekmodel - Niet meetbaar'!$C$4,E497,"")</f>
        <v/>
      </c>
      <c r="E497" s="120" t="s">
        <v>722</v>
      </c>
      <c r="F497" s="119" t="str">
        <f>IF(AND(E497='Zoekmodel - Sensoren'!$C$5,I497=TRUE),H497,"")</f>
        <v/>
      </c>
      <c r="G497" s="119" t="str">
        <f>IF(AND(E497='Zoekmodel - Niet meetbaar'!$C$5,I497=FALSE),H497,"")</f>
        <v/>
      </c>
      <c r="H497" s="119" t="s">
        <v>723</v>
      </c>
      <c r="I497" s="121" t="b">
        <v>0</v>
      </c>
      <c r="J497" s="121"/>
      <c r="K497" s="122" t="b">
        <v>0</v>
      </c>
      <c r="L497" s="123" t="str">
        <v/>
      </c>
      <c r="N497" s="116"/>
    </row>
    <row r="498" spans="1:14" ht="12.75" x14ac:dyDescent="0.2">
      <c r="A498" s="48"/>
      <c r="B498" s="118" t="s">
        <v>704</v>
      </c>
      <c r="C498" s="119" t="str">
        <f>IF(B498='Zoekmodel - Sensoren'!$C$4,E498,"")</f>
        <v/>
      </c>
      <c r="D498" s="119" t="str">
        <f>IF(B498='Zoekmodel - Niet meetbaar'!$C$4,E498,"")</f>
        <v/>
      </c>
      <c r="E498" s="120" t="s">
        <v>722</v>
      </c>
      <c r="F498" s="119" t="str">
        <f>IF(AND(E498='Zoekmodel - Sensoren'!$C$5,I498=TRUE),H498,"")</f>
        <v/>
      </c>
      <c r="G498" s="119" t="str">
        <f>IF(AND(E498='Zoekmodel - Niet meetbaar'!$C$5,I498=FALSE),H498,"")</f>
        <v/>
      </c>
      <c r="H498" s="119" t="s">
        <v>724</v>
      </c>
      <c r="I498" s="121" t="b">
        <v>0</v>
      </c>
      <c r="J498" s="121"/>
      <c r="K498" s="122" t="b">
        <v>0</v>
      </c>
      <c r="L498" s="123" t="str">
        <v/>
      </c>
      <c r="N498" s="116"/>
    </row>
    <row r="499" spans="1:14" ht="12.75" x14ac:dyDescent="0.2">
      <c r="A499" s="48"/>
      <c r="B499" s="118" t="s">
        <v>704</v>
      </c>
      <c r="C499" s="119" t="str">
        <f>IF(B499='Zoekmodel - Sensoren'!$C$4,E499,"")</f>
        <v/>
      </c>
      <c r="D499" s="119" t="str">
        <f>IF(B499='Zoekmodel - Niet meetbaar'!$C$4,E499,"")</f>
        <v/>
      </c>
      <c r="E499" s="120" t="s">
        <v>725</v>
      </c>
      <c r="F499" s="119" t="str">
        <f>IF(AND(E499='Zoekmodel - Sensoren'!$C$5,I499=TRUE),H499,"")</f>
        <v/>
      </c>
      <c r="G499" s="119" t="str">
        <f>IF(AND(E499='Zoekmodel - Niet meetbaar'!$C$5,I499=FALSE),H499,"")</f>
        <v/>
      </c>
      <c r="H499" s="125" t="s">
        <v>565</v>
      </c>
      <c r="I499" s="126" t="b">
        <v>1</v>
      </c>
      <c r="J499" s="126" t="s">
        <v>190</v>
      </c>
      <c r="K499" s="122" t="b">
        <v>0</v>
      </c>
      <c r="L499" s="123" t="str">
        <v/>
      </c>
      <c r="N499" s="116"/>
    </row>
    <row r="500" spans="1:14" ht="12.75" x14ac:dyDescent="0.2">
      <c r="A500" s="48"/>
      <c r="B500" s="118" t="s">
        <v>704</v>
      </c>
      <c r="C500" s="119" t="str">
        <f>IF(B500='Zoekmodel - Sensoren'!$C$4,E500,"")</f>
        <v/>
      </c>
      <c r="D500" s="119" t="str">
        <f>IF(B500='Zoekmodel - Niet meetbaar'!$C$4,E500,"")</f>
        <v/>
      </c>
      <c r="E500" s="120" t="s">
        <v>725</v>
      </c>
      <c r="F500" s="119" t="str">
        <f>IF(AND(E500='Zoekmodel - Sensoren'!$C$5,I500=TRUE),H500,"")</f>
        <v/>
      </c>
      <c r="G500" s="119" t="str">
        <f>IF(AND(E500='Zoekmodel - Niet meetbaar'!$C$5,I500=FALSE),H500,"")</f>
        <v/>
      </c>
      <c r="H500" s="125" t="s">
        <v>565</v>
      </c>
      <c r="I500" s="126" t="b">
        <v>1</v>
      </c>
      <c r="J500" s="126" t="s">
        <v>280</v>
      </c>
      <c r="K500" s="122" t="b">
        <v>0</v>
      </c>
      <c r="L500" s="123" t="str">
        <v/>
      </c>
      <c r="N500" s="116"/>
    </row>
    <row r="501" spans="1:14" ht="12.75" x14ac:dyDescent="0.2">
      <c r="A501" s="48"/>
      <c r="B501" s="118" t="s">
        <v>704</v>
      </c>
      <c r="C501" s="119" t="str">
        <f>IF(B501='Zoekmodel - Sensoren'!$C$4,E501,"")</f>
        <v/>
      </c>
      <c r="D501" s="119" t="str">
        <f>IF(B501='Zoekmodel - Niet meetbaar'!$C$4,E501,"")</f>
        <v/>
      </c>
      <c r="E501" s="120" t="s">
        <v>725</v>
      </c>
      <c r="F501" s="119" t="str">
        <f>IF(AND(E501='Zoekmodel - Sensoren'!$C$5,I501=TRUE),H501,"")</f>
        <v/>
      </c>
      <c r="G501" s="119" t="str">
        <f>IF(AND(E501='Zoekmodel - Niet meetbaar'!$C$5,I501=FALSE),H501,"")</f>
        <v/>
      </c>
      <c r="H501" s="119" t="s">
        <v>726</v>
      </c>
      <c r="I501" s="121" t="b">
        <v>0</v>
      </c>
      <c r="J501" s="121"/>
      <c r="K501" s="122" t="b">
        <v>0</v>
      </c>
      <c r="L501" s="123" t="str">
        <v/>
      </c>
      <c r="N501" s="116"/>
    </row>
    <row r="502" spans="1:14" ht="12.75" x14ac:dyDescent="0.2">
      <c r="A502" s="48"/>
      <c r="B502" s="118" t="s">
        <v>704</v>
      </c>
      <c r="C502" s="119" t="str">
        <f>IF(B502='Zoekmodel - Sensoren'!$C$4,E502,"")</f>
        <v/>
      </c>
      <c r="D502" s="119" t="str">
        <f>IF(B502='Zoekmodel - Niet meetbaar'!$C$4,E502,"")</f>
        <v/>
      </c>
      <c r="E502" s="120" t="s">
        <v>725</v>
      </c>
      <c r="F502" s="119" t="str">
        <f>IF(AND(E502='Zoekmodel - Sensoren'!$C$5,I502=TRUE),H502,"")</f>
        <v/>
      </c>
      <c r="G502" s="119" t="str">
        <f>IF(AND(E502='Zoekmodel - Niet meetbaar'!$C$5,I502=FALSE),H502,"")</f>
        <v/>
      </c>
      <c r="H502" s="125" t="s">
        <v>565</v>
      </c>
      <c r="I502" s="126" t="b">
        <v>1</v>
      </c>
      <c r="J502" s="126" t="s">
        <v>267</v>
      </c>
      <c r="K502" s="127" t="b">
        <v>1</v>
      </c>
      <c r="L502" s="123" t="str">
        <v>Ja</v>
      </c>
      <c r="N502" s="116"/>
    </row>
    <row r="503" spans="1:14" ht="12.75" x14ac:dyDescent="0.2">
      <c r="A503" s="48"/>
      <c r="B503" s="118" t="s">
        <v>704</v>
      </c>
      <c r="C503" s="119" t="str">
        <f>IF(B503='Zoekmodel - Sensoren'!$C$4,E503,"")</f>
        <v/>
      </c>
      <c r="D503" s="119" t="str">
        <f>IF(B503='Zoekmodel - Niet meetbaar'!$C$4,E503,"")</f>
        <v/>
      </c>
      <c r="E503" s="120" t="s">
        <v>725</v>
      </c>
      <c r="F503" s="119" t="str">
        <f>IF(AND(E503='Zoekmodel - Sensoren'!$C$5,I503=TRUE),H503,"")</f>
        <v/>
      </c>
      <c r="G503" s="119" t="str">
        <f>IF(AND(E503='Zoekmodel - Niet meetbaar'!$C$5,I503=FALSE),H503,"")</f>
        <v/>
      </c>
      <c r="H503" s="125" t="s">
        <v>565</v>
      </c>
      <c r="I503" s="126" t="b">
        <v>1</v>
      </c>
      <c r="J503" s="126" t="s">
        <v>187</v>
      </c>
      <c r="K503" s="122" t="b">
        <v>0</v>
      </c>
      <c r="L503" s="123" t="str">
        <v/>
      </c>
      <c r="N503" s="116"/>
    </row>
    <row r="504" spans="1:14" ht="12.75" x14ac:dyDescent="0.2">
      <c r="A504" s="48"/>
      <c r="B504" s="118" t="s">
        <v>704</v>
      </c>
      <c r="C504" s="119" t="str">
        <f>IF(B504='Zoekmodel - Sensoren'!$C$4,E504,"")</f>
        <v/>
      </c>
      <c r="D504" s="119" t="str">
        <f>IF(B504='Zoekmodel - Niet meetbaar'!$C$4,E504,"")</f>
        <v/>
      </c>
      <c r="E504" s="120" t="s">
        <v>725</v>
      </c>
      <c r="F504" s="119" t="str">
        <f>IF(AND(E504='Zoekmodel - Sensoren'!$C$5,I504=TRUE),H504,"")</f>
        <v/>
      </c>
      <c r="G504" s="119" t="str">
        <f>IF(AND(E504='Zoekmodel - Niet meetbaar'!$C$5,I504=FALSE),H504,"")</f>
        <v/>
      </c>
      <c r="H504" s="125" t="s">
        <v>565</v>
      </c>
      <c r="I504" s="126" t="b">
        <v>1</v>
      </c>
      <c r="J504" s="126" t="s">
        <v>144</v>
      </c>
      <c r="K504" s="122" t="b">
        <v>0</v>
      </c>
      <c r="L504" s="123" t="str">
        <v/>
      </c>
      <c r="N504" s="116"/>
    </row>
    <row r="505" spans="1:14" ht="12.75" x14ac:dyDescent="0.2">
      <c r="A505" s="48"/>
      <c r="B505" s="118" t="s">
        <v>704</v>
      </c>
      <c r="C505" s="119" t="str">
        <f>IF(B505='Zoekmodel - Sensoren'!$C$4,E505,"")</f>
        <v/>
      </c>
      <c r="D505" s="119" t="str">
        <f>IF(B505='Zoekmodel - Niet meetbaar'!$C$4,E505,"")</f>
        <v/>
      </c>
      <c r="E505" s="120" t="s">
        <v>727</v>
      </c>
      <c r="F505" s="119" t="str">
        <f>IF(AND(E505='Zoekmodel - Sensoren'!$C$5,I505=TRUE),H505,"")</f>
        <v/>
      </c>
      <c r="G505" s="119" t="str">
        <f>IF(AND(E505='Zoekmodel - Niet meetbaar'!$C$5,I505=FALSE),H505,"")</f>
        <v/>
      </c>
      <c r="H505" s="125" t="s">
        <v>565</v>
      </c>
      <c r="I505" s="126" t="b">
        <v>1</v>
      </c>
      <c r="J505" s="126" t="s">
        <v>149</v>
      </c>
      <c r="K505" s="127" t="b">
        <v>1</v>
      </c>
      <c r="L505" s="123" t="str">
        <v>Ja</v>
      </c>
      <c r="N505" s="116"/>
    </row>
    <row r="506" spans="1:14" ht="12.75" x14ac:dyDescent="0.2">
      <c r="A506" s="48"/>
      <c r="B506" s="118" t="s">
        <v>704</v>
      </c>
      <c r="C506" s="119" t="str">
        <f>IF(B506='Zoekmodel - Sensoren'!$C$4,E506,"")</f>
        <v/>
      </c>
      <c r="D506" s="119" t="str">
        <f>IF(B506='Zoekmodel - Niet meetbaar'!$C$4,E506,"")</f>
        <v/>
      </c>
      <c r="E506" s="120" t="s">
        <v>727</v>
      </c>
      <c r="F506" s="119" t="str">
        <f>IF(AND(E506='Zoekmodel - Sensoren'!$C$5,I506=TRUE),H506,"")</f>
        <v/>
      </c>
      <c r="G506" s="119" t="str">
        <f>IF(AND(E506='Zoekmodel - Niet meetbaar'!$C$5,I506=FALSE),H506,"")</f>
        <v/>
      </c>
      <c r="H506" s="125" t="s">
        <v>565</v>
      </c>
      <c r="I506" s="126" t="b">
        <v>1</v>
      </c>
      <c r="J506" s="126" t="s">
        <v>280</v>
      </c>
      <c r="K506" s="127" t="b">
        <v>1</v>
      </c>
      <c r="L506" s="123" t="str">
        <v>Ja</v>
      </c>
      <c r="N506" s="116"/>
    </row>
    <row r="507" spans="1:14" ht="12.75" x14ac:dyDescent="0.2">
      <c r="A507" s="48"/>
      <c r="B507" s="118" t="s">
        <v>704</v>
      </c>
      <c r="C507" s="119" t="str">
        <f>IF(B507='Zoekmodel - Sensoren'!$C$4,E507,"")</f>
        <v/>
      </c>
      <c r="D507" s="119" t="str">
        <f>IF(B507='Zoekmodel - Niet meetbaar'!$C$4,E507,"")</f>
        <v/>
      </c>
      <c r="E507" s="120" t="s">
        <v>727</v>
      </c>
      <c r="F507" s="119" t="str">
        <f>IF(AND(E507='Zoekmodel - Sensoren'!$C$5,I507=TRUE),H507,"")</f>
        <v/>
      </c>
      <c r="G507" s="119" t="str">
        <f>IF(AND(E507='Zoekmodel - Niet meetbaar'!$C$5,I507=FALSE),H507,"")</f>
        <v/>
      </c>
      <c r="H507" s="125" t="s">
        <v>728</v>
      </c>
      <c r="I507" s="126" t="b">
        <v>0</v>
      </c>
      <c r="J507" s="126" t="s">
        <v>347</v>
      </c>
      <c r="K507" s="122" t="b">
        <v>0</v>
      </c>
      <c r="L507" s="123" t="str">
        <v/>
      </c>
      <c r="N507" s="116"/>
    </row>
    <row r="508" spans="1:14" ht="12.75" x14ac:dyDescent="0.2">
      <c r="A508" s="48"/>
      <c r="B508" s="118" t="s">
        <v>704</v>
      </c>
      <c r="C508" s="119" t="str">
        <f>IF(B508='Zoekmodel - Sensoren'!$C$4,E508,"")</f>
        <v/>
      </c>
      <c r="D508" s="119" t="str">
        <f>IF(B508='Zoekmodel - Niet meetbaar'!$C$4,E508,"")</f>
        <v/>
      </c>
      <c r="E508" s="120" t="s">
        <v>727</v>
      </c>
      <c r="F508" s="119" t="str">
        <f>IF(AND(E508='Zoekmodel - Sensoren'!$C$5,I508=TRUE),H508,"")</f>
        <v/>
      </c>
      <c r="G508" s="119" t="str">
        <f>IF(AND(E508='Zoekmodel - Niet meetbaar'!$C$5,I508=FALSE),H508,"")</f>
        <v/>
      </c>
      <c r="H508" s="125" t="s">
        <v>728</v>
      </c>
      <c r="I508" s="126" t="b">
        <v>1</v>
      </c>
      <c r="J508" s="136" t="s">
        <v>234</v>
      </c>
      <c r="K508" s="127" t="b">
        <v>1</v>
      </c>
      <c r="L508" s="123" t="str">
        <v>Ja</v>
      </c>
      <c r="N508" s="116"/>
    </row>
    <row r="509" spans="1:14" ht="12.75" x14ac:dyDescent="0.2">
      <c r="A509" s="48"/>
      <c r="B509" s="118" t="s">
        <v>704</v>
      </c>
      <c r="C509" s="119" t="str">
        <f>IF(B509='Zoekmodel - Sensoren'!$C$4,E509,"")</f>
        <v/>
      </c>
      <c r="D509" s="119" t="str">
        <f>IF(B509='Zoekmodel - Niet meetbaar'!$C$4,E509,"")</f>
        <v/>
      </c>
      <c r="E509" s="120" t="s">
        <v>727</v>
      </c>
      <c r="F509" s="119" t="str">
        <f>IF(AND(E509='Zoekmodel - Sensoren'!$C$5,I509=TRUE),H509,"")</f>
        <v/>
      </c>
      <c r="G509" s="119" t="str">
        <f>IF(AND(E509='Zoekmodel - Niet meetbaar'!$C$5,I509=FALSE),H509,"")</f>
        <v/>
      </c>
      <c r="H509" s="125" t="s">
        <v>728</v>
      </c>
      <c r="I509" s="126" t="b">
        <v>0</v>
      </c>
      <c r="J509" s="126" t="s">
        <v>347</v>
      </c>
      <c r="K509" s="122" t="b">
        <v>0</v>
      </c>
      <c r="L509" s="123" t="str">
        <v/>
      </c>
      <c r="N509" s="116"/>
    </row>
    <row r="510" spans="1:14" ht="12.75" x14ac:dyDescent="0.2">
      <c r="A510" s="48"/>
      <c r="B510" s="118" t="s">
        <v>704</v>
      </c>
      <c r="C510" s="119" t="str">
        <f>IF(B510='Zoekmodel - Sensoren'!$C$4,E510,"")</f>
        <v/>
      </c>
      <c r="D510" s="119" t="str">
        <f>IF(B510='Zoekmodel - Niet meetbaar'!$C$4,E510,"")</f>
        <v/>
      </c>
      <c r="E510" s="120" t="s">
        <v>727</v>
      </c>
      <c r="F510" s="119" t="str">
        <f>IF(AND(E510='Zoekmodel - Sensoren'!$C$5,I510=TRUE),H510,"")</f>
        <v/>
      </c>
      <c r="G510" s="119" t="str">
        <f>IF(AND(E510='Zoekmodel - Niet meetbaar'!$C$5,I510=FALSE),H510,"")</f>
        <v/>
      </c>
      <c r="H510" s="119" t="s">
        <v>729</v>
      </c>
      <c r="I510" s="126" t="b">
        <v>0</v>
      </c>
      <c r="J510" s="126" t="s">
        <v>347</v>
      </c>
      <c r="K510" s="122" t="b">
        <v>0</v>
      </c>
      <c r="L510" s="123" t="str">
        <v/>
      </c>
      <c r="N510" s="116"/>
    </row>
    <row r="511" spans="1:14" ht="12.75" x14ac:dyDescent="0.2">
      <c r="A511" s="48"/>
      <c r="B511" s="118" t="s">
        <v>704</v>
      </c>
      <c r="C511" s="119" t="str">
        <f>IF(B511='Zoekmodel - Sensoren'!$C$4,E511,"")</f>
        <v/>
      </c>
      <c r="D511" s="119" t="str">
        <f>IF(B511='Zoekmodel - Niet meetbaar'!$C$4,E511,"")</f>
        <v/>
      </c>
      <c r="E511" s="120" t="s">
        <v>730</v>
      </c>
      <c r="F511" s="119" t="str">
        <f>IF(AND(E511='Zoekmodel - Sensoren'!$C$5,I511=TRUE),H511,"")</f>
        <v/>
      </c>
      <c r="G511" s="119" t="str">
        <f>IF(AND(E511='Zoekmodel - Niet meetbaar'!$C$5,I511=FALSE),H511,"")</f>
        <v/>
      </c>
      <c r="H511" s="119" t="s">
        <v>731</v>
      </c>
      <c r="I511" s="126" t="b">
        <v>0</v>
      </c>
      <c r="J511" s="126" t="s">
        <v>347</v>
      </c>
      <c r="K511" s="122" t="b">
        <v>0</v>
      </c>
      <c r="L511" s="123" t="str">
        <v/>
      </c>
      <c r="N511" s="116"/>
    </row>
    <row r="512" spans="1:14" ht="12.75" x14ac:dyDescent="0.2">
      <c r="A512" s="48"/>
      <c r="B512" s="118" t="s">
        <v>704</v>
      </c>
      <c r="C512" s="119" t="str">
        <f>IF(B512='Zoekmodel - Sensoren'!$C$4,E512,"")</f>
        <v/>
      </c>
      <c r="D512" s="119" t="str">
        <f>IF(B512='Zoekmodel - Niet meetbaar'!$C$4,E512,"")</f>
        <v/>
      </c>
      <c r="E512" s="120" t="s">
        <v>730</v>
      </c>
      <c r="F512" s="119" t="str">
        <f>IF(AND(E512='Zoekmodel - Sensoren'!$C$5,I512=TRUE),H512,"")</f>
        <v/>
      </c>
      <c r="G512" s="119" t="str">
        <f>IF(AND(E512='Zoekmodel - Niet meetbaar'!$C$5,I512=FALSE),H512,"")</f>
        <v/>
      </c>
      <c r="H512" s="119" t="s">
        <v>732</v>
      </c>
      <c r="I512" s="126" t="b">
        <v>0</v>
      </c>
      <c r="J512" s="121"/>
      <c r="K512" s="122" t="b">
        <v>0</v>
      </c>
      <c r="L512" s="123" t="str">
        <v/>
      </c>
      <c r="N512" s="116"/>
    </row>
    <row r="513" spans="1:14" ht="12.75" x14ac:dyDescent="0.2">
      <c r="A513" s="48"/>
      <c r="B513" s="118" t="s">
        <v>704</v>
      </c>
      <c r="C513" s="119" t="str">
        <f>IF(B513='Zoekmodel - Sensoren'!$C$4,E513,"")</f>
        <v/>
      </c>
      <c r="D513" s="119" t="str">
        <f>IF(B513='Zoekmodel - Niet meetbaar'!$C$4,E513,"")</f>
        <v/>
      </c>
      <c r="E513" s="120" t="s">
        <v>730</v>
      </c>
      <c r="F513" s="119" t="str">
        <f>IF(AND(E513='Zoekmodel - Sensoren'!$C$5,I513=TRUE),H513,"")</f>
        <v/>
      </c>
      <c r="G513" s="119" t="str">
        <f>IF(AND(E513='Zoekmodel - Niet meetbaar'!$C$5,I513=FALSE),H513,"")</f>
        <v/>
      </c>
      <c r="H513" s="119" t="s">
        <v>733</v>
      </c>
      <c r="I513" s="126" t="b">
        <v>0</v>
      </c>
      <c r="J513" s="126" t="s">
        <v>347</v>
      </c>
      <c r="K513" s="122" t="b">
        <v>0</v>
      </c>
      <c r="L513" s="123" t="str">
        <v/>
      </c>
      <c r="N513" s="116"/>
    </row>
    <row r="514" spans="1:14" ht="12.75" x14ac:dyDescent="0.2">
      <c r="A514" s="48"/>
      <c r="B514" s="118" t="s">
        <v>704</v>
      </c>
      <c r="C514" s="119" t="str">
        <f>IF(B514='Zoekmodel - Sensoren'!$C$4,E514,"")</f>
        <v/>
      </c>
      <c r="D514" s="119" t="str">
        <f>IF(B514='Zoekmodel - Niet meetbaar'!$C$4,E514,"")</f>
        <v/>
      </c>
      <c r="E514" s="120" t="s">
        <v>734</v>
      </c>
      <c r="F514" s="119" t="str">
        <f>IF(AND(E514='Zoekmodel - Sensoren'!$C$5,I514=TRUE),H514,"")</f>
        <v/>
      </c>
      <c r="G514" s="119" t="str">
        <f>IF(AND(E514='Zoekmodel - Niet meetbaar'!$C$5,I514=FALSE),H514,"")</f>
        <v/>
      </c>
      <c r="H514" s="119" t="s">
        <v>735</v>
      </c>
      <c r="I514" s="126" t="b">
        <v>1</v>
      </c>
      <c r="J514" s="126" t="s">
        <v>151</v>
      </c>
      <c r="K514" s="127" t="b">
        <v>1</v>
      </c>
      <c r="L514" s="123" t="str">
        <v>Ja</v>
      </c>
      <c r="N514" s="116"/>
    </row>
    <row r="515" spans="1:14" ht="12.75" x14ac:dyDescent="0.2">
      <c r="A515" s="48"/>
      <c r="B515" s="118" t="s">
        <v>704</v>
      </c>
      <c r="C515" s="119" t="str">
        <f>IF(B515='Zoekmodel - Sensoren'!$C$4,E515,"")</f>
        <v/>
      </c>
      <c r="D515" s="119" t="str">
        <f>IF(B515='Zoekmodel - Niet meetbaar'!$C$4,E515,"")</f>
        <v/>
      </c>
      <c r="E515" s="120" t="s">
        <v>734</v>
      </c>
      <c r="F515" s="119" t="str">
        <f>IF(AND(E515='Zoekmodel - Sensoren'!$C$5,I515=TRUE),H515,"")</f>
        <v/>
      </c>
      <c r="G515" s="119" t="str">
        <f>IF(AND(E515='Zoekmodel - Niet meetbaar'!$C$5,I515=FALSE),H515,"")</f>
        <v/>
      </c>
      <c r="H515" s="119" t="s">
        <v>735</v>
      </c>
      <c r="I515" s="126" t="b">
        <v>1</v>
      </c>
      <c r="J515" s="126" t="s">
        <v>267</v>
      </c>
      <c r="K515" s="127" t="b">
        <v>1</v>
      </c>
      <c r="L515" s="123" t="str">
        <v>Ja</v>
      </c>
      <c r="N515" s="116"/>
    </row>
    <row r="516" spans="1:14" ht="12.75" x14ac:dyDescent="0.2">
      <c r="A516" s="48"/>
      <c r="B516" s="118" t="s">
        <v>704</v>
      </c>
      <c r="C516" s="119" t="str">
        <f>IF(B516='Zoekmodel - Sensoren'!$C$4,E516,"")</f>
        <v/>
      </c>
      <c r="D516" s="119" t="str">
        <f>IF(B516='Zoekmodel - Niet meetbaar'!$C$4,E516,"")</f>
        <v/>
      </c>
      <c r="E516" s="120" t="s">
        <v>734</v>
      </c>
      <c r="F516" s="119" t="str">
        <f>IF(AND(E516='Zoekmodel - Sensoren'!$C$5,I516=TRUE),H516,"")</f>
        <v/>
      </c>
      <c r="G516" s="119" t="str">
        <f>IF(AND(E516='Zoekmodel - Niet meetbaar'!$C$5,I516=FALSE),H516,"")</f>
        <v/>
      </c>
      <c r="H516" s="119" t="s">
        <v>736</v>
      </c>
      <c r="I516" s="126" t="b">
        <v>0</v>
      </c>
      <c r="J516" s="121"/>
      <c r="K516" s="122" t="b">
        <v>0</v>
      </c>
      <c r="L516" s="123" t="str">
        <v/>
      </c>
      <c r="N516" s="116"/>
    </row>
    <row r="517" spans="1:14" ht="12.75" x14ac:dyDescent="0.2">
      <c r="A517" s="48"/>
      <c r="B517" s="118" t="s">
        <v>704</v>
      </c>
      <c r="C517" s="119" t="str">
        <f>IF(B517='Zoekmodel - Sensoren'!$C$4,E517,"")</f>
        <v/>
      </c>
      <c r="D517" s="119" t="str">
        <f>IF(B517='Zoekmodel - Niet meetbaar'!$C$4,E517,"")</f>
        <v/>
      </c>
      <c r="E517" s="120" t="s">
        <v>734</v>
      </c>
      <c r="F517" s="119" t="str">
        <f>IF(AND(E517='Zoekmodel - Sensoren'!$C$5,I517=TRUE),H517,"")</f>
        <v/>
      </c>
      <c r="G517" s="119" t="str">
        <f>IF(AND(E517='Zoekmodel - Niet meetbaar'!$C$5,I517=FALSE),H517,"")</f>
        <v/>
      </c>
      <c r="H517" s="119" t="s">
        <v>737</v>
      </c>
      <c r="I517" s="126" t="b">
        <v>0</v>
      </c>
      <c r="J517" s="121"/>
      <c r="K517" s="122" t="b">
        <v>0</v>
      </c>
      <c r="L517" s="123" t="str">
        <v/>
      </c>
      <c r="N517" s="116"/>
    </row>
    <row r="518" spans="1:14" ht="12.75" x14ac:dyDescent="0.2">
      <c r="A518" s="48"/>
      <c r="B518" s="118" t="s">
        <v>704</v>
      </c>
      <c r="C518" s="119" t="str">
        <f>IF(B518='Zoekmodel - Sensoren'!$C$4,E518,"")</f>
        <v/>
      </c>
      <c r="D518" s="119" t="str">
        <f>IF(B518='Zoekmodel - Niet meetbaar'!$C$4,E518,"")</f>
        <v/>
      </c>
      <c r="E518" s="120" t="s">
        <v>738</v>
      </c>
      <c r="F518" s="119" t="str">
        <f>IF(AND(E518='Zoekmodel - Sensoren'!$C$5,I518=TRUE),H518,"")</f>
        <v/>
      </c>
      <c r="G518" s="119" t="str">
        <f>IF(AND(E518='Zoekmodel - Niet meetbaar'!$C$5,I518=FALSE),H518,"")</f>
        <v/>
      </c>
      <c r="H518" s="125" t="s">
        <v>739</v>
      </c>
      <c r="I518" s="126" t="b">
        <v>1</v>
      </c>
      <c r="J518" s="126" t="s">
        <v>151</v>
      </c>
      <c r="K518" s="127" t="b">
        <v>1</v>
      </c>
      <c r="L518" s="123" t="str">
        <v>Ja</v>
      </c>
      <c r="N518" s="116"/>
    </row>
    <row r="519" spans="1:14" ht="12.75" x14ac:dyDescent="0.2">
      <c r="A519" s="48"/>
      <c r="B519" s="118" t="s">
        <v>704</v>
      </c>
      <c r="C519" s="119" t="str">
        <f>IF(B519='Zoekmodel - Sensoren'!$C$4,E519,"")</f>
        <v/>
      </c>
      <c r="D519" s="119" t="str">
        <f>IF(B519='Zoekmodel - Niet meetbaar'!$C$4,E519,"")</f>
        <v/>
      </c>
      <c r="E519" s="120" t="s">
        <v>738</v>
      </c>
      <c r="F519" s="119" t="str">
        <f>IF(AND(E519='Zoekmodel - Sensoren'!$C$5,I519=TRUE),H519,"")</f>
        <v/>
      </c>
      <c r="G519" s="119" t="str">
        <f>IF(AND(E519='Zoekmodel - Niet meetbaar'!$C$5,I519=FALSE),H519,"")</f>
        <v/>
      </c>
      <c r="H519" s="119" t="s">
        <v>740</v>
      </c>
      <c r="I519" s="126" t="b">
        <v>1</v>
      </c>
      <c r="J519" s="126" t="s">
        <v>190</v>
      </c>
      <c r="K519" s="122" t="b">
        <v>0</v>
      </c>
      <c r="L519" s="123" t="str">
        <v/>
      </c>
      <c r="N519" s="116"/>
    </row>
    <row r="520" spans="1:14" ht="12.75" x14ac:dyDescent="0.2">
      <c r="A520" s="48"/>
      <c r="B520" s="118" t="s">
        <v>704</v>
      </c>
      <c r="C520" s="119" t="str">
        <f>IF(B520='Zoekmodel - Sensoren'!$C$4,E520,"")</f>
        <v/>
      </c>
      <c r="D520" s="119" t="str">
        <f>IF(B520='Zoekmodel - Niet meetbaar'!$C$4,E520,"")</f>
        <v/>
      </c>
      <c r="E520" s="120" t="s">
        <v>741</v>
      </c>
      <c r="F520" s="119" t="str">
        <f>IF(AND(E520='Zoekmodel - Sensoren'!$C$5,I520=TRUE),H520,"")</f>
        <v/>
      </c>
      <c r="G520" s="119" t="str">
        <f>IF(AND(E520='Zoekmodel - Niet meetbaar'!$C$5,I520=FALSE),H520,"")</f>
        <v/>
      </c>
      <c r="H520" s="125" t="s">
        <v>742</v>
      </c>
      <c r="I520" s="126" t="b">
        <v>1</v>
      </c>
      <c r="J520" s="126" t="s">
        <v>151</v>
      </c>
      <c r="K520" s="127" t="b">
        <v>1</v>
      </c>
      <c r="L520" s="123" t="str">
        <v>Ja</v>
      </c>
      <c r="N520" s="116"/>
    </row>
    <row r="521" spans="1:14" ht="12.75" x14ac:dyDescent="0.2">
      <c r="A521" s="48"/>
      <c r="B521" s="118" t="s">
        <v>704</v>
      </c>
      <c r="C521" s="119" t="str">
        <f>IF(B521='Zoekmodel - Sensoren'!$C$4,E521,"")</f>
        <v/>
      </c>
      <c r="D521" s="119" t="str">
        <f>IF(B521='Zoekmodel - Niet meetbaar'!$C$4,E521,"")</f>
        <v/>
      </c>
      <c r="E521" s="120" t="s">
        <v>741</v>
      </c>
      <c r="F521" s="119" t="str">
        <f>IF(AND(E521='Zoekmodel - Sensoren'!$C$5,I521=TRUE),H521,"")</f>
        <v/>
      </c>
      <c r="G521" s="119" t="str">
        <f>IF(AND(E521='Zoekmodel - Niet meetbaar'!$C$5,I521=FALSE),H521,"")</f>
        <v/>
      </c>
      <c r="H521" s="125" t="s">
        <v>742</v>
      </c>
      <c r="I521" s="126" t="b">
        <v>1</v>
      </c>
      <c r="J521" s="126" t="s">
        <v>190</v>
      </c>
      <c r="K521" s="122" t="b">
        <v>0</v>
      </c>
      <c r="L521" s="123" t="str">
        <v/>
      </c>
      <c r="N521" s="116"/>
    </row>
    <row r="522" spans="1:14" ht="12.75" x14ac:dyDescent="0.2">
      <c r="A522" s="48"/>
      <c r="B522" s="118" t="s">
        <v>704</v>
      </c>
      <c r="C522" s="119" t="str">
        <f>IF(B522='Zoekmodel - Sensoren'!$C$4,E522,"")</f>
        <v/>
      </c>
      <c r="D522" s="119" t="str">
        <f>IF(B522='Zoekmodel - Niet meetbaar'!$C$4,E522,"")</f>
        <v/>
      </c>
      <c r="E522" s="120" t="s">
        <v>741</v>
      </c>
      <c r="F522" s="119" t="str">
        <f>IF(AND(E522='Zoekmodel - Sensoren'!$C$5,I522=TRUE),H522,"")</f>
        <v/>
      </c>
      <c r="G522" s="119" t="str">
        <f>IF(AND(E522='Zoekmodel - Niet meetbaar'!$C$5,I522=FALSE),H522,"")</f>
        <v/>
      </c>
      <c r="H522" s="125" t="s">
        <v>743</v>
      </c>
      <c r="I522" s="126" t="b">
        <v>0</v>
      </c>
      <c r="J522" s="126" t="s">
        <v>347</v>
      </c>
      <c r="K522" s="122" t="b">
        <v>0</v>
      </c>
      <c r="L522" s="123" t="str">
        <v/>
      </c>
      <c r="N522" s="116"/>
    </row>
    <row r="523" spans="1:14" ht="12.75" x14ac:dyDescent="0.2">
      <c r="A523" s="48"/>
      <c r="B523" s="118" t="s">
        <v>704</v>
      </c>
      <c r="C523" s="119" t="str">
        <f>IF(B523='Zoekmodel - Sensoren'!$C$4,E523,"")</f>
        <v/>
      </c>
      <c r="D523" s="119" t="str">
        <f>IF(B523='Zoekmodel - Niet meetbaar'!$C$4,E523,"")</f>
        <v/>
      </c>
      <c r="E523" s="120" t="s">
        <v>744</v>
      </c>
      <c r="F523" s="119" t="str">
        <f>IF(AND(E523='Zoekmodel - Sensoren'!$C$5,I523=TRUE),H523,"")</f>
        <v/>
      </c>
      <c r="G523" s="119" t="str">
        <f>IF(AND(E523='Zoekmodel - Niet meetbaar'!$C$5,I523=FALSE),H523,"")</f>
        <v/>
      </c>
      <c r="H523" s="119" t="s">
        <v>745</v>
      </c>
      <c r="I523" s="126" t="b">
        <v>0</v>
      </c>
      <c r="J523" s="126" t="s">
        <v>347</v>
      </c>
      <c r="K523" s="122" t="b">
        <v>0</v>
      </c>
      <c r="L523" s="123" t="str">
        <v/>
      </c>
      <c r="N523" s="116"/>
    </row>
    <row r="524" spans="1:14" ht="12.75" x14ac:dyDescent="0.2">
      <c r="A524" s="48"/>
      <c r="B524" s="118" t="s">
        <v>704</v>
      </c>
      <c r="C524" s="119" t="str">
        <f>IF(B524='Zoekmodel - Sensoren'!$C$4,E524,"")</f>
        <v/>
      </c>
      <c r="D524" s="119" t="str">
        <f>IF(B524='Zoekmodel - Niet meetbaar'!$C$4,E524,"")</f>
        <v/>
      </c>
      <c r="E524" s="120" t="s">
        <v>744</v>
      </c>
      <c r="F524" s="119" t="str">
        <f>IF(AND(E524='Zoekmodel - Sensoren'!$C$5,I524=TRUE),H524,"")</f>
        <v/>
      </c>
      <c r="G524" s="119" t="str">
        <f>IF(AND(E524='Zoekmodel - Niet meetbaar'!$C$5,I524=FALSE),H524,"")</f>
        <v/>
      </c>
      <c r="H524" s="119" t="s">
        <v>746</v>
      </c>
      <c r="I524" s="126" t="b">
        <v>0</v>
      </c>
      <c r="J524" s="126" t="s">
        <v>347</v>
      </c>
      <c r="K524" s="122" t="b">
        <v>0</v>
      </c>
      <c r="L524" s="123" t="str">
        <v/>
      </c>
      <c r="N524" s="116"/>
    </row>
    <row r="525" spans="1:14" ht="12.75" x14ac:dyDescent="0.2">
      <c r="A525" s="48"/>
      <c r="B525" s="118" t="s">
        <v>704</v>
      </c>
      <c r="C525" s="119" t="str">
        <f>IF(B525='Zoekmodel - Sensoren'!$C$4,E525,"")</f>
        <v/>
      </c>
      <c r="D525" s="119" t="str">
        <f>IF(B525='Zoekmodel - Niet meetbaar'!$C$4,E525,"")</f>
        <v/>
      </c>
      <c r="E525" s="120" t="s">
        <v>744</v>
      </c>
      <c r="F525" s="119" t="str">
        <f>IF(AND(E525='Zoekmodel - Sensoren'!$C$5,I525=TRUE),H525,"")</f>
        <v/>
      </c>
      <c r="G525" s="119" t="str">
        <f>IF(AND(E525='Zoekmodel - Niet meetbaar'!$C$5,I525=FALSE),H525,"")</f>
        <v/>
      </c>
      <c r="H525" s="119" t="s">
        <v>747</v>
      </c>
      <c r="I525" s="126" t="b">
        <v>0</v>
      </c>
      <c r="J525" s="121"/>
      <c r="K525" s="122" t="b">
        <v>0</v>
      </c>
      <c r="L525" s="123" t="str">
        <v/>
      </c>
      <c r="N525" s="116"/>
    </row>
    <row r="526" spans="1:14" ht="12.75" x14ac:dyDescent="0.2">
      <c r="A526" s="48"/>
      <c r="B526" s="118" t="s">
        <v>704</v>
      </c>
      <c r="C526" s="119" t="str">
        <f>IF(B526='Zoekmodel - Sensoren'!$C$4,E526,"")</f>
        <v/>
      </c>
      <c r="D526" s="119" t="str">
        <f>IF(B526='Zoekmodel - Niet meetbaar'!$C$4,E526,"")</f>
        <v/>
      </c>
      <c r="E526" s="120" t="s">
        <v>744</v>
      </c>
      <c r="F526" s="119" t="str">
        <f>IF(AND(E526='Zoekmodel - Sensoren'!$C$5,I526=TRUE),H526,"")</f>
        <v/>
      </c>
      <c r="G526" s="119" t="str">
        <f>IF(AND(E526='Zoekmodel - Niet meetbaar'!$C$5,I526=FALSE),H526,"")</f>
        <v/>
      </c>
      <c r="H526" s="119" t="s">
        <v>748</v>
      </c>
      <c r="I526" s="126" t="b">
        <v>0</v>
      </c>
      <c r="J526" s="126" t="s">
        <v>347</v>
      </c>
      <c r="K526" s="122" t="b">
        <v>0</v>
      </c>
      <c r="L526" s="123" t="str">
        <v/>
      </c>
      <c r="N526" s="116"/>
    </row>
    <row r="527" spans="1:14" ht="12.75" x14ac:dyDescent="0.2">
      <c r="A527" s="48"/>
      <c r="B527" s="118" t="s">
        <v>704</v>
      </c>
      <c r="C527" s="119" t="str">
        <f>IF(B527='Zoekmodel - Sensoren'!$C$4,E527,"")</f>
        <v/>
      </c>
      <c r="D527" s="119" t="str">
        <f>IF(B527='Zoekmodel - Niet meetbaar'!$C$4,E527,"")</f>
        <v/>
      </c>
      <c r="E527" s="120" t="s">
        <v>744</v>
      </c>
      <c r="F527" s="119" t="str">
        <f>IF(AND(E527='Zoekmodel - Sensoren'!$C$5,I527=TRUE),H527,"")</f>
        <v/>
      </c>
      <c r="G527" s="119" t="str">
        <f>IF(AND(E527='Zoekmodel - Niet meetbaar'!$C$5,I527=FALSE),H527,"")</f>
        <v/>
      </c>
      <c r="H527" s="119" t="s">
        <v>749</v>
      </c>
      <c r="I527" s="126" t="b">
        <v>0</v>
      </c>
      <c r="J527" s="126" t="s">
        <v>347</v>
      </c>
      <c r="K527" s="122" t="b">
        <v>0</v>
      </c>
      <c r="L527" s="123" t="str">
        <v/>
      </c>
      <c r="N527" s="116"/>
    </row>
    <row r="528" spans="1:14" ht="12.75" x14ac:dyDescent="0.2">
      <c r="A528" s="48"/>
      <c r="B528" s="118" t="s">
        <v>704</v>
      </c>
      <c r="C528" s="119" t="str">
        <f>IF(B528='Zoekmodel - Sensoren'!$C$4,E528,"")</f>
        <v/>
      </c>
      <c r="D528" s="119" t="str">
        <f>IF(B528='Zoekmodel - Niet meetbaar'!$C$4,E528,"")</f>
        <v/>
      </c>
      <c r="E528" s="120" t="s">
        <v>744</v>
      </c>
      <c r="F528" s="119" t="str">
        <f>IF(AND(E528='Zoekmodel - Sensoren'!$C$5,I528=TRUE),H528,"")</f>
        <v/>
      </c>
      <c r="G528" s="119" t="str">
        <f>IF(AND(E528='Zoekmodel - Niet meetbaar'!$C$5,I528=FALSE),H528,"")</f>
        <v/>
      </c>
      <c r="H528" s="119" t="s">
        <v>750</v>
      </c>
      <c r="I528" s="126" t="b">
        <v>1</v>
      </c>
      <c r="J528" s="126" t="s">
        <v>151</v>
      </c>
      <c r="K528" s="127" t="b">
        <v>1</v>
      </c>
      <c r="L528" s="123" t="str">
        <v>Ja</v>
      </c>
      <c r="N528" s="116"/>
    </row>
    <row r="529" spans="1:14" ht="12.75" x14ac:dyDescent="0.2">
      <c r="A529" s="48"/>
      <c r="B529" s="118" t="s">
        <v>704</v>
      </c>
      <c r="C529" s="119" t="str">
        <f>IF(B529='Zoekmodel - Sensoren'!$C$4,E529,"")</f>
        <v/>
      </c>
      <c r="D529" s="119" t="str">
        <f>IF(B529='Zoekmodel - Niet meetbaar'!$C$4,E529,"")</f>
        <v/>
      </c>
      <c r="E529" s="120" t="s">
        <v>744</v>
      </c>
      <c r="F529" s="119" t="str">
        <f>IF(AND(E529='Zoekmodel - Sensoren'!$C$5,I529=TRUE),H529,"")</f>
        <v/>
      </c>
      <c r="G529" s="119" t="str">
        <f>IF(AND(E529='Zoekmodel - Niet meetbaar'!$C$5,I529=FALSE),H529,"")</f>
        <v/>
      </c>
      <c r="H529" s="119" t="s">
        <v>750</v>
      </c>
      <c r="I529" s="126" t="b">
        <v>0</v>
      </c>
      <c r="J529" s="126" t="s">
        <v>347</v>
      </c>
      <c r="K529" s="122" t="b">
        <v>0</v>
      </c>
      <c r="L529" s="123" t="str">
        <v/>
      </c>
      <c r="N529" s="116"/>
    </row>
    <row r="530" spans="1:14" ht="12.75" x14ac:dyDescent="0.2">
      <c r="A530" s="48"/>
      <c r="B530" s="118" t="s">
        <v>704</v>
      </c>
      <c r="C530" s="119" t="str">
        <f>IF(B530='Zoekmodel - Sensoren'!$C$4,E530,"")</f>
        <v/>
      </c>
      <c r="D530" s="119" t="str">
        <f>IF(B530='Zoekmodel - Niet meetbaar'!$C$4,E530,"")</f>
        <v/>
      </c>
      <c r="E530" s="120" t="s">
        <v>751</v>
      </c>
      <c r="F530" s="119" t="str">
        <f>IF(AND(E530='Zoekmodel - Sensoren'!$C$5,I530=TRUE),H530,"")</f>
        <v/>
      </c>
      <c r="G530" s="119" t="str">
        <f>IF(AND(E530='Zoekmodel - Niet meetbaar'!$C$5,I530=FALSE),H530,"")</f>
        <v/>
      </c>
      <c r="H530" s="119" t="s">
        <v>752</v>
      </c>
      <c r="I530" s="121" t="b">
        <v>0</v>
      </c>
      <c r="J530" s="121"/>
      <c r="K530" s="122" t="b">
        <v>0</v>
      </c>
      <c r="L530" s="123" t="str">
        <v/>
      </c>
      <c r="N530" s="116"/>
    </row>
    <row r="531" spans="1:14" ht="12.75" x14ac:dyDescent="0.2">
      <c r="A531" s="48"/>
      <c r="B531" s="118" t="s">
        <v>704</v>
      </c>
      <c r="C531" s="119" t="str">
        <f>IF(B531='Zoekmodel - Sensoren'!$C$4,E531,"")</f>
        <v/>
      </c>
      <c r="D531" s="119" t="str">
        <f>IF(B531='Zoekmodel - Niet meetbaar'!$C$4,E531,"")</f>
        <v/>
      </c>
      <c r="E531" s="120" t="s">
        <v>751</v>
      </c>
      <c r="F531" s="119" t="str">
        <f>IF(AND(E531='Zoekmodel - Sensoren'!$C$5,I531=TRUE),H531,"")</f>
        <v/>
      </c>
      <c r="G531" s="119" t="str">
        <f>IF(AND(E531='Zoekmodel - Niet meetbaar'!$C$5,I531=FALSE),H531,"")</f>
        <v/>
      </c>
      <c r="H531" s="119" t="s">
        <v>753</v>
      </c>
      <c r="I531" s="126" t="b">
        <v>1</v>
      </c>
      <c r="J531" s="126" t="s">
        <v>151</v>
      </c>
      <c r="K531" s="127" t="b">
        <v>1</v>
      </c>
      <c r="L531" s="123" t="str">
        <v>Ja</v>
      </c>
      <c r="N531" s="116"/>
    </row>
    <row r="532" spans="1:14" ht="12.75" x14ac:dyDescent="0.2">
      <c r="A532" s="48"/>
      <c r="B532" s="118" t="s">
        <v>704</v>
      </c>
      <c r="C532" s="119" t="str">
        <f>IF(B532='Zoekmodel - Sensoren'!$C$4,E532,"")</f>
        <v/>
      </c>
      <c r="D532" s="119" t="str">
        <f>IF(B532='Zoekmodel - Niet meetbaar'!$C$4,E532,"")</f>
        <v/>
      </c>
      <c r="E532" s="120" t="s">
        <v>751</v>
      </c>
      <c r="F532" s="119" t="str">
        <f>IF(AND(E532='Zoekmodel - Sensoren'!$C$5,I532=TRUE),H532,"")</f>
        <v/>
      </c>
      <c r="G532" s="119" t="str">
        <f>IF(AND(E532='Zoekmodel - Niet meetbaar'!$C$5,I532=FALSE),H532,"")</f>
        <v/>
      </c>
      <c r="H532" s="119" t="s">
        <v>754</v>
      </c>
      <c r="I532" s="126" t="b">
        <v>0</v>
      </c>
      <c r="J532" s="126" t="s">
        <v>347</v>
      </c>
      <c r="K532" s="122" t="b">
        <v>0</v>
      </c>
      <c r="L532" s="123" t="str">
        <v/>
      </c>
      <c r="N532" s="116"/>
    </row>
    <row r="533" spans="1:14" ht="12.75" x14ac:dyDescent="0.2">
      <c r="A533" s="48"/>
      <c r="B533" s="118" t="s">
        <v>704</v>
      </c>
      <c r="C533" s="119" t="str">
        <f>IF(B533='Zoekmodel - Sensoren'!$C$4,E533,"")</f>
        <v/>
      </c>
      <c r="D533" s="119" t="str">
        <f>IF(B533='Zoekmodel - Niet meetbaar'!$C$4,E533,"")</f>
        <v/>
      </c>
      <c r="E533" s="120" t="s">
        <v>751</v>
      </c>
      <c r="F533" s="119" t="str">
        <f>IF(AND(E533='Zoekmodel - Sensoren'!$C$5,I533=TRUE),H533,"")</f>
        <v/>
      </c>
      <c r="G533" s="119" t="str">
        <f>IF(AND(E533='Zoekmodel - Niet meetbaar'!$C$5,I533=FALSE),H533,"")</f>
        <v/>
      </c>
      <c r="H533" s="119" t="s">
        <v>754</v>
      </c>
      <c r="I533" s="126" t="b">
        <v>1</v>
      </c>
      <c r="J533" s="126" t="s">
        <v>190</v>
      </c>
      <c r="K533" s="122" t="b">
        <v>0</v>
      </c>
      <c r="L533" s="123" t="str">
        <v/>
      </c>
      <c r="N533" s="116"/>
    </row>
    <row r="534" spans="1:14" ht="12.75" x14ac:dyDescent="0.2">
      <c r="A534" s="48"/>
      <c r="B534" s="118" t="s">
        <v>704</v>
      </c>
      <c r="C534" s="119" t="str">
        <f>IF(B534='Zoekmodel - Sensoren'!$C$4,E534,"")</f>
        <v/>
      </c>
      <c r="D534" s="119" t="str">
        <f>IF(B534='Zoekmodel - Niet meetbaar'!$C$4,E534,"")</f>
        <v/>
      </c>
      <c r="E534" s="120" t="s">
        <v>751</v>
      </c>
      <c r="F534" s="119" t="str">
        <f>IF(AND(E534='Zoekmodel - Sensoren'!$C$5,I534=TRUE),H534,"")</f>
        <v/>
      </c>
      <c r="G534" s="119" t="str">
        <f>IF(AND(E534='Zoekmodel - Niet meetbaar'!$C$5,I534=FALSE),H534,"")</f>
        <v/>
      </c>
      <c r="H534" s="119" t="s">
        <v>755</v>
      </c>
      <c r="I534" s="121" t="b">
        <v>0</v>
      </c>
      <c r="J534" s="121"/>
      <c r="K534" s="122" t="b">
        <v>0</v>
      </c>
      <c r="L534" s="123" t="str">
        <v/>
      </c>
      <c r="N534" s="116"/>
    </row>
    <row r="535" spans="1:14" ht="12.75" x14ac:dyDescent="0.2">
      <c r="A535" s="48"/>
      <c r="B535" s="118" t="s">
        <v>704</v>
      </c>
      <c r="C535" s="119" t="str">
        <f>IF(B535='Zoekmodel - Sensoren'!$C$4,E535,"")</f>
        <v/>
      </c>
      <c r="D535" s="119" t="str">
        <f>IF(B535='Zoekmodel - Niet meetbaar'!$C$4,E535,"")</f>
        <v/>
      </c>
      <c r="E535" s="120" t="s">
        <v>751</v>
      </c>
      <c r="F535" s="119" t="str">
        <f>IF(AND(E535='Zoekmodel - Sensoren'!$C$5,I535=TRUE),H535,"")</f>
        <v/>
      </c>
      <c r="G535" s="119" t="str">
        <f>IF(AND(E535='Zoekmodel - Niet meetbaar'!$C$5,I535=FALSE),H535,"")</f>
        <v/>
      </c>
      <c r="H535" s="119" t="s">
        <v>756</v>
      </c>
      <c r="I535" s="121" t="b">
        <v>0</v>
      </c>
      <c r="J535" s="121"/>
      <c r="K535" s="122" t="b">
        <v>0</v>
      </c>
      <c r="L535" s="123" t="str">
        <v/>
      </c>
      <c r="N535" s="116"/>
    </row>
    <row r="536" spans="1:14" ht="12.75" x14ac:dyDescent="0.2">
      <c r="A536" s="48"/>
      <c r="B536" s="118" t="s">
        <v>704</v>
      </c>
      <c r="C536" s="119" t="str">
        <f>IF(B536='Zoekmodel - Sensoren'!$C$4,E536,"")</f>
        <v/>
      </c>
      <c r="D536" s="119" t="str">
        <f>IF(B536='Zoekmodel - Niet meetbaar'!$C$4,E536,"")</f>
        <v/>
      </c>
      <c r="E536" s="120" t="s">
        <v>751</v>
      </c>
      <c r="F536" s="119" t="str">
        <f>IF(AND(E536='Zoekmodel - Sensoren'!$C$5,I536=TRUE),H536,"")</f>
        <v/>
      </c>
      <c r="G536" s="119" t="str">
        <f>IF(AND(E536='Zoekmodel - Niet meetbaar'!$C$5,I536=FALSE),H536,"")</f>
        <v/>
      </c>
      <c r="H536" s="119" t="s">
        <v>757</v>
      </c>
      <c r="I536" s="126" t="b">
        <v>0</v>
      </c>
      <c r="J536" s="126" t="s">
        <v>347</v>
      </c>
      <c r="K536" s="122" t="b">
        <v>0</v>
      </c>
      <c r="L536" s="123" t="str">
        <v/>
      </c>
      <c r="N536" s="116"/>
    </row>
    <row r="537" spans="1:14" ht="12.75" x14ac:dyDescent="0.2">
      <c r="A537" s="48"/>
      <c r="B537" s="118" t="s">
        <v>704</v>
      </c>
      <c r="C537" s="119" t="str">
        <f>IF(B537='Zoekmodel - Sensoren'!$C$4,E537,"")</f>
        <v/>
      </c>
      <c r="D537" s="119" t="str">
        <f>IF(B537='Zoekmodel - Niet meetbaar'!$C$4,E537,"")</f>
        <v/>
      </c>
      <c r="E537" s="128" t="s">
        <v>758</v>
      </c>
      <c r="F537" s="119" t="str">
        <f>IF(AND(E537='Zoekmodel - Sensoren'!$C$5,I537=TRUE),H537,"")</f>
        <v/>
      </c>
      <c r="G537" s="119" t="str">
        <f>IF(AND(E537='Zoekmodel - Niet meetbaar'!$C$5,I537=FALSE),H537,"")</f>
        <v/>
      </c>
      <c r="H537" s="119" t="s">
        <v>759</v>
      </c>
      <c r="I537" s="126" t="b">
        <v>1</v>
      </c>
      <c r="J537" s="126" t="s">
        <v>151</v>
      </c>
      <c r="K537" s="127" t="b">
        <v>1</v>
      </c>
      <c r="L537" s="123" t="str">
        <v>Ja</v>
      </c>
      <c r="N537" s="116"/>
    </row>
    <row r="538" spans="1:14" ht="12.75" x14ac:dyDescent="0.2">
      <c r="A538" s="48"/>
      <c r="B538" s="118" t="s">
        <v>704</v>
      </c>
      <c r="C538" s="119" t="str">
        <f>IF(B538='Zoekmodel - Sensoren'!$C$4,E538,"")</f>
        <v/>
      </c>
      <c r="D538" s="119" t="str">
        <f>IF(B538='Zoekmodel - Niet meetbaar'!$C$4,E538,"")</f>
        <v/>
      </c>
      <c r="E538" s="128" t="s">
        <v>758</v>
      </c>
      <c r="F538" s="119" t="str">
        <f>IF(AND(E538='Zoekmodel - Sensoren'!$C$5,I538=TRUE),H538,"")</f>
        <v/>
      </c>
      <c r="G538" s="119" t="str">
        <f>IF(AND(E538='Zoekmodel - Niet meetbaar'!$C$5,I538=FALSE),H538,"")</f>
        <v/>
      </c>
      <c r="H538" s="119" t="s">
        <v>759</v>
      </c>
      <c r="I538" s="126" t="b">
        <v>1</v>
      </c>
      <c r="J538" s="126" t="s">
        <v>190</v>
      </c>
      <c r="K538" s="122" t="b">
        <v>0</v>
      </c>
      <c r="L538" s="123" t="str">
        <v/>
      </c>
      <c r="N538" s="116"/>
    </row>
    <row r="539" spans="1:14" ht="12.75" x14ac:dyDescent="0.2">
      <c r="A539" s="48"/>
      <c r="B539" s="118" t="s">
        <v>704</v>
      </c>
      <c r="C539" s="119" t="str">
        <f>IF(B539='Zoekmodel - Sensoren'!$C$4,E539,"")</f>
        <v/>
      </c>
      <c r="D539" s="119" t="str">
        <f>IF(B539='Zoekmodel - Niet meetbaar'!$C$4,E539,"")</f>
        <v/>
      </c>
      <c r="E539" s="128" t="s">
        <v>758</v>
      </c>
      <c r="F539" s="119" t="str">
        <f>IF(AND(E539='Zoekmodel - Sensoren'!$C$5,I539=TRUE),H539,"")</f>
        <v/>
      </c>
      <c r="G539" s="119" t="str">
        <f>IF(AND(E539='Zoekmodel - Niet meetbaar'!$C$5,I539=FALSE),H539,"")</f>
        <v/>
      </c>
      <c r="H539" s="119" t="s">
        <v>760</v>
      </c>
      <c r="I539" s="121" t="b">
        <v>0</v>
      </c>
      <c r="J539" s="121"/>
      <c r="K539" s="122" t="b">
        <v>0</v>
      </c>
      <c r="L539" s="123" t="str">
        <v/>
      </c>
      <c r="N539" s="116"/>
    </row>
    <row r="540" spans="1:14" ht="12.75" x14ac:dyDescent="0.2">
      <c r="A540" s="48"/>
      <c r="B540" s="118" t="s">
        <v>704</v>
      </c>
      <c r="C540" s="119" t="str">
        <f>IF(B540='Zoekmodel - Sensoren'!$C$4,E540,"")</f>
        <v/>
      </c>
      <c r="D540" s="119" t="str">
        <f>IF(B540='Zoekmodel - Niet meetbaar'!$C$4,E540,"")</f>
        <v/>
      </c>
      <c r="E540" s="128" t="s">
        <v>758</v>
      </c>
      <c r="F540" s="119" t="str">
        <f>IF(AND(E540='Zoekmodel - Sensoren'!$C$5,I540=TRUE),H540,"")</f>
        <v/>
      </c>
      <c r="G540" s="119" t="str">
        <f>IF(AND(E540='Zoekmodel - Niet meetbaar'!$C$5,I540=FALSE),H540,"")</f>
        <v/>
      </c>
      <c r="H540" s="119" t="s">
        <v>761</v>
      </c>
      <c r="I540" s="121" t="b">
        <v>0</v>
      </c>
      <c r="J540" s="121"/>
      <c r="K540" s="122" t="b">
        <v>0</v>
      </c>
      <c r="L540" s="123" t="str">
        <v/>
      </c>
      <c r="N540" s="116"/>
    </row>
    <row r="541" spans="1:14" ht="12.75" x14ac:dyDescent="0.2">
      <c r="A541" s="48"/>
      <c r="B541" s="118" t="s">
        <v>704</v>
      </c>
      <c r="C541" s="119" t="str">
        <f>IF(B541='Zoekmodel - Sensoren'!$C$4,E541,"")</f>
        <v/>
      </c>
      <c r="D541" s="119" t="str">
        <f>IF(B541='Zoekmodel - Niet meetbaar'!$C$4,E541,"")</f>
        <v/>
      </c>
      <c r="E541" s="128" t="s">
        <v>758</v>
      </c>
      <c r="F541" s="119" t="str">
        <f>IF(AND(E541='Zoekmodel - Sensoren'!$C$5,I541=TRUE),H541,"")</f>
        <v/>
      </c>
      <c r="G541" s="119" t="str">
        <f>IF(AND(E541='Zoekmodel - Niet meetbaar'!$C$5,I541=FALSE),H541,"")</f>
        <v/>
      </c>
      <c r="H541" s="119" t="s">
        <v>762</v>
      </c>
      <c r="I541" s="121" t="b">
        <v>0</v>
      </c>
      <c r="J541" s="121"/>
      <c r="K541" s="122" t="b">
        <v>0</v>
      </c>
      <c r="L541" s="123" t="str">
        <v/>
      </c>
      <c r="N541" s="116"/>
    </row>
    <row r="542" spans="1:14" ht="12.75" x14ac:dyDescent="0.2">
      <c r="A542" s="48"/>
      <c r="B542" s="118" t="s">
        <v>704</v>
      </c>
      <c r="C542" s="119" t="str">
        <f>IF(B542='Zoekmodel - Sensoren'!$C$4,E542,"")</f>
        <v/>
      </c>
      <c r="D542" s="119" t="str">
        <f>IF(B542='Zoekmodel - Niet meetbaar'!$C$4,E542,"")</f>
        <v/>
      </c>
      <c r="E542" s="120" t="s">
        <v>763</v>
      </c>
      <c r="F542" s="119" t="str">
        <f>IF(AND(E542='Zoekmodel - Sensoren'!$C$5,I542=TRUE),H542,"")</f>
        <v/>
      </c>
      <c r="G542" s="119" t="str">
        <f>IF(AND(E542='Zoekmodel - Niet meetbaar'!$C$5,I542=FALSE),H542,"")</f>
        <v/>
      </c>
      <c r="H542" s="119" t="s">
        <v>764</v>
      </c>
      <c r="I542" s="121" t="b">
        <v>0</v>
      </c>
      <c r="J542" s="121"/>
      <c r="K542" s="122" t="b">
        <v>0</v>
      </c>
      <c r="L542" s="123" t="str">
        <v/>
      </c>
      <c r="N542" s="116"/>
    </row>
    <row r="543" spans="1:14" ht="12.75" x14ac:dyDescent="0.2">
      <c r="A543" s="48"/>
      <c r="B543" s="137" t="s">
        <v>330</v>
      </c>
      <c r="C543" s="138"/>
      <c r="D543" s="138"/>
      <c r="E543" s="139" t="s">
        <v>331</v>
      </c>
      <c r="F543" s="119" t="str">
        <f>IF(AND(E543='Zoekmodel - Sensoren'!$C$5,I543=TRUE),H543,"")</f>
        <v/>
      </c>
      <c r="G543" s="119" t="str">
        <f>IF(AND(E543='Zoekmodel - Niet meetbaar'!$C$5,I543=FALSE),H543,"")</f>
        <v/>
      </c>
      <c r="H543" s="119" t="s">
        <v>765</v>
      </c>
      <c r="I543" s="126" t="b">
        <v>1</v>
      </c>
      <c r="J543" s="121" t="s">
        <v>302</v>
      </c>
      <c r="K543" s="122" t="b">
        <v>0</v>
      </c>
      <c r="L543" s="123" t="str">
        <v/>
      </c>
      <c r="N543" s="116"/>
    </row>
    <row r="544" spans="1:14" ht="12.75" x14ac:dyDescent="0.2">
      <c r="A544" s="48"/>
      <c r="B544" s="140" t="s">
        <v>330</v>
      </c>
      <c r="C544" s="141"/>
      <c r="D544" s="141"/>
      <c r="E544" s="142" t="s">
        <v>335</v>
      </c>
      <c r="F544" s="119" t="str">
        <f>IF(AND(E544='Zoekmodel - Sensoren'!$C$5,I544=TRUE),H544,"")</f>
        <v/>
      </c>
      <c r="G544" s="119" t="str">
        <f>IF(AND(E544='Zoekmodel - Niet meetbaar'!$C$5,I544=FALSE),H544,"")</f>
        <v/>
      </c>
      <c r="H544" s="119" t="s">
        <v>765</v>
      </c>
      <c r="I544" s="126" t="b">
        <v>1</v>
      </c>
      <c r="J544" s="121" t="s">
        <v>302</v>
      </c>
      <c r="K544" s="122" t="b">
        <v>0</v>
      </c>
      <c r="L544" s="123" t="str">
        <v/>
      </c>
      <c r="N544" s="116"/>
    </row>
    <row r="545" spans="1:14" ht="12.75" x14ac:dyDescent="0.2">
      <c r="A545" s="48"/>
      <c r="B545" s="140" t="s">
        <v>330</v>
      </c>
      <c r="C545" s="141"/>
      <c r="D545" s="141"/>
      <c r="E545" s="142" t="s">
        <v>339</v>
      </c>
      <c r="F545" s="119" t="str">
        <f>IF(AND(E545='Zoekmodel - Sensoren'!$C$5,I545=TRUE),H545,"")</f>
        <v/>
      </c>
      <c r="G545" s="119" t="str">
        <f>IF(AND(E545='Zoekmodel - Niet meetbaar'!$C$5,I545=FALSE),H545,"")</f>
        <v/>
      </c>
      <c r="H545" s="119" t="s">
        <v>765</v>
      </c>
      <c r="I545" s="126" t="b">
        <v>1</v>
      </c>
      <c r="J545" s="121" t="s">
        <v>302</v>
      </c>
      <c r="K545" s="122" t="b">
        <v>0</v>
      </c>
      <c r="L545" s="123" t="str">
        <v/>
      </c>
      <c r="N545" s="116"/>
    </row>
    <row r="546" spans="1:14" ht="12.75" x14ac:dyDescent="0.2">
      <c r="A546" s="48"/>
      <c r="B546" s="140" t="s">
        <v>330</v>
      </c>
      <c r="C546" s="141"/>
      <c r="D546" s="141"/>
      <c r="E546" s="142" t="s">
        <v>766</v>
      </c>
      <c r="F546" s="119" t="str">
        <f>IF(AND(E546='Zoekmodel - Sensoren'!$C$5,I546=TRUE),H546,"")</f>
        <v/>
      </c>
      <c r="G546" s="119" t="str">
        <f>IF(AND(E546='Zoekmodel - Niet meetbaar'!$C$5,I546=FALSE),H546,"")</f>
        <v/>
      </c>
      <c r="H546" s="119" t="s">
        <v>765</v>
      </c>
      <c r="I546" s="126" t="b">
        <v>1</v>
      </c>
      <c r="J546" s="121" t="s">
        <v>302</v>
      </c>
      <c r="K546" s="122" t="b">
        <v>0</v>
      </c>
      <c r="L546" s="123" t="str">
        <v/>
      </c>
      <c r="N546" s="116"/>
    </row>
    <row r="547" spans="1:14" ht="12.75" x14ac:dyDescent="0.2">
      <c r="A547" s="48"/>
      <c r="B547" s="140" t="s">
        <v>330</v>
      </c>
      <c r="C547" s="141"/>
      <c r="D547" s="141"/>
      <c r="E547" s="142" t="s">
        <v>345</v>
      </c>
      <c r="F547" s="119" t="str">
        <f>IF(AND(E547='Zoekmodel - Sensoren'!$C$5,I547=TRUE),H547,"")</f>
        <v/>
      </c>
      <c r="G547" s="119" t="str">
        <f>IF(AND(E547='Zoekmodel - Niet meetbaar'!$C$5,I547=FALSE),H547,"")</f>
        <v/>
      </c>
      <c r="H547" s="119" t="s">
        <v>765</v>
      </c>
      <c r="I547" s="126" t="b">
        <v>1</v>
      </c>
      <c r="J547" s="121" t="s">
        <v>302</v>
      </c>
      <c r="K547" s="122" t="b">
        <v>0</v>
      </c>
      <c r="L547" s="123" t="str">
        <v/>
      </c>
      <c r="N547" s="116"/>
    </row>
    <row r="548" spans="1:14" ht="12.75" x14ac:dyDescent="0.2">
      <c r="A548" s="48"/>
      <c r="B548" s="140" t="s">
        <v>330</v>
      </c>
      <c r="C548" s="141"/>
      <c r="D548" s="141"/>
      <c r="E548" s="142" t="s">
        <v>351</v>
      </c>
      <c r="F548" s="119" t="str">
        <f>IF(AND(E548='Zoekmodel - Sensoren'!$C$5,I548=TRUE),H548,"")</f>
        <v/>
      </c>
      <c r="G548" s="119" t="str">
        <f>IF(AND(E548='Zoekmodel - Niet meetbaar'!$C$5,I548=FALSE),H548,"")</f>
        <v/>
      </c>
      <c r="H548" s="119" t="s">
        <v>765</v>
      </c>
      <c r="I548" s="126" t="b">
        <v>1</v>
      </c>
      <c r="J548" s="121" t="s">
        <v>302</v>
      </c>
      <c r="K548" s="122" t="b">
        <v>0</v>
      </c>
      <c r="L548" s="123" t="str">
        <v/>
      </c>
      <c r="N548" s="116"/>
    </row>
    <row r="549" spans="1:14" ht="12.75" x14ac:dyDescent="0.2">
      <c r="A549" s="48"/>
      <c r="B549" s="140" t="s">
        <v>330</v>
      </c>
      <c r="C549" s="141"/>
      <c r="D549" s="141"/>
      <c r="E549" s="142" t="s">
        <v>767</v>
      </c>
      <c r="F549" s="119" t="str">
        <f>IF(AND(E549='Zoekmodel - Sensoren'!$C$5,I549=TRUE),H549,"")</f>
        <v/>
      </c>
      <c r="G549" s="119" t="str">
        <f>IF(AND(E549='Zoekmodel - Niet meetbaar'!$C$5,I549=FALSE),H549,"")</f>
        <v/>
      </c>
      <c r="H549" s="119" t="s">
        <v>765</v>
      </c>
      <c r="I549" s="126" t="b">
        <v>1</v>
      </c>
      <c r="J549" s="121" t="s">
        <v>302</v>
      </c>
      <c r="K549" s="122" t="b">
        <v>0</v>
      </c>
      <c r="L549" s="123" t="str">
        <v/>
      </c>
      <c r="N549" s="116"/>
    </row>
    <row r="550" spans="1:14" ht="12.75" x14ac:dyDescent="0.2">
      <c r="A550" s="48"/>
      <c r="B550" s="140" t="s">
        <v>330</v>
      </c>
      <c r="C550" s="141"/>
      <c r="D550" s="141"/>
      <c r="E550" s="142" t="s">
        <v>358</v>
      </c>
      <c r="F550" s="119" t="str">
        <f>IF(AND(E550='Zoekmodel - Sensoren'!$C$5,I550=TRUE),H550,"")</f>
        <v/>
      </c>
      <c r="G550" s="119" t="str">
        <f>IF(AND(E550='Zoekmodel - Niet meetbaar'!$C$5,I550=FALSE),H550,"")</f>
        <v/>
      </c>
      <c r="H550" s="119" t="s">
        <v>765</v>
      </c>
      <c r="I550" s="126" t="b">
        <v>1</v>
      </c>
      <c r="J550" s="121" t="s">
        <v>302</v>
      </c>
      <c r="K550" s="122" t="b">
        <v>0</v>
      </c>
      <c r="L550" s="123" t="str">
        <v/>
      </c>
      <c r="N550" s="116"/>
    </row>
    <row r="551" spans="1:14" ht="12.75" x14ac:dyDescent="0.2">
      <c r="A551" s="48"/>
      <c r="B551" s="140" t="s">
        <v>330</v>
      </c>
      <c r="C551" s="141"/>
      <c r="D551" s="141"/>
      <c r="E551" s="142" t="s">
        <v>360</v>
      </c>
      <c r="F551" s="119" t="str">
        <f>IF(AND(E551='Zoekmodel - Sensoren'!$C$5,I551=TRUE),H551,"")</f>
        <v/>
      </c>
      <c r="G551" s="119" t="str">
        <f>IF(AND(E551='Zoekmodel - Niet meetbaar'!$C$5,I551=FALSE),H551,"")</f>
        <v/>
      </c>
      <c r="H551" s="119" t="s">
        <v>765</v>
      </c>
      <c r="I551" s="126" t="b">
        <v>1</v>
      </c>
      <c r="J551" s="121" t="s">
        <v>302</v>
      </c>
      <c r="K551" s="122" t="b">
        <v>0</v>
      </c>
      <c r="L551" s="123" t="str">
        <v/>
      </c>
      <c r="N551" s="116"/>
    </row>
    <row r="552" spans="1:14" ht="12.75" x14ac:dyDescent="0.2">
      <c r="A552" s="48"/>
      <c r="B552" s="140" t="s">
        <v>330</v>
      </c>
      <c r="C552" s="141"/>
      <c r="D552" s="141"/>
      <c r="E552" s="142" t="s">
        <v>365</v>
      </c>
      <c r="F552" s="119" t="str">
        <f>IF(AND(E552='Zoekmodel - Sensoren'!$C$5,I552=TRUE),H552,"")</f>
        <v/>
      </c>
      <c r="G552" s="119" t="str">
        <f>IF(AND(E552='Zoekmodel - Niet meetbaar'!$C$5,I552=FALSE),H552,"")</f>
        <v/>
      </c>
      <c r="H552" s="119" t="s">
        <v>765</v>
      </c>
      <c r="I552" s="126" t="b">
        <v>1</v>
      </c>
      <c r="J552" s="121" t="s">
        <v>302</v>
      </c>
      <c r="K552" s="122" t="b">
        <v>0</v>
      </c>
      <c r="L552" s="123" t="str">
        <v/>
      </c>
      <c r="N552" s="116"/>
    </row>
    <row r="553" spans="1:14" ht="12.75" x14ac:dyDescent="0.2">
      <c r="A553" s="48"/>
      <c r="B553" s="140" t="s">
        <v>367</v>
      </c>
      <c r="C553" s="141"/>
      <c r="D553" s="141"/>
      <c r="E553" s="142" t="s">
        <v>368</v>
      </c>
      <c r="F553" s="119" t="str">
        <f>IF(AND(E553='Zoekmodel - Sensoren'!$C$5,I553=TRUE),H553,"")</f>
        <v/>
      </c>
      <c r="G553" s="119" t="str">
        <f>IF(AND(E553='Zoekmodel - Niet meetbaar'!$C$5,I553=FALSE),H553,"")</f>
        <v/>
      </c>
      <c r="H553" s="119" t="s">
        <v>765</v>
      </c>
      <c r="I553" s="126" t="b">
        <v>1</v>
      </c>
      <c r="J553" s="121" t="s">
        <v>302</v>
      </c>
      <c r="K553" s="122" t="b">
        <v>0</v>
      </c>
      <c r="L553" s="123" t="str">
        <v/>
      </c>
      <c r="N553" s="116"/>
    </row>
    <row r="554" spans="1:14" ht="12.75" x14ac:dyDescent="0.2">
      <c r="A554" s="48"/>
      <c r="B554" s="140" t="s">
        <v>367</v>
      </c>
      <c r="C554" s="141"/>
      <c r="D554" s="141"/>
      <c r="E554" s="142" t="s">
        <v>380</v>
      </c>
      <c r="F554" s="119" t="str">
        <f>IF(AND(E554='Zoekmodel - Sensoren'!$C$5,I554=TRUE),H554,"")</f>
        <v/>
      </c>
      <c r="G554" s="119" t="str">
        <f>IF(AND(E554='Zoekmodel - Niet meetbaar'!$C$5,I554=FALSE),H554,"")</f>
        <v/>
      </c>
      <c r="H554" s="119" t="s">
        <v>765</v>
      </c>
      <c r="I554" s="126" t="b">
        <v>1</v>
      </c>
      <c r="J554" s="121" t="s">
        <v>302</v>
      </c>
      <c r="K554" s="122" t="b">
        <v>0</v>
      </c>
      <c r="L554" s="123" t="str">
        <v/>
      </c>
      <c r="N554" s="116"/>
    </row>
    <row r="555" spans="1:14" ht="12.75" x14ac:dyDescent="0.2">
      <c r="A555" s="48"/>
      <c r="B555" s="140" t="s">
        <v>367</v>
      </c>
      <c r="C555" s="141"/>
      <c r="D555" s="141"/>
      <c r="E555" s="142" t="s">
        <v>384</v>
      </c>
      <c r="F555" s="119" t="str">
        <f>IF(AND(E555='Zoekmodel - Sensoren'!$C$5,I555=TRUE),H555,"")</f>
        <v/>
      </c>
      <c r="G555" s="119" t="str">
        <f>IF(AND(E555='Zoekmodel - Niet meetbaar'!$C$5,I555=FALSE),H555,"")</f>
        <v/>
      </c>
      <c r="H555" s="119" t="s">
        <v>765</v>
      </c>
      <c r="I555" s="126" t="b">
        <v>1</v>
      </c>
      <c r="J555" s="121" t="s">
        <v>302</v>
      </c>
      <c r="K555" s="122" t="b">
        <v>0</v>
      </c>
      <c r="L555" s="123" t="str">
        <v/>
      </c>
      <c r="N555" s="116"/>
    </row>
    <row r="556" spans="1:14" ht="12.75" x14ac:dyDescent="0.2">
      <c r="A556" s="48"/>
      <c r="B556" s="140" t="s">
        <v>367</v>
      </c>
      <c r="C556" s="141"/>
      <c r="D556" s="141"/>
      <c r="E556" s="142" t="s">
        <v>386</v>
      </c>
      <c r="F556" s="119" t="str">
        <f>IF(AND(E556='Zoekmodel - Sensoren'!$C$5,I556=TRUE),H556,"")</f>
        <v/>
      </c>
      <c r="G556" s="119" t="str">
        <f>IF(AND(E556='Zoekmodel - Niet meetbaar'!$C$5,I556=FALSE),H556,"")</f>
        <v/>
      </c>
      <c r="H556" s="119" t="s">
        <v>765</v>
      </c>
      <c r="I556" s="126" t="b">
        <v>1</v>
      </c>
      <c r="J556" s="121" t="s">
        <v>302</v>
      </c>
      <c r="K556" s="122" t="b">
        <v>0</v>
      </c>
      <c r="L556" s="123" t="str">
        <v/>
      </c>
      <c r="N556" s="116"/>
    </row>
    <row r="557" spans="1:14" ht="12.75" x14ac:dyDescent="0.2">
      <c r="A557" s="48"/>
      <c r="B557" s="140" t="s">
        <v>367</v>
      </c>
      <c r="C557" s="141"/>
      <c r="D557" s="141"/>
      <c r="E557" s="142" t="s">
        <v>393</v>
      </c>
      <c r="F557" s="119" t="str">
        <f>IF(AND(E557='Zoekmodel - Sensoren'!$C$5,I557=TRUE),H557,"")</f>
        <v/>
      </c>
      <c r="G557" s="119" t="str">
        <f>IF(AND(E557='Zoekmodel - Niet meetbaar'!$C$5,I557=FALSE),H557,"")</f>
        <v/>
      </c>
      <c r="H557" s="119" t="s">
        <v>765</v>
      </c>
      <c r="I557" s="126" t="b">
        <v>1</v>
      </c>
      <c r="J557" s="121" t="s">
        <v>302</v>
      </c>
      <c r="K557" s="122" t="b">
        <v>0</v>
      </c>
      <c r="L557" s="123" t="str">
        <v/>
      </c>
      <c r="N557" s="116"/>
    </row>
    <row r="558" spans="1:14" ht="12.75" x14ac:dyDescent="0.2">
      <c r="A558" s="48"/>
      <c r="B558" s="140" t="s">
        <v>367</v>
      </c>
      <c r="C558" s="141"/>
      <c r="D558" s="141"/>
      <c r="E558" s="142" t="s">
        <v>398</v>
      </c>
      <c r="F558" s="119" t="str">
        <f>IF(AND(E558='Zoekmodel - Sensoren'!$C$5,I558=TRUE),H558,"")</f>
        <v/>
      </c>
      <c r="G558" s="119" t="str">
        <f>IF(AND(E558='Zoekmodel - Niet meetbaar'!$C$5,I558=FALSE),H558,"")</f>
        <v/>
      </c>
      <c r="H558" s="119" t="s">
        <v>765</v>
      </c>
      <c r="I558" s="126" t="b">
        <v>1</v>
      </c>
      <c r="J558" s="121" t="s">
        <v>302</v>
      </c>
      <c r="K558" s="122" t="b">
        <v>0</v>
      </c>
      <c r="L558" s="123" t="str">
        <v/>
      </c>
      <c r="N558" s="116"/>
    </row>
    <row r="559" spans="1:14" ht="12.75" x14ac:dyDescent="0.2">
      <c r="A559" s="48"/>
      <c r="B559" s="140" t="s">
        <v>367</v>
      </c>
      <c r="C559" s="141"/>
      <c r="D559" s="141"/>
      <c r="E559" s="142" t="s">
        <v>401</v>
      </c>
      <c r="F559" s="119" t="str">
        <f>IF(AND(E559='Zoekmodel - Sensoren'!$C$5,I559=TRUE),H559,"")</f>
        <v/>
      </c>
      <c r="G559" s="119" t="str">
        <f>IF(AND(E559='Zoekmodel - Niet meetbaar'!$C$5,I559=FALSE),H559,"")</f>
        <v/>
      </c>
      <c r="H559" s="119" t="s">
        <v>765</v>
      </c>
      <c r="I559" s="126" t="b">
        <v>1</v>
      </c>
      <c r="J559" s="121" t="s">
        <v>302</v>
      </c>
      <c r="K559" s="122" t="b">
        <v>0</v>
      </c>
      <c r="L559" s="123" t="str">
        <v/>
      </c>
      <c r="N559" s="116"/>
    </row>
    <row r="560" spans="1:14" ht="12.75" x14ac:dyDescent="0.2">
      <c r="A560" s="48"/>
      <c r="B560" s="140" t="s">
        <v>367</v>
      </c>
      <c r="C560" s="141"/>
      <c r="D560" s="141"/>
      <c r="E560" s="142" t="s">
        <v>406</v>
      </c>
      <c r="F560" s="119" t="str">
        <f>IF(AND(E560='Zoekmodel - Sensoren'!$C$5,I560=TRUE),H560,"")</f>
        <v/>
      </c>
      <c r="G560" s="119" t="str">
        <f>IF(AND(E560='Zoekmodel - Niet meetbaar'!$C$5,I560=FALSE),H560,"")</f>
        <v/>
      </c>
      <c r="H560" s="119" t="s">
        <v>765</v>
      </c>
      <c r="I560" s="126" t="b">
        <v>1</v>
      </c>
      <c r="J560" s="121" t="s">
        <v>302</v>
      </c>
      <c r="K560" s="122" t="b">
        <v>0</v>
      </c>
      <c r="L560" s="123" t="str">
        <v/>
      </c>
      <c r="N560" s="116"/>
    </row>
    <row r="561" spans="1:14" ht="12.75" x14ac:dyDescent="0.2">
      <c r="A561" s="48"/>
      <c r="B561" s="140" t="s">
        <v>367</v>
      </c>
      <c r="C561" s="141"/>
      <c r="D561" s="141"/>
      <c r="E561" s="142" t="s">
        <v>412</v>
      </c>
      <c r="F561" s="119" t="str">
        <f>IF(AND(E561='Zoekmodel - Sensoren'!$C$5,I561=TRUE),H561,"")</f>
        <v/>
      </c>
      <c r="G561" s="119" t="str">
        <f>IF(AND(E561='Zoekmodel - Niet meetbaar'!$C$5,I561=FALSE),H561,"")</f>
        <v/>
      </c>
      <c r="H561" s="119" t="s">
        <v>765</v>
      </c>
      <c r="I561" s="126" t="b">
        <v>1</v>
      </c>
      <c r="J561" s="121" t="s">
        <v>302</v>
      </c>
      <c r="K561" s="122" t="b">
        <v>0</v>
      </c>
      <c r="L561" s="123" t="str">
        <v/>
      </c>
      <c r="N561" s="116"/>
    </row>
    <row r="562" spans="1:14" ht="12.75" x14ac:dyDescent="0.2">
      <c r="A562" s="48"/>
      <c r="B562" s="140" t="s">
        <v>367</v>
      </c>
      <c r="C562" s="141"/>
      <c r="D562" s="141"/>
      <c r="E562" s="142" t="s">
        <v>418</v>
      </c>
      <c r="F562" s="119" t="str">
        <f>IF(AND(E562='Zoekmodel - Sensoren'!$C$5,I562=TRUE),H562,"")</f>
        <v/>
      </c>
      <c r="G562" s="119" t="str">
        <f>IF(AND(E562='Zoekmodel - Niet meetbaar'!$C$5,I562=FALSE),H562,"")</f>
        <v/>
      </c>
      <c r="H562" s="119" t="s">
        <v>765</v>
      </c>
      <c r="I562" s="126" t="b">
        <v>1</v>
      </c>
      <c r="J562" s="121" t="s">
        <v>302</v>
      </c>
      <c r="K562" s="122" t="b">
        <v>0</v>
      </c>
      <c r="L562" s="123" t="str">
        <v/>
      </c>
      <c r="N562" s="116"/>
    </row>
    <row r="563" spans="1:14" ht="12.75" x14ac:dyDescent="0.2">
      <c r="A563" s="48"/>
      <c r="B563" s="140" t="s">
        <v>367</v>
      </c>
      <c r="C563" s="141"/>
      <c r="D563" s="141"/>
      <c r="E563" s="142" t="s">
        <v>423</v>
      </c>
      <c r="F563" s="119" t="str">
        <f>IF(AND(E563='Zoekmodel - Sensoren'!$C$5,I563=TRUE),H563,"")</f>
        <v/>
      </c>
      <c r="G563" s="119" t="str">
        <f>IF(AND(E563='Zoekmodel - Niet meetbaar'!$C$5,I563=FALSE),H563,"")</f>
        <v/>
      </c>
      <c r="H563" s="119" t="s">
        <v>765</v>
      </c>
      <c r="I563" s="126" t="b">
        <v>1</v>
      </c>
      <c r="J563" s="121" t="s">
        <v>302</v>
      </c>
      <c r="K563" s="122" t="b">
        <v>0</v>
      </c>
      <c r="L563" s="123" t="str">
        <v/>
      </c>
      <c r="N563" s="116"/>
    </row>
    <row r="564" spans="1:14" ht="12.75" x14ac:dyDescent="0.2">
      <c r="A564" s="48"/>
      <c r="B564" s="140" t="s">
        <v>367</v>
      </c>
      <c r="C564" s="141"/>
      <c r="D564" s="141"/>
      <c r="E564" s="142" t="s">
        <v>426</v>
      </c>
      <c r="F564" s="119" t="str">
        <f>IF(AND(E564='Zoekmodel - Sensoren'!$C$5,I564=TRUE),H564,"")</f>
        <v/>
      </c>
      <c r="G564" s="119" t="str">
        <f>IF(AND(E564='Zoekmodel - Niet meetbaar'!$C$5,I564=FALSE),H564,"")</f>
        <v/>
      </c>
      <c r="H564" s="119" t="s">
        <v>765</v>
      </c>
      <c r="I564" s="126" t="b">
        <v>1</v>
      </c>
      <c r="J564" s="121" t="s">
        <v>302</v>
      </c>
      <c r="K564" s="122" t="b">
        <v>0</v>
      </c>
      <c r="L564" s="123" t="str">
        <v/>
      </c>
      <c r="N564" s="116"/>
    </row>
    <row r="565" spans="1:14" ht="12.75" x14ac:dyDescent="0.2">
      <c r="A565" s="48"/>
      <c r="B565" s="140" t="s">
        <v>367</v>
      </c>
      <c r="C565" s="141"/>
      <c r="D565" s="141"/>
      <c r="E565" s="142" t="s">
        <v>430</v>
      </c>
      <c r="F565" s="119" t="str">
        <f>IF(AND(E565='Zoekmodel - Sensoren'!$C$5,I565=TRUE),H565,"")</f>
        <v/>
      </c>
      <c r="G565" s="119" t="str">
        <f>IF(AND(E565='Zoekmodel - Niet meetbaar'!$C$5,I565=FALSE),H565,"")</f>
        <v/>
      </c>
      <c r="H565" s="119" t="s">
        <v>765</v>
      </c>
      <c r="I565" s="126" t="b">
        <v>1</v>
      </c>
      <c r="J565" s="121" t="s">
        <v>302</v>
      </c>
      <c r="K565" s="122" t="b">
        <v>0</v>
      </c>
      <c r="L565" s="123" t="str">
        <v/>
      </c>
      <c r="N565" s="116"/>
    </row>
    <row r="566" spans="1:14" ht="12.75" x14ac:dyDescent="0.2">
      <c r="A566" s="48"/>
      <c r="B566" s="140" t="s">
        <v>367</v>
      </c>
      <c r="C566" s="141"/>
      <c r="D566" s="141"/>
      <c r="E566" s="142" t="s">
        <v>434</v>
      </c>
      <c r="F566" s="119" t="str">
        <f>IF(AND(E566='Zoekmodel - Sensoren'!$C$5,I566=TRUE),H566,"")</f>
        <v/>
      </c>
      <c r="G566" s="119" t="str">
        <f>IF(AND(E566='Zoekmodel - Niet meetbaar'!$C$5,I566=FALSE),H566,"")</f>
        <v/>
      </c>
      <c r="H566" s="119" t="s">
        <v>765</v>
      </c>
      <c r="I566" s="126" t="b">
        <v>1</v>
      </c>
      <c r="J566" s="121" t="s">
        <v>302</v>
      </c>
      <c r="K566" s="122" t="b">
        <v>0</v>
      </c>
      <c r="L566" s="123" t="str">
        <v/>
      </c>
      <c r="N566" s="116"/>
    </row>
    <row r="567" spans="1:14" ht="12.75" x14ac:dyDescent="0.2">
      <c r="A567" s="48"/>
      <c r="B567" s="140" t="s">
        <v>367</v>
      </c>
      <c r="C567" s="141"/>
      <c r="D567" s="141"/>
      <c r="E567" s="142" t="s">
        <v>436</v>
      </c>
      <c r="F567" s="119" t="str">
        <f>IF(AND(E567='Zoekmodel - Sensoren'!$C$5,I567=TRUE),H567,"")</f>
        <v/>
      </c>
      <c r="G567" s="119" t="str">
        <f>IF(AND(E567='Zoekmodel - Niet meetbaar'!$C$5,I567=FALSE),H567,"")</f>
        <v/>
      </c>
      <c r="H567" s="119" t="s">
        <v>765</v>
      </c>
      <c r="I567" s="126" t="b">
        <v>1</v>
      </c>
      <c r="J567" s="121" t="s">
        <v>302</v>
      </c>
      <c r="K567" s="122" t="b">
        <v>0</v>
      </c>
      <c r="L567" s="123" t="str">
        <v/>
      </c>
      <c r="N567" s="116"/>
    </row>
    <row r="568" spans="1:14" ht="12.75" x14ac:dyDescent="0.2">
      <c r="A568" s="48"/>
      <c r="B568" s="140" t="s">
        <v>367</v>
      </c>
      <c r="C568" s="141"/>
      <c r="D568" s="141"/>
      <c r="E568" s="142" t="s">
        <v>438</v>
      </c>
      <c r="F568" s="119" t="str">
        <f>IF(AND(E568='Zoekmodel - Sensoren'!$C$5,I568=TRUE),H568,"")</f>
        <v/>
      </c>
      <c r="G568" s="119" t="str">
        <f>IF(AND(E568='Zoekmodel - Niet meetbaar'!$C$5,I568=FALSE),H568,"")</f>
        <v/>
      </c>
      <c r="H568" s="119" t="s">
        <v>765</v>
      </c>
      <c r="I568" s="126" t="b">
        <v>1</v>
      </c>
      <c r="J568" s="121" t="s">
        <v>302</v>
      </c>
      <c r="K568" s="122" t="b">
        <v>0</v>
      </c>
      <c r="L568" s="123" t="str">
        <v/>
      </c>
      <c r="N568" s="116"/>
    </row>
    <row r="569" spans="1:14" ht="12.75" x14ac:dyDescent="0.2">
      <c r="A569" s="48"/>
      <c r="B569" s="140" t="s">
        <v>367</v>
      </c>
      <c r="C569" s="141"/>
      <c r="D569" s="141"/>
      <c r="E569" s="142" t="s">
        <v>442</v>
      </c>
      <c r="F569" s="119" t="str">
        <f>IF(AND(E569='Zoekmodel - Sensoren'!$C$5,I569=TRUE),H569,"")</f>
        <v/>
      </c>
      <c r="G569" s="119" t="str">
        <f>IF(AND(E569='Zoekmodel - Niet meetbaar'!$C$5,I569=FALSE),H569,"")</f>
        <v/>
      </c>
      <c r="H569" s="119" t="s">
        <v>765</v>
      </c>
      <c r="I569" s="126" t="b">
        <v>1</v>
      </c>
      <c r="J569" s="121" t="s">
        <v>302</v>
      </c>
      <c r="K569" s="122" t="b">
        <v>0</v>
      </c>
      <c r="L569" s="123" t="str">
        <v/>
      </c>
      <c r="N569" s="116"/>
    </row>
    <row r="570" spans="1:14" ht="12.75" x14ac:dyDescent="0.2">
      <c r="A570" s="48"/>
      <c r="B570" s="140" t="s">
        <v>450</v>
      </c>
      <c r="C570" s="141"/>
      <c r="D570" s="141"/>
      <c r="E570" s="142" t="s">
        <v>451</v>
      </c>
      <c r="F570" s="119" t="str">
        <f>IF(AND(E570='Zoekmodel - Sensoren'!$C$5,I570=TRUE),H570,"")</f>
        <v/>
      </c>
      <c r="G570" s="119" t="str">
        <f>IF(AND(E570='Zoekmodel - Niet meetbaar'!$C$5,I570=FALSE),H570,"")</f>
        <v/>
      </c>
      <c r="H570" s="119" t="s">
        <v>765</v>
      </c>
      <c r="I570" s="126" t="b">
        <v>1</v>
      </c>
      <c r="J570" s="121" t="s">
        <v>302</v>
      </c>
      <c r="K570" s="122" t="b">
        <v>0</v>
      </c>
      <c r="L570" s="123" t="str">
        <v/>
      </c>
      <c r="N570" s="116"/>
    </row>
    <row r="571" spans="1:14" ht="12.75" x14ac:dyDescent="0.2">
      <c r="A571" s="48"/>
      <c r="B571" s="140" t="s">
        <v>450</v>
      </c>
      <c r="C571" s="141"/>
      <c r="D571" s="141"/>
      <c r="E571" s="142" t="s">
        <v>768</v>
      </c>
      <c r="F571" s="119" t="str">
        <f>IF(AND(E571='Zoekmodel - Sensoren'!$C$5,I571=TRUE),H571,"")</f>
        <v/>
      </c>
      <c r="G571" s="119" t="str">
        <f>IF(AND(E571='Zoekmodel - Niet meetbaar'!$C$5,I571=FALSE),H571,"")</f>
        <v/>
      </c>
      <c r="H571" s="119" t="s">
        <v>765</v>
      </c>
      <c r="I571" s="126" t="b">
        <v>1</v>
      </c>
      <c r="J571" s="121" t="s">
        <v>302</v>
      </c>
      <c r="K571" s="122" t="b">
        <v>0</v>
      </c>
      <c r="L571" s="123" t="str">
        <v/>
      </c>
      <c r="N571" s="116"/>
    </row>
    <row r="572" spans="1:14" ht="12.75" x14ac:dyDescent="0.2">
      <c r="A572" s="48"/>
      <c r="B572" s="140" t="s">
        <v>450</v>
      </c>
      <c r="C572" s="141"/>
      <c r="D572" s="141"/>
      <c r="E572" s="142" t="s">
        <v>769</v>
      </c>
      <c r="F572" s="119" t="str">
        <f>IF(AND(E572='Zoekmodel - Sensoren'!$C$5,I572=TRUE),H572,"")</f>
        <v/>
      </c>
      <c r="G572" s="119" t="str">
        <f>IF(AND(E572='Zoekmodel - Niet meetbaar'!$C$5,I572=FALSE),H572,"")</f>
        <v/>
      </c>
      <c r="H572" s="119" t="s">
        <v>765</v>
      </c>
      <c r="I572" s="126" t="b">
        <v>1</v>
      </c>
      <c r="J572" s="121" t="s">
        <v>302</v>
      </c>
      <c r="K572" s="122" t="b">
        <v>0</v>
      </c>
      <c r="L572" s="123" t="str">
        <v/>
      </c>
      <c r="N572" s="116"/>
    </row>
    <row r="573" spans="1:14" ht="12.75" x14ac:dyDescent="0.2">
      <c r="A573" s="48"/>
      <c r="B573" s="140" t="s">
        <v>450</v>
      </c>
      <c r="C573" s="141"/>
      <c r="D573" s="141"/>
      <c r="E573" s="142" t="s">
        <v>490</v>
      </c>
      <c r="F573" s="119" t="str">
        <f>IF(AND(E573='Zoekmodel - Sensoren'!$C$5,I573=TRUE),H573,"")</f>
        <v/>
      </c>
      <c r="G573" s="119" t="str">
        <f>IF(AND(E573='Zoekmodel - Niet meetbaar'!$C$5,I573=FALSE),H573,"")</f>
        <v/>
      </c>
      <c r="H573" s="119" t="s">
        <v>765</v>
      </c>
      <c r="I573" s="126" t="b">
        <v>1</v>
      </c>
      <c r="J573" s="121" t="s">
        <v>302</v>
      </c>
      <c r="K573" s="122" t="b">
        <v>0</v>
      </c>
      <c r="L573" s="123" t="str">
        <v/>
      </c>
      <c r="N573" s="116"/>
    </row>
    <row r="574" spans="1:14" ht="12.75" x14ac:dyDescent="0.2">
      <c r="A574" s="48"/>
      <c r="B574" s="140" t="s">
        <v>450</v>
      </c>
      <c r="C574" s="141"/>
      <c r="D574" s="141"/>
      <c r="E574" s="142" t="s">
        <v>504</v>
      </c>
      <c r="F574" s="119" t="str">
        <f>IF(AND(E574='Zoekmodel - Sensoren'!$C$5,I574=TRUE),H574,"")</f>
        <v/>
      </c>
      <c r="G574" s="119" t="str">
        <f>IF(AND(E574='Zoekmodel - Niet meetbaar'!$C$5,I574=FALSE),H574,"")</f>
        <v/>
      </c>
      <c r="H574" s="119" t="s">
        <v>765</v>
      </c>
      <c r="I574" s="126" t="b">
        <v>1</v>
      </c>
      <c r="J574" s="121" t="s">
        <v>302</v>
      </c>
      <c r="K574" s="122" t="b">
        <v>0</v>
      </c>
      <c r="L574" s="123" t="str">
        <v/>
      </c>
      <c r="N574" s="116"/>
    </row>
    <row r="575" spans="1:14" ht="12.75" x14ac:dyDescent="0.2">
      <c r="A575" s="48"/>
      <c r="B575" s="140" t="s">
        <v>450</v>
      </c>
      <c r="C575" s="141"/>
      <c r="D575" s="141"/>
      <c r="E575" s="142" t="s">
        <v>510</v>
      </c>
      <c r="F575" s="119" t="str">
        <f>IF(AND(E575='Zoekmodel - Sensoren'!$C$5,I575=TRUE),H575,"")</f>
        <v/>
      </c>
      <c r="G575" s="119" t="str">
        <f>IF(AND(E575='Zoekmodel - Niet meetbaar'!$C$5,I575=FALSE),H575,"")</f>
        <v/>
      </c>
      <c r="H575" s="119" t="s">
        <v>765</v>
      </c>
      <c r="I575" s="126" t="b">
        <v>1</v>
      </c>
      <c r="J575" s="121" t="s">
        <v>302</v>
      </c>
      <c r="K575" s="122" t="b">
        <v>0</v>
      </c>
      <c r="L575" s="123" t="str">
        <v/>
      </c>
      <c r="N575" s="116"/>
    </row>
    <row r="576" spans="1:14" ht="12.75" x14ac:dyDescent="0.2">
      <c r="A576" s="48"/>
      <c r="B576" s="140" t="s">
        <v>450</v>
      </c>
      <c r="C576" s="141"/>
      <c r="D576" s="141"/>
      <c r="E576" s="142" t="s">
        <v>770</v>
      </c>
      <c r="F576" s="119" t="str">
        <f>IF(AND(E576='Zoekmodel - Sensoren'!$C$5,I576=TRUE),H576,"")</f>
        <v/>
      </c>
      <c r="G576" s="119" t="str">
        <f>IF(AND(E576='Zoekmodel - Niet meetbaar'!$C$5,I576=FALSE),H576,"")</f>
        <v/>
      </c>
      <c r="H576" s="119" t="s">
        <v>765</v>
      </c>
      <c r="I576" s="126" t="b">
        <v>1</v>
      </c>
      <c r="J576" s="121" t="s">
        <v>302</v>
      </c>
      <c r="K576" s="122" t="b">
        <v>0</v>
      </c>
      <c r="L576" s="123" t="str">
        <v/>
      </c>
      <c r="N576" s="116"/>
    </row>
    <row r="577" spans="1:14" ht="12.75" x14ac:dyDescent="0.2">
      <c r="A577" s="48"/>
      <c r="B577" s="140" t="s">
        <v>521</v>
      </c>
      <c r="C577" s="141"/>
      <c r="D577" s="141"/>
      <c r="E577" s="142" t="s">
        <v>522</v>
      </c>
      <c r="F577" s="119" t="str">
        <f>IF(AND(E577='Zoekmodel - Sensoren'!$C$5,I577=TRUE),H577,"")</f>
        <v/>
      </c>
      <c r="G577" s="119" t="str">
        <f>IF(AND(E577='Zoekmodel - Niet meetbaar'!$C$5,I577=FALSE),H577,"")</f>
        <v/>
      </c>
      <c r="H577" s="119" t="s">
        <v>765</v>
      </c>
      <c r="I577" s="126" t="b">
        <v>1</v>
      </c>
      <c r="J577" s="121" t="s">
        <v>302</v>
      </c>
      <c r="K577" s="122" t="b">
        <v>0</v>
      </c>
      <c r="L577" s="123" t="str">
        <v/>
      </c>
      <c r="N577" s="116"/>
    </row>
    <row r="578" spans="1:14" ht="12.75" x14ac:dyDescent="0.2">
      <c r="A578" s="48"/>
      <c r="B578" s="140" t="s">
        <v>521</v>
      </c>
      <c r="C578" s="141"/>
      <c r="D578" s="141"/>
      <c r="E578" s="142" t="s">
        <v>771</v>
      </c>
      <c r="F578" s="119" t="str">
        <f>IF(AND(E578='Zoekmodel - Sensoren'!$C$5,I578=TRUE),H578,"")</f>
        <v/>
      </c>
      <c r="G578" s="119" t="str">
        <f>IF(AND(E578='Zoekmodel - Niet meetbaar'!$C$5,I578=FALSE),H578,"")</f>
        <v/>
      </c>
      <c r="H578" s="119" t="s">
        <v>765</v>
      </c>
      <c r="I578" s="126" t="b">
        <v>1</v>
      </c>
      <c r="J578" s="121" t="s">
        <v>302</v>
      </c>
      <c r="K578" s="122" t="b">
        <v>0</v>
      </c>
      <c r="L578" s="123" t="str">
        <v/>
      </c>
      <c r="N578" s="116"/>
    </row>
    <row r="579" spans="1:14" ht="12.75" x14ac:dyDescent="0.2">
      <c r="A579" s="48"/>
      <c r="B579" s="140" t="s">
        <v>521</v>
      </c>
      <c r="C579" s="141"/>
      <c r="D579" s="141"/>
      <c r="E579" s="142" t="s">
        <v>541</v>
      </c>
      <c r="F579" s="119" t="str">
        <f>IF(AND(E579='Zoekmodel - Sensoren'!$C$5,I579=TRUE),H579,"")</f>
        <v/>
      </c>
      <c r="G579" s="119" t="str">
        <f>IF(AND(E579='Zoekmodel - Niet meetbaar'!$C$5,I579=FALSE),H579,"")</f>
        <v/>
      </c>
      <c r="H579" s="119" t="s">
        <v>765</v>
      </c>
      <c r="I579" s="126" t="b">
        <v>1</v>
      </c>
      <c r="J579" s="121" t="s">
        <v>302</v>
      </c>
      <c r="K579" s="122" t="b">
        <v>0</v>
      </c>
      <c r="L579" s="123" t="str">
        <v/>
      </c>
      <c r="N579" s="116"/>
    </row>
    <row r="580" spans="1:14" ht="12.75" x14ac:dyDescent="0.2">
      <c r="A580" s="48"/>
      <c r="B580" s="140" t="s">
        <v>521</v>
      </c>
      <c r="C580" s="141"/>
      <c r="D580" s="141"/>
      <c r="E580" s="142" t="s">
        <v>544</v>
      </c>
      <c r="F580" s="119" t="str">
        <f>IF(AND(E580='Zoekmodel - Sensoren'!$C$5,I580=TRUE),H580,"")</f>
        <v/>
      </c>
      <c r="G580" s="119" t="str">
        <f>IF(AND(E580='Zoekmodel - Niet meetbaar'!$C$5,I580=FALSE),H580,"")</f>
        <v/>
      </c>
      <c r="H580" s="119" t="s">
        <v>765</v>
      </c>
      <c r="I580" s="126" t="b">
        <v>1</v>
      </c>
      <c r="J580" s="121" t="s">
        <v>302</v>
      </c>
      <c r="K580" s="122" t="b">
        <v>0</v>
      </c>
      <c r="L580" s="123" t="str">
        <v/>
      </c>
      <c r="N580" s="116"/>
    </row>
    <row r="581" spans="1:14" ht="12.75" x14ac:dyDescent="0.2">
      <c r="A581" s="48"/>
      <c r="B581" s="140" t="s">
        <v>521</v>
      </c>
      <c r="C581" s="141"/>
      <c r="D581" s="141"/>
      <c r="E581" s="142" t="s">
        <v>549</v>
      </c>
      <c r="F581" s="119" t="str">
        <f>IF(AND(E581='Zoekmodel - Sensoren'!$C$5,I581=TRUE),H581,"")</f>
        <v/>
      </c>
      <c r="G581" s="119" t="str">
        <f>IF(AND(E581='Zoekmodel - Niet meetbaar'!$C$5,I581=FALSE),H581,"")</f>
        <v/>
      </c>
      <c r="H581" s="119" t="s">
        <v>765</v>
      </c>
      <c r="I581" s="126" t="b">
        <v>1</v>
      </c>
      <c r="J581" s="121" t="s">
        <v>302</v>
      </c>
      <c r="K581" s="122" t="b">
        <v>0</v>
      </c>
      <c r="L581" s="123" t="str">
        <v/>
      </c>
      <c r="N581" s="116"/>
    </row>
    <row r="582" spans="1:14" ht="12.75" x14ac:dyDescent="0.2">
      <c r="A582" s="48"/>
      <c r="B582" s="140" t="s">
        <v>521</v>
      </c>
      <c r="C582" s="141"/>
      <c r="D582" s="141"/>
      <c r="E582" s="142" t="s">
        <v>772</v>
      </c>
      <c r="F582" s="119" t="str">
        <f>IF(AND(E582='Zoekmodel - Sensoren'!$C$5,I582=TRUE),H582,"")</f>
        <v/>
      </c>
      <c r="G582" s="119" t="str">
        <f>IF(AND(E582='Zoekmodel - Niet meetbaar'!$C$5,I582=FALSE),H582,"")</f>
        <v/>
      </c>
      <c r="H582" s="119" t="s">
        <v>765</v>
      </c>
      <c r="I582" s="126" t="b">
        <v>1</v>
      </c>
      <c r="J582" s="121" t="s">
        <v>302</v>
      </c>
      <c r="K582" s="122" t="b">
        <v>0</v>
      </c>
      <c r="L582" s="123" t="str">
        <v/>
      </c>
      <c r="N582" s="116"/>
    </row>
    <row r="583" spans="1:14" ht="12.75" x14ac:dyDescent="0.2">
      <c r="A583" s="48"/>
      <c r="B583" s="140" t="s">
        <v>521</v>
      </c>
      <c r="C583" s="141"/>
      <c r="D583" s="141"/>
      <c r="E583" s="142" t="s">
        <v>554</v>
      </c>
      <c r="F583" s="119" t="str">
        <f>IF(AND(E583='Zoekmodel - Sensoren'!$C$5,I583=TRUE),H583,"")</f>
        <v/>
      </c>
      <c r="G583" s="119" t="str">
        <f>IF(AND(E583='Zoekmodel - Niet meetbaar'!$C$5,I583=FALSE),H583,"")</f>
        <v/>
      </c>
      <c r="H583" s="119" t="s">
        <v>765</v>
      </c>
      <c r="I583" s="126" t="b">
        <v>1</v>
      </c>
      <c r="J583" s="121" t="s">
        <v>302</v>
      </c>
      <c r="K583" s="122" t="b">
        <v>0</v>
      </c>
      <c r="L583" s="123" t="str">
        <v/>
      </c>
      <c r="N583" s="116"/>
    </row>
    <row r="584" spans="1:14" ht="12.75" x14ac:dyDescent="0.2">
      <c r="A584" s="48"/>
      <c r="B584" s="140" t="s">
        <v>521</v>
      </c>
      <c r="C584" s="141"/>
      <c r="D584" s="141"/>
      <c r="E584" s="142" t="s">
        <v>558</v>
      </c>
      <c r="F584" s="119" t="str">
        <f>IF(AND(E584='Zoekmodel - Sensoren'!$C$5,I584=TRUE),H584,"")</f>
        <v/>
      </c>
      <c r="G584" s="119" t="str">
        <f>IF(AND(E584='Zoekmodel - Niet meetbaar'!$C$5,I584=FALSE),H584,"")</f>
        <v/>
      </c>
      <c r="H584" s="119" t="s">
        <v>765</v>
      </c>
      <c r="I584" s="126" t="b">
        <v>1</v>
      </c>
      <c r="J584" s="121" t="s">
        <v>302</v>
      </c>
      <c r="K584" s="122" t="b">
        <v>0</v>
      </c>
      <c r="L584" s="123" t="str">
        <v/>
      </c>
      <c r="N584" s="116"/>
    </row>
    <row r="585" spans="1:14" ht="12.75" x14ac:dyDescent="0.2">
      <c r="A585" s="48"/>
      <c r="B585" s="140" t="s">
        <v>521</v>
      </c>
      <c r="C585" s="141"/>
      <c r="D585" s="141"/>
      <c r="E585" s="142" t="s">
        <v>560</v>
      </c>
      <c r="F585" s="119" t="str">
        <f>IF(AND(E585='Zoekmodel - Sensoren'!$C$5,I585=TRUE),H585,"")</f>
        <v/>
      </c>
      <c r="G585" s="119" t="str">
        <f>IF(AND(E585='Zoekmodel - Niet meetbaar'!$C$5,I585=FALSE),H585,"")</f>
        <v/>
      </c>
      <c r="H585" s="119" t="s">
        <v>765</v>
      </c>
      <c r="I585" s="126" t="b">
        <v>1</v>
      </c>
      <c r="J585" s="121" t="s">
        <v>302</v>
      </c>
      <c r="K585" s="122" t="b">
        <v>0</v>
      </c>
      <c r="L585" s="123" t="str">
        <v/>
      </c>
      <c r="N585" s="116"/>
    </row>
    <row r="586" spans="1:14" ht="12.75" x14ac:dyDescent="0.2">
      <c r="A586" s="48"/>
      <c r="B586" s="140" t="s">
        <v>521</v>
      </c>
      <c r="C586" s="141"/>
      <c r="D586" s="141"/>
      <c r="E586" s="142" t="s">
        <v>564</v>
      </c>
      <c r="F586" s="119" t="str">
        <f>IF(AND(E586='Zoekmodel - Sensoren'!$C$5,I586=TRUE),H586,"")</f>
        <v/>
      </c>
      <c r="G586" s="119" t="str">
        <f>IF(AND(E586='Zoekmodel - Niet meetbaar'!$C$5,I586=FALSE),H586,"")</f>
        <v/>
      </c>
      <c r="H586" s="119" t="s">
        <v>765</v>
      </c>
      <c r="I586" s="126" t="b">
        <v>1</v>
      </c>
      <c r="J586" s="121" t="s">
        <v>302</v>
      </c>
      <c r="K586" s="122" t="b">
        <v>0</v>
      </c>
      <c r="L586" s="123" t="str">
        <v/>
      </c>
      <c r="N586" s="116"/>
    </row>
    <row r="587" spans="1:14" ht="12.75" x14ac:dyDescent="0.2">
      <c r="A587" s="48"/>
      <c r="B587" s="140" t="s">
        <v>521</v>
      </c>
      <c r="C587" s="141"/>
      <c r="D587" s="141"/>
      <c r="E587" s="142" t="s">
        <v>577</v>
      </c>
      <c r="F587" s="119" t="str">
        <f>IF(AND(E587='Zoekmodel - Sensoren'!$C$5,I587=TRUE),H587,"")</f>
        <v/>
      </c>
      <c r="G587" s="119" t="str">
        <f>IF(AND(E587='Zoekmodel - Niet meetbaar'!$C$5,I587=FALSE),H587,"")</f>
        <v/>
      </c>
      <c r="H587" s="119" t="s">
        <v>765</v>
      </c>
      <c r="I587" s="126" t="b">
        <v>1</v>
      </c>
      <c r="J587" s="121" t="s">
        <v>302</v>
      </c>
      <c r="K587" s="122" t="b">
        <v>0</v>
      </c>
      <c r="L587" s="123" t="str">
        <v/>
      </c>
      <c r="N587" s="116"/>
    </row>
    <row r="588" spans="1:14" ht="12.75" x14ac:dyDescent="0.2">
      <c r="A588" s="48"/>
      <c r="B588" s="140" t="s">
        <v>521</v>
      </c>
      <c r="C588" s="141"/>
      <c r="D588" s="141"/>
      <c r="E588" s="142" t="s">
        <v>580</v>
      </c>
      <c r="F588" s="119" t="str">
        <f>IF(AND(E588='Zoekmodel - Sensoren'!$C$5,I588=TRUE),H588,"")</f>
        <v/>
      </c>
      <c r="G588" s="119" t="str">
        <f>IF(AND(E588='Zoekmodel - Niet meetbaar'!$C$5,I588=FALSE),H588,"")</f>
        <v/>
      </c>
      <c r="H588" s="119" t="s">
        <v>765</v>
      </c>
      <c r="I588" s="126" t="b">
        <v>1</v>
      </c>
      <c r="J588" s="121" t="s">
        <v>302</v>
      </c>
      <c r="K588" s="122" t="b">
        <v>0</v>
      </c>
      <c r="L588" s="123" t="str">
        <v/>
      </c>
      <c r="N588" s="116"/>
    </row>
    <row r="589" spans="1:14" ht="12.75" x14ac:dyDescent="0.2">
      <c r="A589" s="48"/>
      <c r="B589" s="140" t="s">
        <v>586</v>
      </c>
      <c r="C589" s="141"/>
      <c r="D589" s="141"/>
      <c r="E589" s="142" t="s">
        <v>587</v>
      </c>
      <c r="F589" s="119" t="str">
        <f>IF(AND(E589='Zoekmodel - Sensoren'!$C$5,I589=TRUE),H589,"")</f>
        <v/>
      </c>
      <c r="G589" s="119" t="str">
        <f>IF(AND(E589='Zoekmodel - Niet meetbaar'!$C$5,I589=FALSE),H589,"")</f>
        <v/>
      </c>
      <c r="H589" s="119" t="s">
        <v>765</v>
      </c>
      <c r="I589" s="126" t="b">
        <v>1</v>
      </c>
      <c r="J589" s="121" t="s">
        <v>302</v>
      </c>
      <c r="K589" s="122" t="b">
        <v>0</v>
      </c>
      <c r="L589" s="123" t="str">
        <v/>
      </c>
      <c r="N589" s="116"/>
    </row>
    <row r="590" spans="1:14" ht="12.75" x14ac:dyDescent="0.2">
      <c r="A590" s="48"/>
      <c r="B590" s="140" t="s">
        <v>586</v>
      </c>
      <c r="C590" s="141"/>
      <c r="D590" s="141"/>
      <c r="E590" s="142" t="s">
        <v>595</v>
      </c>
      <c r="F590" s="119" t="str">
        <f>IF(AND(E590='Zoekmodel - Sensoren'!$C$5,I590=TRUE),H590,"")</f>
        <v/>
      </c>
      <c r="G590" s="119" t="str">
        <f>IF(AND(E590='Zoekmodel - Niet meetbaar'!$C$5,I590=FALSE),H590,"")</f>
        <v/>
      </c>
      <c r="H590" s="119" t="s">
        <v>765</v>
      </c>
      <c r="I590" s="126" t="b">
        <v>1</v>
      </c>
      <c r="J590" s="121" t="s">
        <v>302</v>
      </c>
      <c r="K590" s="122" t="b">
        <v>0</v>
      </c>
      <c r="L590" s="123" t="str">
        <v/>
      </c>
      <c r="N590" s="116"/>
    </row>
    <row r="591" spans="1:14" ht="12.75" x14ac:dyDescent="0.2">
      <c r="A591" s="48"/>
      <c r="B591" s="140" t="s">
        <v>586</v>
      </c>
      <c r="C591" s="141"/>
      <c r="D591" s="141"/>
      <c r="E591" s="142" t="s">
        <v>603</v>
      </c>
      <c r="F591" s="119" t="str">
        <f>IF(AND(E591='Zoekmodel - Sensoren'!$C$5,I591=TRUE),H591,"")</f>
        <v/>
      </c>
      <c r="G591" s="119" t="str">
        <f>IF(AND(E591='Zoekmodel - Niet meetbaar'!$C$5,I591=FALSE),H591,"")</f>
        <v/>
      </c>
      <c r="H591" s="119" t="s">
        <v>765</v>
      </c>
      <c r="I591" s="126" t="b">
        <v>1</v>
      </c>
      <c r="J591" s="121" t="s">
        <v>302</v>
      </c>
      <c r="K591" s="122" t="b">
        <v>0</v>
      </c>
      <c r="L591" s="123" t="str">
        <v/>
      </c>
      <c r="N591" s="116"/>
    </row>
    <row r="592" spans="1:14" ht="12.75" x14ac:dyDescent="0.2">
      <c r="A592" s="48"/>
      <c r="B592" s="140" t="s">
        <v>586</v>
      </c>
      <c r="C592" s="141"/>
      <c r="D592" s="141"/>
      <c r="E592" s="142" t="s">
        <v>610</v>
      </c>
      <c r="F592" s="119" t="str">
        <f>IF(AND(E592='Zoekmodel - Sensoren'!$C$5,I592=TRUE),H592,"")</f>
        <v/>
      </c>
      <c r="G592" s="119" t="str">
        <f>IF(AND(E592='Zoekmodel - Niet meetbaar'!$C$5,I592=FALSE),H592,"")</f>
        <v/>
      </c>
      <c r="H592" s="119" t="s">
        <v>765</v>
      </c>
      <c r="I592" s="126" t="b">
        <v>1</v>
      </c>
      <c r="J592" s="121" t="s">
        <v>302</v>
      </c>
      <c r="K592" s="122" t="b">
        <v>0</v>
      </c>
      <c r="L592" s="123" t="str">
        <v/>
      </c>
      <c r="N592" s="116"/>
    </row>
    <row r="593" spans="1:14" ht="12.75" x14ac:dyDescent="0.2">
      <c r="A593" s="48"/>
      <c r="B593" s="140" t="s">
        <v>586</v>
      </c>
      <c r="C593" s="141"/>
      <c r="D593" s="141"/>
      <c r="E593" s="142" t="s">
        <v>617</v>
      </c>
      <c r="F593" s="119" t="str">
        <f>IF(AND(E593='Zoekmodel - Sensoren'!$C$5,I593=TRUE),H593,"")</f>
        <v/>
      </c>
      <c r="G593" s="119" t="str">
        <f>IF(AND(E593='Zoekmodel - Niet meetbaar'!$C$5,I593=FALSE),H593,"")</f>
        <v/>
      </c>
      <c r="H593" s="119" t="s">
        <v>765</v>
      </c>
      <c r="I593" s="126" t="b">
        <v>1</v>
      </c>
      <c r="J593" s="121" t="s">
        <v>302</v>
      </c>
      <c r="K593" s="122" t="b">
        <v>0</v>
      </c>
      <c r="L593" s="123" t="str">
        <v/>
      </c>
      <c r="N593" s="116"/>
    </row>
    <row r="594" spans="1:14" ht="12.75" x14ac:dyDescent="0.2">
      <c r="A594" s="48"/>
      <c r="B594" s="140" t="s">
        <v>586</v>
      </c>
      <c r="C594" s="141"/>
      <c r="D594" s="141"/>
      <c r="E594" s="142" t="s">
        <v>773</v>
      </c>
      <c r="F594" s="119" t="str">
        <f>IF(AND(E594='Zoekmodel - Sensoren'!$C$5,I594=TRUE),H594,"")</f>
        <v/>
      </c>
      <c r="G594" s="119" t="str">
        <f>IF(AND(E594='Zoekmodel - Niet meetbaar'!$C$5,I594=FALSE),H594,"")</f>
        <v/>
      </c>
      <c r="H594" s="119" t="s">
        <v>765</v>
      </c>
      <c r="I594" s="126" t="b">
        <v>1</v>
      </c>
      <c r="J594" s="121" t="s">
        <v>302</v>
      </c>
      <c r="K594" s="122" t="b">
        <v>0</v>
      </c>
      <c r="L594" s="123" t="str">
        <v/>
      </c>
      <c r="N594" s="116"/>
    </row>
    <row r="595" spans="1:14" ht="12.75" x14ac:dyDescent="0.2">
      <c r="A595" s="48"/>
      <c r="B595" s="140" t="s">
        <v>586</v>
      </c>
      <c r="C595" s="141"/>
      <c r="D595" s="141"/>
      <c r="E595" s="142" t="s">
        <v>660</v>
      </c>
      <c r="F595" s="119" t="str">
        <f>IF(AND(E595='Zoekmodel - Sensoren'!$C$5,I595=TRUE),H595,"")</f>
        <v/>
      </c>
      <c r="G595" s="119" t="str">
        <f>IF(AND(E595='Zoekmodel - Niet meetbaar'!$C$5,I595=FALSE),H595,"")</f>
        <v/>
      </c>
      <c r="H595" s="119" t="s">
        <v>765</v>
      </c>
      <c r="I595" s="126" t="b">
        <v>1</v>
      </c>
      <c r="J595" s="121" t="s">
        <v>302</v>
      </c>
      <c r="K595" s="122" t="b">
        <v>0</v>
      </c>
      <c r="L595" s="123" t="str">
        <v/>
      </c>
      <c r="N595" s="116"/>
    </row>
    <row r="596" spans="1:14" ht="12.75" x14ac:dyDescent="0.2">
      <c r="A596" s="48"/>
      <c r="B596" s="140" t="s">
        <v>586</v>
      </c>
      <c r="C596" s="141"/>
      <c r="D596" s="141"/>
      <c r="E596" s="142" t="s">
        <v>664</v>
      </c>
      <c r="F596" s="119" t="str">
        <f>IF(AND(E596='Zoekmodel - Sensoren'!$C$5,I596=TRUE),H596,"")</f>
        <v/>
      </c>
      <c r="G596" s="119" t="str">
        <f>IF(AND(E596='Zoekmodel - Niet meetbaar'!$C$5,I596=FALSE),H596,"")</f>
        <v/>
      </c>
      <c r="H596" s="119" t="s">
        <v>765</v>
      </c>
      <c r="I596" s="126" t="b">
        <v>1</v>
      </c>
      <c r="J596" s="121" t="s">
        <v>302</v>
      </c>
      <c r="K596" s="122" t="b">
        <v>0</v>
      </c>
      <c r="L596" s="123" t="str">
        <v/>
      </c>
      <c r="N596" s="116"/>
    </row>
    <row r="597" spans="1:14" ht="12.75" x14ac:dyDescent="0.2">
      <c r="A597" s="48"/>
      <c r="B597" s="140" t="s">
        <v>704</v>
      </c>
      <c r="C597" s="141"/>
      <c r="D597" s="141"/>
      <c r="E597" s="142" t="s">
        <v>705</v>
      </c>
      <c r="F597" s="119" t="str">
        <f>IF(AND(E597='Zoekmodel - Sensoren'!$C$5,I597=TRUE),H597,"")</f>
        <v/>
      </c>
      <c r="G597" s="119" t="str">
        <f>IF(AND(E597='Zoekmodel - Niet meetbaar'!$C$5,I597=FALSE),H597,"")</f>
        <v/>
      </c>
      <c r="H597" s="119" t="s">
        <v>765</v>
      </c>
      <c r="I597" s="126" t="b">
        <v>1</v>
      </c>
      <c r="J597" s="121" t="s">
        <v>302</v>
      </c>
      <c r="K597" s="122" t="b">
        <v>0</v>
      </c>
      <c r="L597" s="123" t="str">
        <v/>
      </c>
      <c r="N597" s="116"/>
    </row>
    <row r="598" spans="1:14" ht="12.75" x14ac:dyDescent="0.2">
      <c r="A598" s="48"/>
      <c r="B598" s="140" t="s">
        <v>704</v>
      </c>
      <c r="C598" s="141"/>
      <c r="D598" s="141"/>
      <c r="E598" s="142" t="s">
        <v>711</v>
      </c>
      <c r="F598" s="119" t="str">
        <f>IF(AND(E598='Zoekmodel - Sensoren'!$C$5,I598=TRUE),H598,"")</f>
        <v/>
      </c>
      <c r="G598" s="119" t="str">
        <f>IF(AND(E598='Zoekmodel - Niet meetbaar'!$C$5,I598=FALSE),H598,"")</f>
        <v/>
      </c>
      <c r="H598" s="119" t="s">
        <v>765</v>
      </c>
      <c r="I598" s="126" t="b">
        <v>1</v>
      </c>
      <c r="J598" s="121" t="s">
        <v>302</v>
      </c>
      <c r="K598" s="122" t="b">
        <v>0</v>
      </c>
      <c r="L598" s="123" t="str">
        <v/>
      </c>
      <c r="N598" s="116"/>
    </row>
    <row r="599" spans="1:14" ht="12.75" x14ac:dyDescent="0.2">
      <c r="A599" s="48"/>
      <c r="B599" s="140" t="s">
        <v>704</v>
      </c>
      <c r="C599" s="141"/>
      <c r="D599" s="141"/>
      <c r="E599" s="142" t="s">
        <v>716</v>
      </c>
      <c r="F599" s="119" t="str">
        <f>IF(AND(E599='Zoekmodel - Sensoren'!$C$5,I599=TRUE),H599,"")</f>
        <v/>
      </c>
      <c r="G599" s="119" t="str">
        <f>IF(AND(E599='Zoekmodel - Niet meetbaar'!$C$5,I599=FALSE),H599,"")</f>
        <v/>
      </c>
      <c r="H599" s="119" t="s">
        <v>765</v>
      </c>
      <c r="I599" s="126" t="b">
        <v>1</v>
      </c>
      <c r="J599" s="121" t="s">
        <v>302</v>
      </c>
      <c r="K599" s="122" t="b">
        <v>0</v>
      </c>
      <c r="L599" s="123" t="str">
        <v/>
      </c>
      <c r="N599" s="116"/>
    </row>
    <row r="600" spans="1:14" ht="12.75" x14ac:dyDescent="0.2">
      <c r="A600" s="48"/>
      <c r="B600" s="140" t="s">
        <v>704</v>
      </c>
      <c r="C600" s="141"/>
      <c r="D600" s="141"/>
      <c r="E600" s="142" t="s">
        <v>725</v>
      </c>
      <c r="F600" s="119" t="str">
        <f>IF(AND(E600='Zoekmodel - Sensoren'!$C$5,I600=TRUE),H600,"")</f>
        <v/>
      </c>
      <c r="G600" s="119" t="str">
        <f>IF(AND(E600='Zoekmodel - Niet meetbaar'!$C$5,I600=FALSE),H600,"")</f>
        <v/>
      </c>
      <c r="H600" s="119" t="s">
        <v>765</v>
      </c>
      <c r="I600" s="126" t="b">
        <v>1</v>
      </c>
      <c r="J600" s="121" t="s">
        <v>302</v>
      </c>
      <c r="K600" s="122" t="b">
        <v>0</v>
      </c>
      <c r="L600" s="123" t="str">
        <v/>
      </c>
      <c r="N600" s="116"/>
    </row>
    <row r="601" spans="1:14" ht="12.75" x14ac:dyDescent="0.2">
      <c r="A601" s="48"/>
      <c r="B601" s="140" t="s">
        <v>704</v>
      </c>
      <c r="C601" s="141"/>
      <c r="D601" s="141"/>
      <c r="E601" s="142" t="s">
        <v>727</v>
      </c>
      <c r="F601" s="119" t="str">
        <f>IF(AND(E601='Zoekmodel - Sensoren'!$C$5,I601=TRUE),H601,"")</f>
        <v/>
      </c>
      <c r="G601" s="119" t="str">
        <f>IF(AND(E601='Zoekmodel - Niet meetbaar'!$C$5,I601=FALSE),H601,"")</f>
        <v/>
      </c>
      <c r="H601" s="119" t="s">
        <v>765</v>
      </c>
      <c r="I601" s="126" t="b">
        <v>1</v>
      </c>
      <c r="J601" s="121" t="s">
        <v>302</v>
      </c>
      <c r="K601" s="122" t="b">
        <v>0</v>
      </c>
      <c r="L601" s="123" t="str">
        <v/>
      </c>
      <c r="N601" s="116"/>
    </row>
    <row r="602" spans="1:14" ht="12.75" x14ac:dyDescent="0.2">
      <c r="A602" s="48"/>
      <c r="B602" s="140" t="s">
        <v>704</v>
      </c>
      <c r="C602" s="141"/>
      <c r="D602" s="141"/>
      <c r="E602" s="142" t="s">
        <v>734</v>
      </c>
      <c r="F602" s="119" t="str">
        <f>IF(AND(E602='Zoekmodel - Sensoren'!$C$5,I602=TRUE),H602,"")</f>
        <v/>
      </c>
      <c r="G602" s="119" t="str">
        <f>IF(AND(E602='Zoekmodel - Niet meetbaar'!$C$5,I602=FALSE),H602,"")</f>
        <v/>
      </c>
      <c r="H602" s="119" t="s">
        <v>765</v>
      </c>
      <c r="I602" s="126" t="b">
        <v>1</v>
      </c>
      <c r="J602" s="121" t="s">
        <v>302</v>
      </c>
      <c r="K602" s="122" t="b">
        <v>0</v>
      </c>
      <c r="L602" s="123" t="str">
        <v/>
      </c>
      <c r="N602" s="116"/>
    </row>
    <row r="603" spans="1:14" ht="12.75" x14ac:dyDescent="0.2">
      <c r="A603" s="48"/>
      <c r="B603" s="140" t="s">
        <v>704</v>
      </c>
      <c r="C603" s="141"/>
      <c r="D603" s="141"/>
      <c r="E603" s="142" t="s">
        <v>774</v>
      </c>
      <c r="F603" s="119" t="str">
        <f>IF(AND(E603='Zoekmodel - Sensoren'!$C$5,I603=TRUE),H603,"")</f>
        <v/>
      </c>
      <c r="G603" s="119" t="str">
        <f>IF(AND(E603='Zoekmodel - Niet meetbaar'!$C$5,I603=FALSE),H603,"")</f>
        <v/>
      </c>
      <c r="H603" s="119" t="s">
        <v>765</v>
      </c>
      <c r="I603" s="126" t="b">
        <v>1</v>
      </c>
      <c r="J603" s="121" t="s">
        <v>302</v>
      </c>
      <c r="K603" s="122" t="b">
        <v>0</v>
      </c>
      <c r="L603" s="123" t="str">
        <v/>
      </c>
      <c r="N603" s="116"/>
    </row>
    <row r="604" spans="1:14" ht="12.75" x14ac:dyDescent="0.2">
      <c r="A604" s="48"/>
      <c r="B604" s="140" t="s">
        <v>704</v>
      </c>
      <c r="C604" s="141"/>
      <c r="D604" s="141"/>
      <c r="E604" s="142" t="s">
        <v>741</v>
      </c>
      <c r="F604" s="119" t="str">
        <f>IF(AND(E604='Zoekmodel - Sensoren'!$C$5,I604=TRUE),H604,"")</f>
        <v/>
      </c>
      <c r="G604" s="119" t="str">
        <f>IF(AND(E604='Zoekmodel - Niet meetbaar'!$C$5,I604=FALSE),H604,"")</f>
        <v/>
      </c>
      <c r="H604" s="119" t="s">
        <v>765</v>
      </c>
      <c r="I604" s="126" t="b">
        <v>1</v>
      </c>
      <c r="J604" s="121" t="s">
        <v>302</v>
      </c>
      <c r="K604" s="122" t="b">
        <v>0</v>
      </c>
      <c r="L604" s="123" t="str">
        <v/>
      </c>
      <c r="N604" s="116"/>
    </row>
    <row r="605" spans="1:14" ht="12.75" x14ac:dyDescent="0.2">
      <c r="A605" s="48"/>
      <c r="B605" s="140" t="s">
        <v>704</v>
      </c>
      <c r="C605" s="141"/>
      <c r="D605" s="141"/>
      <c r="E605" s="142" t="s">
        <v>744</v>
      </c>
      <c r="F605" s="119" t="str">
        <f>IF(AND(E605='Zoekmodel - Sensoren'!$C$5,I605=TRUE),H605,"")</f>
        <v/>
      </c>
      <c r="G605" s="119" t="str">
        <f>IF(AND(E605='Zoekmodel - Niet meetbaar'!$C$5,I605=FALSE),H605,"")</f>
        <v/>
      </c>
      <c r="H605" s="119" t="s">
        <v>765</v>
      </c>
      <c r="I605" s="126" t="b">
        <v>1</v>
      </c>
      <c r="J605" s="121" t="s">
        <v>302</v>
      </c>
      <c r="K605" s="122" t="b">
        <v>0</v>
      </c>
      <c r="L605" s="123" t="str">
        <v/>
      </c>
      <c r="N605" s="116"/>
    </row>
    <row r="606" spans="1:14" ht="12.75" x14ac:dyDescent="0.2">
      <c r="A606" s="48"/>
      <c r="B606" s="140" t="s">
        <v>704</v>
      </c>
      <c r="C606" s="141"/>
      <c r="D606" s="141"/>
      <c r="E606" s="142" t="s">
        <v>751</v>
      </c>
      <c r="F606" s="119" t="str">
        <f>IF(AND(E606='Zoekmodel - Sensoren'!$C$5,I606=TRUE),H606,"")</f>
        <v/>
      </c>
      <c r="G606" s="119" t="str">
        <f>IF(AND(E606='Zoekmodel - Niet meetbaar'!$C$5,I606=FALSE),H606,"")</f>
        <v/>
      </c>
      <c r="H606" s="119" t="s">
        <v>765</v>
      </c>
      <c r="I606" s="126" t="b">
        <v>1</v>
      </c>
      <c r="J606" s="121" t="s">
        <v>302</v>
      </c>
      <c r="K606" s="122" t="b">
        <v>0</v>
      </c>
      <c r="L606" s="123" t="str">
        <v/>
      </c>
      <c r="N606" s="116"/>
    </row>
    <row r="607" spans="1:14" ht="12.75" x14ac:dyDescent="0.2">
      <c r="A607" s="48"/>
      <c r="B607" s="140" t="s">
        <v>704</v>
      </c>
      <c r="C607" s="141"/>
      <c r="D607" s="141"/>
      <c r="E607" s="142" t="s">
        <v>775</v>
      </c>
      <c r="F607" s="119" t="str">
        <f>IF(AND(E607='Zoekmodel - Sensoren'!$C$5,I607=TRUE),H607,"")</f>
        <v/>
      </c>
      <c r="G607" s="119" t="str">
        <f>IF(AND(E607='Zoekmodel - Niet meetbaar'!$C$5,I607=FALSE),H607,"")</f>
        <v/>
      </c>
      <c r="H607" s="119" t="s">
        <v>765</v>
      </c>
      <c r="I607" s="126" t="b">
        <v>1</v>
      </c>
      <c r="J607" s="121" t="s">
        <v>302</v>
      </c>
      <c r="K607" s="122" t="b">
        <v>0</v>
      </c>
      <c r="L607" s="123" t="str">
        <v/>
      </c>
      <c r="N607" s="116"/>
    </row>
    <row r="608" spans="1:14" ht="12.75" x14ac:dyDescent="0.2">
      <c r="A608" s="48"/>
      <c r="B608" s="137" t="s">
        <v>330</v>
      </c>
      <c r="C608" s="138"/>
      <c r="D608" s="138"/>
      <c r="E608" s="139" t="s">
        <v>331</v>
      </c>
      <c r="F608" s="119" t="str">
        <f>IF(AND(E608='Zoekmodel - Sensoren'!$C$5,I608=TRUE),H608,"")</f>
        <v/>
      </c>
      <c r="G608" s="119" t="str">
        <f>IF(AND(E608='Zoekmodel - Niet meetbaar'!$C$5,I608=FALSE),H608,"")</f>
        <v/>
      </c>
      <c r="H608" s="119" t="s">
        <v>765</v>
      </c>
      <c r="I608" s="126" t="b">
        <v>1</v>
      </c>
      <c r="J608" s="126" t="s">
        <v>305</v>
      </c>
      <c r="K608" s="122" t="b">
        <v>0</v>
      </c>
      <c r="L608" s="123" t="str">
        <v/>
      </c>
      <c r="N608" s="116"/>
    </row>
    <row r="609" spans="1:14" ht="12.75" x14ac:dyDescent="0.2">
      <c r="A609" s="48"/>
      <c r="B609" s="140" t="s">
        <v>330</v>
      </c>
      <c r="C609" s="141"/>
      <c r="D609" s="141"/>
      <c r="E609" s="142" t="s">
        <v>335</v>
      </c>
      <c r="F609" s="119" t="str">
        <f>IF(AND(E609='Zoekmodel - Sensoren'!$C$5,I609=TRUE),H609,"")</f>
        <v/>
      </c>
      <c r="G609" s="119" t="str">
        <f>IF(AND(E609='Zoekmodel - Niet meetbaar'!$C$5,I609=FALSE),H609,"")</f>
        <v/>
      </c>
      <c r="H609" s="119" t="s">
        <v>765</v>
      </c>
      <c r="I609" s="126" t="b">
        <v>1</v>
      </c>
      <c r="J609" s="126" t="s">
        <v>305</v>
      </c>
      <c r="K609" s="122" t="b">
        <v>0</v>
      </c>
      <c r="L609" s="123" t="str">
        <v/>
      </c>
      <c r="N609" s="116"/>
    </row>
    <row r="610" spans="1:14" ht="12.75" x14ac:dyDescent="0.2">
      <c r="A610" s="48"/>
      <c r="B610" s="140" t="s">
        <v>330</v>
      </c>
      <c r="C610" s="141"/>
      <c r="D610" s="141"/>
      <c r="E610" s="142" t="s">
        <v>339</v>
      </c>
      <c r="F610" s="119" t="str">
        <f>IF(AND(E610='Zoekmodel - Sensoren'!$C$5,I610=TRUE),H610,"")</f>
        <v/>
      </c>
      <c r="G610" s="119" t="str">
        <f>IF(AND(E610='Zoekmodel - Niet meetbaar'!$C$5,I610=FALSE),H610,"")</f>
        <v/>
      </c>
      <c r="H610" s="119" t="s">
        <v>765</v>
      </c>
      <c r="I610" s="126" t="b">
        <v>1</v>
      </c>
      <c r="J610" s="126" t="s">
        <v>305</v>
      </c>
      <c r="K610" s="122" t="b">
        <v>0</v>
      </c>
      <c r="L610" s="123" t="str">
        <v/>
      </c>
      <c r="N610" s="116"/>
    </row>
    <row r="611" spans="1:14" ht="12.75" x14ac:dyDescent="0.2">
      <c r="A611" s="48"/>
      <c r="B611" s="140" t="s">
        <v>330</v>
      </c>
      <c r="C611" s="141"/>
      <c r="D611" s="141"/>
      <c r="E611" s="142" t="s">
        <v>766</v>
      </c>
      <c r="F611" s="119" t="str">
        <f>IF(AND(E611='Zoekmodel - Sensoren'!$C$5,I611=TRUE),H611,"")</f>
        <v/>
      </c>
      <c r="G611" s="119" t="str">
        <f>IF(AND(E611='Zoekmodel - Niet meetbaar'!$C$5,I611=FALSE),H611,"")</f>
        <v/>
      </c>
      <c r="H611" s="119" t="s">
        <v>765</v>
      </c>
      <c r="I611" s="126" t="b">
        <v>1</v>
      </c>
      <c r="J611" s="126" t="s">
        <v>305</v>
      </c>
      <c r="K611" s="122" t="b">
        <v>0</v>
      </c>
      <c r="L611" s="123" t="str">
        <v/>
      </c>
      <c r="N611" s="116"/>
    </row>
    <row r="612" spans="1:14" ht="12.75" x14ac:dyDescent="0.2">
      <c r="A612" s="48"/>
      <c r="B612" s="140" t="s">
        <v>330</v>
      </c>
      <c r="C612" s="141"/>
      <c r="D612" s="141"/>
      <c r="E612" s="142" t="s">
        <v>345</v>
      </c>
      <c r="F612" s="119" t="str">
        <f>IF(AND(E612='Zoekmodel - Sensoren'!$C$5,I612=TRUE),H612,"")</f>
        <v/>
      </c>
      <c r="G612" s="119" t="str">
        <f>IF(AND(E612='Zoekmodel - Niet meetbaar'!$C$5,I612=FALSE),H612,"")</f>
        <v/>
      </c>
      <c r="H612" s="119" t="s">
        <v>765</v>
      </c>
      <c r="I612" s="126" t="b">
        <v>1</v>
      </c>
      <c r="J612" s="126" t="s">
        <v>305</v>
      </c>
      <c r="K612" s="122" t="b">
        <v>0</v>
      </c>
      <c r="L612" s="123" t="str">
        <v/>
      </c>
      <c r="N612" s="116"/>
    </row>
    <row r="613" spans="1:14" ht="12.75" x14ac:dyDescent="0.2">
      <c r="A613" s="48"/>
      <c r="B613" s="140" t="s">
        <v>330</v>
      </c>
      <c r="C613" s="141"/>
      <c r="D613" s="141"/>
      <c r="E613" s="142" t="s">
        <v>351</v>
      </c>
      <c r="F613" s="119" t="str">
        <f>IF(AND(E613='Zoekmodel - Sensoren'!$C$5,I613=TRUE),H613,"")</f>
        <v/>
      </c>
      <c r="G613" s="119" t="str">
        <f>IF(AND(E613='Zoekmodel - Niet meetbaar'!$C$5,I613=FALSE),H613,"")</f>
        <v/>
      </c>
      <c r="H613" s="119" t="s">
        <v>765</v>
      </c>
      <c r="I613" s="126" t="b">
        <v>1</v>
      </c>
      <c r="J613" s="126" t="s">
        <v>305</v>
      </c>
      <c r="K613" s="122" t="b">
        <v>0</v>
      </c>
      <c r="L613" s="123" t="str">
        <v/>
      </c>
      <c r="N613" s="116"/>
    </row>
    <row r="614" spans="1:14" ht="12.75" x14ac:dyDescent="0.2">
      <c r="A614" s="48"/>
      <c r="B614" s="140" t="s">
        <v>330</v>
      </c>
      <c r="C614" s="141"/>
      <c r="D614" s="141"/>
      <c r="E614" s="142" t="s">
        <v>767</v>
      </c>
      <c r="F614" s="119" t="str">
        <f>IF(AND(E614='Zoekmodel - Sensoren'!$C$5,I614=TRUE),H614,"")</f>
        <v/>
      </c>
      <c r="G614" s="119" t="str">
        <f>IF(AND(E614='Zoekmodel - Niet meetbaar'!$C$5,I614=FALSE),H614,"")</f>
        <v/>
      </c>
      <c r="H614" s="119" t="s">
        <v>765</v>
      </c>
      <c r="I614" s="126" t="b">
        <v>1</v>
      </c>
      <c r="J614" s="126" t="s">
        <v>305</v>
      </c>
      <c r="K614" s="122" t="b">
        <v>0</v>
      </c>
      <c r="L614" s="123" t="str">
        <v/>
      </c>
      <c r="N614" s="116"/>
    </row>
    <row r="615" spans="1:14" ht="12.75" x14ac:dyDescent="0.2">
      <c r="A615" s="48"/>
      <c r="B615" s="140" t="s">
        <v>330</v>
      </c>
      <c r="C615" s="141"/>
      <c r="D615" s="141"/>
      <c r="E615" s="142" t="s">
        <v>358</v>
      </c>
      <c r="F615" s="119" t="str">
        <f>IF(AND(E615='Zoekmodel - Sensoren'!$C$5,I615=TRUE),H615,"")</f>
        <v/>
      </c>
      <c r="G615" s="119" t="str">
        <f>IF(AND(E615='Zoekmodel - Niet meetbaar'!$C$5,I615=FALSE),H615,"")</f>
        <v/>
      </c>
      <c r="H615" s="119" t="s">
        <v>765</v>
      </c>
      <c r="I615" s="126" t="b">
        <v>1</v>
      </c>
      <c r="J615" s="126" t="s">
        <v>305</v>
      </c>
      <c r="K615" s="122" t="b">
        <v>0</v>
      </c>
      <c r="L615" s="123" t="str">
        <v/>
      </c>
      <c r="N615" s="116"/>
    </row>
    <row r="616" spans="1:14" ht="12.75" x14ac:dyDescent="0.2">
      <c r="A616" s="48"/>
      <c r="B616" s="140" t="s">
        <v>330</v>
      </c>
      <c r="C616" s="141"/>
      <c r="D616" s="141"/>
      <c r="E616" s="142" t="s">
        <v>360</v>
      </c>
      <c r="F616" s="119" t="str">
        <f>IF(AND(E616='Zoekmodel - Sensoren'!$C$5,I616=TRUE),H616,"")</f>
        <v/>
      </c>
      <c r="G616" s="119" t="str">
        <f>IF(AND(E616='Zoekmodel - Niet meetbaar'!$C$5,I616=FALSE),H616,"")</f>
        <v/>
      </c>
      <c r="H616" s="119" t="s">
        <v>765</v>
      </c>
      <c r="I616" s="126" t="b">
        <v>1</v>
      </c>
      <c r="J616" s="126" t="s">
        <v>305</v>
      </c>
      <c r="K616" s="122" t="b">
        <v>0</v>
      </c>
      <c r="L616" s="123" t="str">
        <v/>
      </c>
      <c r="N616" s="116"/>
    </row>
    <row r="617" spans="1:14" ht="12.75" x14ac:dyDescent="0.2">
      <c r="A617" s="48"/>
      <c r="B617" s="140" t="s">
        <v>330</v>
      </c>
      <c r="C617" s="141"/>
      <c r="D617" s="141"/>
      <c r="E617" s="142" t="s">
        <v>365</v>
      </c>
      <c r="F617" s="119" t="str">
        <f>IF(AND(E617='Zoekmodel - Sensoren'!$C$5,I617=TRUE),H617,"")</f>
        <v/>
      </c>
      <c r="G617" s="119" t="str">
        <f>IF(AND(E617='Zoekmodel - Niet meetbaar'!$C$5,I617=FALSE),H617,"")</f>
        <v/>
      </c>
      <c r="H617" s="119" t="s">
        <v>765</v>
      </c>
      <c r="I617" s="126" t="b">
        <v>1</v>
      </c>
      <c r="J617" s="126" t="s">
        <v>305</v>
      </c>
      <c r="K617" s="122" t="b">
        <v>0</v>
      </c>
      <c r="L617" s="123" t="str">
        <v/>
      </c>
      <c r="N617" s="116"/>
    </row>
    <row r="618" spans="1:14" ht="12.75" x14ac:dyDescent="0.2">
      <c r="A618" s="48"/>
      <c r="B618" s="140" t="s">
        <v>367</v>
      </c>
      <c r="C618" s="141"/>
      <c r="D618" s="141"/>
      <c r="E618" s="142" t="s">
        <v>368</v>
      </c>
      <c r="F618" s="119" t="str">
        <f>IF(AND(E618='Zoekmodel - Sensoren'!$C$5,I618=TRUE),H618,"")</f>
        <v/>
      </c>
      <c r="G618" s="119" t="str">
        <f>IF(AND(E618='Zoekmodel - Niet meetbaar'!$C$5,I618=FALSE),H618,"")</f>
        <v/>
      </c>
      <c r="H618" s="119" t="s">
        <v>765</v>
      </c>
      <c r="I618" s="126" t="b">
        <v>1</v>
      </c>
      <c r="J618" s="126" t="s">
        <v>305</v>
      </c>
      <c r="K618" s="122" t="b">
        <v>0</v>
      </c>
      <c r="L618" s="123" t="str">
        <v/>
      </c>
      <c r="N618" s="116"/>
    </row>
    <row r="619" spans="1:14" ht="12.75" x14ac:dyDescent="0.2">
      <c r="A619" s="48"/>
      <c r="B619" s="140" t="s">
        <v>367</v>
      </c>
      <c r="C619" s="141"/>
      <c r="D619" s="141"/>
      <c r="E619" s="142" t="s">
        <v>380</v>
      </c>
      <c r="F619" s="119" t="str">
        <f>IF(AND(E619='Zoekmodel - Sensoren'!$C$5,I619=TRUE),H619,"")</f>
        <v/>
      </c>
      <c r="G619" s="119" t="str">
        <f>IF(AND(E619='Zoekmodel - Niet meetbaar'!$C$5,I619=FALSE),H619,"")</f>
        <v/>
      </c>
      <c r="H619" s="119" t="s">
        <v>765</v>
      </c>
      <c r="I619" s="126" t="b">
        <v>1</v>
      </c>
      <c r="J619" s="126" t="s">
        <v>305</v>
      </c>
      <c r="K619" s="122" t="b">
        <v>0</v>
      </c>
      <c r="L619" s="123" t="str">
        <v/>
      </c>
      <c r="N619" s="116"/>
    </row>
    <row r="620" spans="1:14" ht="12.75" x14ac:dyDescent="0.2">
      <c r="A620" s="48"/>
      <c r="B620" s="140" t="s">
        <v>367</v>
      </c>
      <c r="C620" s="141"/>
      <c r="D620" s="141"/>
      <c r="E620" s="142" t="s">
        <v>384</v>
      </c>
      <c r="F620" s="119" t="str">
        <f>IF(AND(E620='Zoekmodel - Sensoren'!$C$5,I620=TRUE),H620,"")</f>
        <v/>
      </c>
      <c r="G620" s="119" t="str">
        <f>IF(AND(E620='Zoekmodel - Niet meetbaar'!$C$5,I620=FALSE),H620,"")</f>
        <v/>
      </c>
      <c r="H620" s="119" t="s">
        <v>765</v>
      </c>
      <c r="I620" s="126" t="b">
        <v>1</v>
      </c>
      <c r="J620" s="126" t="s">
        <v>305</v>
      </c>
      <c r="K620" s="122" t="b">
        <v>0</v>
      </c>
      <c r="L620" s="123" t="str">
        <v/>
      </c>
      <c r="N620" s="116"/>
    </row>
    <row r="621" spans="1:14" ht="12.75" x14ac:dyDescent="0.2">
      <c r="A621" s="48"/>
      <c r="B621" s="140" t="s">
        <v>367</v>
      </c>
      <c r="C621" s="141"/>
      <c r="D621" s="141"/>
      <c r="E621" s="142" t="s">
        <v>386</v>
      </c>
      <c r="F621" s="119" t="str">
        <f>IF(AND(E621='Zoekmodel - Sensoren'!$C$5,I621=TRUE),H621,"")</f>
        <v/>
      </c>
      <c r="G621" s="119" t="str">
        <f>IF(AND(E621='Zoekmodel - Niet meetbaar'!$C$5,I621=FALSE),H621,"")</f>
        <v/>
      </c>
      <c r="H621" s="119" t="s">
        <v>765</v>
      </c>
      <c r="I621" s="126" t="b">
        <v>1</v>
      </c>
      <c r="J621" s="126" t="s">
        <v>305</v>
      </c>
      <c r="K621" s="122" t="b">
        <v>0</v>
      </c>
      <c r="L621" s="123" t="str">
        <v/>
      </c>
      <c r="N621" s="116"/>
    </row>
    <row r="622" spans="1:14" ht="12.75" x14ac:dyDescent="0.2">
      <c r="A622" s="48"/>
      <c r="B622" s="140" t="s">
        <v>367</v>
      </c>
      <c r="C622" s="141"/>
      <c r="D622" s="141"/>
      <c r="E622" s="142" t="s">
        <v>393</v>
      </c>
      <c r="F622" s="119" t="str">
        <f>IF(AND(E622='Zoekmodel - Sensoren'!$C$5,I622=TRUE),H622,"")</f>
        <v/>
      </c>
      <c r="G622" s="119" t="str">
        <f>IF(AND(E622='Zoekmodel - Niet meetbaar'!$C$5,I622=FALSE),H622,"")</f>
        <v/>
      </c>
      <c r="H622" s="119" t="s">
        <v>765</v>
      </c>
      <c r="I622" s="126" t="b">
        <v>1</v>
      </c>
      <c r="J622" s="126" t="s">
        <v>305</v>
      </c>
      <c r="K622" s="122" t="b">
        <v>0</v>
      </c>
      <c r="L622" s="123" t="str">
        <v/>
      </c>
      <c r="N622" s="116"/>
    </row>
    <row r="623" spans="1:14" ht="12.75" x14ac:dyDescent="0.2">
      <c r="A623" s="48"/>
      <c r="B623" s="140" t="s">
        <v>367</v>
      </c>
      <c r="C623" s="141"/>
      <c r="D623" s="141"/>
      <c r="E623" s="142" t="s">
        <v>398</v>
      </c>
      <c r="F623" s="119" t="str">
        <f>IF(AND(E623='Zoekmodel - Sensoren'!$C$5,I623=TRUE),H623,"")</f>
        <v/>
      </c>
      <c r="G623" s="119" t="str">
        <f>IF(AND(E623='Zoekmodel - Niet meetbaar'!$C$5,I623=FALSE),H623,"")</f>
        <v/>
      </c>
      <c r="H623" s="119" t="s">
        <v>765</v>
      </c>
      <c r="I623" s="126" t="b">
        <v>1</v>
      </c>
      <c r="J623" s="126" t="s">
        <v>305</v>
      </c>
      <c r="K623" s="122" t="b">
        <v>0</v>
      </c>
      <c r="L623" s="123" t="str">
        <v/>
      </c>
      <c r="N623" s="116"/>
    </row>
    <row r="624" spans="1:14" ht="12.75" x14ac:dyDescent="0.2">
      <c r="A624" s="48"/>
      <c r="B624" s="140" t="s">
        <v>367</v>
      </c>
      <c r="C624" s="141"/>
      <c r="D624" s="141"/>
      <c r="E624" s="142" t="s">
        <v>401</v>
      </c>
      <c r="F624" s="119" t="str">
        <f>IF(AND(E624='Zoekmodel - Sensoren'!$C$5,I624=TRUE),H624,"")</f>
        <v/>
      </c>
      <c r="G624" s="119" t="str">
        <f>IF(AND(E624='Zoekmodel - Niet meetbaar'!$C$5,I624=FALSE),H624,"")</f>
        <v/>
      </c>
      <c r="H624" s="119" t="s">
        <v>765</v>
      </c>
      <c r="I624" s="126" t="b">
        <v>1</v>
      </c>
      <c r="J624" s="126" t="s">
        <v>305</v>
      </c>
      <c r="K624" s="122" t="b">
        <v>0</v>
      </c>
      <c r="L624" s="123" t="str">
        <v/>
      </c>
      <c r="N624" s="116"/>
    </row>
    <row r="625" spans="1:14" ht="12.75" x14ac:dyDescent="0.2">
      <c r="A625" s="48"/>
      <c r="B625" s="140" t="s">
        <v>367</v>
      </c>
      <c r="C625" s="141"/>
      <c r="D625" s="141"/>
      <c r="E625" s="142" t="s">
        <v>406</v>
      </c>
      <c r="F625" s="119" t="str">
        <f>IF(AND(E625='Zoekmodel - Sensoren'!$C$5,I625=TRUE),H625,"")</f>
        <v/>
      </c>
      <c r="G625" s="119" t="str">
        <f>IF(AND(E625='Zoekmodel - Niet meetbaar'!$C$5,I625=FALSE),H625,"")</f>
        <v/>
      </c>
      <c r="H625" s="119" t="s">
        <v>765</v>
      </c>
      <c r="I625" s="126" t="b">
        <v>1</v>
      </c>
      <c r="J625" s="126" t="s">
        <v>305</v>
      </c>
      <c r="K625" s="122" t="b">
        <v>0</v>
      </c>
      <c r="L625" s="123" t="str">
        <v/>
      </c>
      <c r="N625" s="116"/>
    </row>
    <row r="626" spans="1:14" ht="12.75" x14ac:dyDescent="0.2">
      <c r="A626" s="48"/>
      <c r="B626" s="140" t="s">
        <v>367</v>
      </c>
      <c r="C626" s="141"/>
      <c r="D626" s="141"/>
      <c r="E626" s="142" t="s">
        <v>412</v>
      </c>
      <c r="F626" s="119" t="str">
        <f>IF(AND(E626='Zoekmodel - Sensoren'!$C$5,I626=TRUE),H626,"")</f>
        <v/>
      </c>
      <c r="G626" s="119" t="str">
        <f>IF(AND(E626='Zoekmodel - Niet meetbaar'!$C$5,I626=FALSE),H626,"")</f>
        <v/>
      </c>
      <c r="H626" s="119" t="s">
        <v>765</v>
      </c>
      <c r="I626" s="126" t="b">
        <v>1</v>
      </c>
      <c r="J626" s="126" t="s">
        <v>305</v>
      </c>
      <c r="K626" s="122" t="b">
        <v>0</v>
      </c>
      <c r="L626" s="123" t="str">
        <v/>
      </c>
      <c r="N626" s="116"/>
    </row>
    <row r="627" spans="1:14" ht="12.75" x14ac:dyDescent="0.2">
      <c r="A627" s="48"/>
      <c r="B627" s="140" t="s">
        <v>367</v>
      </c>
      <c r="C627" s="141"/>
      <c r="D627" s="141"/>
      <c r="E627" s="142" t="s">
        <v>418</v>
      </c>
      <c r="F627" s="119" t="str">
        <f>IF(AND(E627='Zoekmodel - Sensoren'!$C$5,I627=TRUE),H627,"")</f>
        <v/>
      </c>
      <c r="G627" s="119" t="str">
        <f>IF(AND(E627='Zoekmodel - Niet meetbaar'!$C$5,I627=FALSE),H627,"")</f>
        <v/>
      </c>
      <c r="H627" s="119" t="s">
        <v>765</v>
      </c>
      <c r="I627" s="126" t="b">
        <v>1</v>
      </c>
      <c r="J627" s="126" t="s">
        <v>305</v>
      </c>
      <c r="K627" s="122" t="b">
        <v>0</v>
      </c>
      <c r="L627" s="123" t="str">
        <v/>
      </c>
      <c r="N627" s="116"/>
    </row>
    <row r="628" spans="1:14" ht="12.75" x14ac:dyDescent="0.2">
      <c r="A628" s="48"/>
      <c r="B628" s="140" t="s">
        <v>367</v>
      </c>
      <c r="C628" s="141"/>
      <c r="D628" s="141"/>
      <c r="E628" s="142" t="s">
        <v>423</v>
      </c>
      <c r="F628" s="119" t="str">
        <f>IF(AND(E628='Zoekmodel - Sensoren'!$C$5,I628=TRUE),H628,"")</f>
        <v/>
      </c>
      <c r="G628" s="119" t="str">
        <f>IF(AND(E628='Zoekmodel - Niet meetbaar'!$C$5,I628=FALSE),H628,"")</f>
        <v/>
      </c>
      <c r="H628" s="119" t="s">
        <v>765</v>
      </c>
      <c r="I628" s="126" t="b">
        <v>1</v>
      </c>
      <c r="J628" s="126" t="s">
        <v>305</v>
      </c>
      <c r="K628" s="122" t="b">
        <v>0</v>
      </c>
      <c r="L628" s="123" t="str">
        <v/>
      </c>
      <c r="N628" s="116"/>
    </row>
    <row r="629" spans="1:14" ht="12.75" x14ac:dyDescent="0.2">
      <c r="A629" s="48"/>
      <c r="B629" s="140" t="s">
        <v>367</v>
      </c>
      <c r="C629" s="141"/>
      <c r="D629" s="141"/>
      <c r="E629" s="142" t="s">
        <v>426</v>
      </c>
      <c r="F629" s="119" t="str">
        <f>IF(AND(E629='Zoekmodel - Sensoren'!$C$5,I629=TRUE),H629,"")</f>
        <v/>
      </c>
      <c r="G629" s="119" t="str">
        <f>IF(AND(E629='Zoekmodel - Niet meetbaar'!$C$5,I629=FALSE),H629,"")</f>
        <v/>
      </c>
      <c r="H629" s="119" t="s">
        <v>765</v>
      </c>
      <c r="I629" s="126" t="b">
        <v>1</v>
      </c>
      <c r="J629" s="126" t="s">
        <v>305</v>
      </c>
      <c r="K629" s="122" t="b">
        <v>0</v>
      </c>
      <c r="L629" s="123" t="str">
        <v/>
      </c>
      <c r="N629" s="116"/>
    </row>
    <row r="630" spans="1:14" ht="12.75" x14ac:dyDescent="0.2">
      <c r="A630" s="48"/>
      <c r="B630" s="140" t="s">
        <v>367</v>
      </c>
      <c r="C630" s="141"/>
      <c r="D630" s="141"/>
      <c r="E630" s="142" t="s">
        <v>430</v>
      </c>
      <c r="F630" s="119" t="str">
        <f>IF(AND(E630='Zoekmodel - Sensoren'!$C$5,I630=TRUE),H630,"")</f>
        <v/>
      </c>
      <c r="G630" s="119" t="str">
        <f>IF(AND(E630='Zoekmodel - Niet meetbaar'!$C$5,I630=FALSE),H630,"")</f>
        <v/>
      </c>
      <c r="H630" s="119" t="s">
        <v>765</v>
      </c>
      <c r="I630" s="126" t="b">
        <v>1</v>
      </c>
      <c r="J630" s="126" t="s">
        <v>305</v>
      </c>
      <c r="K630" s="122" t="b">
        <v>0</v>
      </c>
      <c r="L630" s="123" t="str">
        <v/>
      </c>
      <c r="N630" s="116"/>
    </row>
    <row r="631" spans="1:14" ht="12.75" x14ac:dyDescent="0.2">
      <c r="A631" s="48"/>
      <c r="B631" s="140" t="s">
        <v>367</v>
      </c>
      <c r="C631" s="141"/>
      <c r="D631" s="141"/>
      <c r="E631" s="142" t="s">
        <v>434</v>
      </c>
      <c r="F631" s="119" t="str">
        <f>IF(AND(E631='Zoekmodel - Sensoren'!$C$5,I631=TRUE),H631,"")</f>
        <v/>
      </c>
      <c r="G631" s="119" t="str">
        <f>IF(AND(E631='Zoekmodel - Niet meetbaar'!$C$5,I631=FALSE),H631,"")</f>
        <v/>
      </c>
      <c r="H631" s="119" t="s">
        <v>765</v>
      </c>
      <c r="I631" s="126" t="b">
        <v>1</v>
      </c>
      <c r="J631" s="126" t="s">
        <v>305</v>
      </c>
      <c r="K631" s="122" t="b">
        <v>0</v>
      </c>
      <c r="L631" s="123" t="str">
        <v/>
      </c>
      <c r="N631" s="116"/>
    </row>
    <row r="632" spans="1:14" ht="12.75" x14ac:dyDescent="0.2">
      <c r="A632" s="48"/>
      <c r="B632" s="140" t="s">
        <v>367</v>
      </c>
      <c r="C632" s="141"/>
      <c r="D632" s="141"/>
      <c r="E632" s="142" t="s">
        <v>436</v>
      </c>
      <c r="F632" s="119" t="str">
        <f>IF(AND(E632='Zoekmodel - Sensoren'!$C$5,I632=TRUE),H632,"")</f>
        <v/>
      </c>
      <c r="G632" s="119" t="str">
        <f>IF(AND(E632='Zoekmodel - Niet meetbaar'!$C$5,I632=FALSE),H632,"")</f>
        <v/>
      </c>
      <c r="H632" s="119" t="s">
        <v>765</v>
      </c>
      <c r="I632" s="126" t="b">
        <v>1</v>
      </c>
      <c r="J632" s="126" t="s">
        <v>305</v>
      </c>
      <c r="K632" s="122" t="b">
        <v>0</v>
      </c>
      <c r="L632" s="123" t="str">
        <v/>
      </c>
      <c r="N632" s="116"/>
    </row>
    <row r="633" spans="1:14" ht="12.75" x14ac:dyDescent="0.2">
      <c r="A633" s="48"/>
      <c r="B633" s="140" t="s">
        <v>367</v>
      </c>
      <c r="C633" s="141"/>
      <c r="D633" s="141"/>
      <c r="E633" s="142" t="s">
        <v>438</v>
      </c>
      <c r="F633" s="119" t="str">
        <f>IF(AND(E633='Zoekmodel - Sensoren'!$C$5,I633=TRUE),H633,"")</f>
        <v/>
      </c>
      <c r="G633" s="119" t="str">
        <f>IF(AND(E633='Zoekmodel - Niet meetbaar'!$C$5,I633=FALSE),H633,"")</f>
        <v/>
      </c>
      <c r="H633" s="119" t="s">
        <v>765</v>
      </c>
      <c r="I633" s="126" t="b">
        <v>1</v>
      </c>
      <c r="J633" s="126" t="s">
        <v>305</v>
      </c>
      <c r="K633" s="122" t="b">
        <v>0</v>
      </c>
      <c r="L633" s="123" t="str">
        <v/>
      </c>
      <c r="N633" s="116"/>
    </row>
    <row r="634" spans="1:14" ht="12.75" x14ac:dyDescent="0.2">
      <c r="A634" s="48"/>
      <c r="B634" s="140" t="s">
        <v>367</v>
      </c>
      <c r="C634" s="141"/>
      <c r="D634" s="141"/>
      <c r="E634" s="142" t="s">
        <v>442</v>
      </c>
      <c r="F634" s="119" t="str">
        <f>IF(AND(E634='Zoekmodel - Sensoren'!$C$5,I634=TRUE),H634,"")</f>
        <v/>
      </c>
      <c r="G634" s="119" t="str">
        <f>IF(AND(E634='Zoekmodel - Niet meetbaar'!$C$5,I634=FALSE),H634,"")</f>
        <v/>
      </c>
      <c r="H634" s="119" t="s">
        <v>765</v>
      </c>
      <c r="I634" s="126" t="b">
        <v>1</v>
      </c>
      <c r="J634" s="126" t="s">
        <v>305</v>
      </c>
      <c r="K634" s="122" t="b">
        <v>0</v>
      </c>
      <c r="L634" s="123" t="str">
        <v/>
      </c>
      <c r="N634" s="116"/>
    </row>
    <row r="635" spans="1:14" ht="12.75" x14ac:dyDescent="0.2">
      <c r="A635" s="48"/>
      <c r="B635" s="140" t="s">
        <v>450</v>
      </c>
      <c r="C635" s="141"/>
      <c r="D635" s="141"/>
      <c r="E635" s="142" t="s">
        <v>451</v>
      </c>
      <c r="F635" s="119" t="str">
        <f>IF(AND(E635='Zoekmodel - Sensoren'!$C$5,I635=TRUE),H635,"")</f>
        <v/>
      </c>
      <c r="G635" s="119" t="str">
        <f>IF(AND(E635='Zoekmodel - Niet meetbaar'!$C$5,I635=FALSE),H635,"")</f>
        <v/>
      </c>
      <c r="H635" s="119" t="s">
        <v>765</v>
      </c>
      <c r="I635" s="126" t="b">
        <v>1</v>
      </c>
      <c r="J635" s="126" t="s">
        <v>305</v>
      </c>
      <c r="K635" s="122" t="b">
        <v>0</v>
      </c>
      <c r="L635" s="123" t="str">
        <v/>
      </c>
      <c r="N635" s="116"/>
    </row>
    <row r="636" spans="1:14" ht="12.75" x14ac:dyDescent="0.2">
      <c r="A636" s="48"/>
      <c r="B636" s="140" t="s">
        <v>450</v>
      </c>
      <c r="C636" s="141"/>
      <c r="D636" s="141"/>
      <c r="E636" s="142" t="s">
        <v>768</v>
      </c>
      <c r="F636" s="119" t="str">
        <f>IF(AND(E636='Zoekmodel - Sensoren'!$C$5,I636=TRUE),H636,"")</f>
        <v/>
      </c>
      <c r="G636" s="119" t="str">
        <f>IF(AND(E636='Zoekmodel - Niet meetbaar'!$C$5,I636=FALSE),H636,"")</f>
        <v/>
      </c>
      <c r="H636" s="119" t="s">
        <v>765</v>
      </c>
      <c r="I636" s="126" t="b">
        <v>1</v>
      </c>
      <c r="J636" s="126" t="s">
        <v>305</v>
      </c>
      <c r="K636" s="122" t="b">
        <v>0</v>
      </c>
      <c r="L636" s="123" t="str">
        <v/>
      </c>
      <c r="N636" s="116"/>
    </row>
    <row r="637" spans="1:14" ht="12.75" x14ac:dyDescent="0.2">
      <c r="A637" s="48"/>
      <c r="B637" s="140" t="s">
        <v>450</v>
      </c>
      <c r="C637" s="141"/>
      <c r="D637" s="141"/>
      <c r="E637" s="142" t="s">
        <v>769</v>
      </c>
      <c r="F637" s="119" t="str">
        <f>IF(AND(E637='Zoekmodel - Sensoren'!$C$5,I637=TRUE),H637,"")</f>
        <v/>
      </c>
      <c r="G637" s="119" t="str">
        <f>IF(AND(E637='Zoekmodel - Niet meetbaar'!$C$5,I637=FALSE),H637,"")</f>
        <v/>
      </c>
      <c r="H637" s="119" t="s">
        <v>765</v>
      </c>
      <c r="I637" s="126" t="b">
        <v>1</v>
      </c>
      <c r="J637" s="126" t="s">
        <v>305</v>
      </c>
      <c r="K637" s="122" t="b">
        <v>0</v>
      </c>
      <c r="L637" s="123" t="str">
        <v/>
      </c>
      <c r="N637" s="116"/>
    </row>
    <row r="638" spans="1:14" ht="12.75" x14ac:dyDescent="0.2">
      <c r="A638" s="48"/>
      <c r="B638" s="140" t="s">
        <v>450</v>
      </c>
      <c r="C638" s="141"/>
      <c r="D638" s="141"/>
      <c r="E638" s="142" t="s">
        <v>490</v>
      </c>
      <c r="F638" s="119" t="str">
        <f>IF(AND(E638='Zoekmodel - Sensoren'!$C$5,I638=TRUE),H638,"")</f>
        <v/>
      </c>
      <c r="G638" s="119" t="str">
        <f>IF(AND(E638='Zoekmodel - Niet meetbaar'!$C$5,I638=FALSE),H638,"")</f>
        <v/>
      </c>
      <c r="H638" s="119" t="s">
        <v>765</v>
      </c>
      <c r="I638" s="126" t="b">
        <v>1</v>
      </c>
      <c r="J638" s="126" t="s">
        <v>305</v>
      </c>
      <c r="K638" s="122" t="b">
        <v>0</v>
      </c>
      <c r="L638" s="123" t="str">
        <v/>
      </c>
      <c r="N638" s="116"/>
    </row>
    <row r="639" spans="1:14" ht="12.75" x14ac:dyDescent="0.2">
      <c r="A639" s="48"/>
      <c r="B639" s="140" t="s">
        <v>450</v>
      </c>
      <c r="C639" s="141"/>
      <c r="D639" s="141"/>
      <c r="E639" s="142" t="s">
        <v>504</v>
      </c>
      <c r="F639" s="119" t="str">
        <f>IF(AND(E639='Zoekmodel - Sensoren'!$C$5,I639=TRUE),H639,"")</f>
        <v/>
      </c>
      <c r="G639" s="119" t="str">
        <f>IF(AND(E639='Zoekmodel - Niet meetbaar'!$C$5,I639=FALSE),H639,"")</f>
        <v/>
      </c>
      <c r="H639" s="119" t="s">
        <v>765</v>
      </c>
      <c r="I639" s="126" t="b">
        <v>1</v>
      </c>
      <c r="J639" s="126" t="s">
        <v>305</v>
      </c>
      <c r="K639" s="122" t="b">
        <v>0</v>
      </c>
      <c r="L639" s="123" t="str">
        <v/>
      </c>
      <c r="N639" s="116"/>
    </row>
    <row r="640" spans="1:14" ht="12.75" x14ac:dyDescent="0.2">
      <c r="A640" s="48"/>
      <c r="B640" s="140" t="s">
        <v>450</v>
      </c>
      <c r="C640" s="141"/>
      <c r="D640" s="141"/>
      <c r="E640" s="142" t="s">
        <v>510</v>
      </c>
      <c r="F640" s="119" t="str">
        <f>IF(AND(E640='Zoekmodel - Sensoren'!$C$5,I640=TRUE),H640,"")</f>
        <v/>
      </c>
      <c r="G640" s="119" t="str">
        <f>IF(AND(E640='Zoekmodel - Niet meetbaar'!$C$5,I640=FALSE),H640,"")</f>
        <v/>
      </c>
      <c r="H640" s="119" t="s">
        <v>765</v>
      </c>
      <c r="I640" s="126" t="b">
        <v>1</v>
      </c>
      <c r="J640" s="126" t="s">
        <v>305</v>
      </c>
      <c r="K640" s="122" t="b">
        <v>0</v>
      </c>
      <c r="L640" s="123" t="str">
        <v/>
      </c>
      <c r="N640" s="116"/>
    </row>
    <row r="641" spans="1:14" ht="12.75" x14ac:dyDescent="0.2">
      <c r="A641" s="48"/>
      <c r="B641" s="140" t="s">
        <v>450</v>
      </c>
      <c r="C641" s="141"/>
      <c r="D641" s="141"/>
      <c r="E641" s="142" t="s">
        <v>770</v>
      </c>
      <c r="F641" s="119" t="str">
        <f>IF(AND(E641='Zoekmodel - Sensoren'!$C$5,I641=TRUE),H641,"")</f>
        <v/>
      </c>
      <c r="G641" s="119" t="str">
        <f>IF(AND(E641='Zoekmodel - Niet meetbaar'!$C$5,I641=FALSE),H641,"")</f>
        <v/>
      </c>
      <c r="H641" s="119" t="s">
        <v>765</v>
      </c>
      <c r="I641" s="126" t="b">
        <v>1</v>
      </c>
      <c r="J641" s="126" t="s">
        <v>305</v>
      </c>
      <c r="K641" s="122" t="b">
        <v>0</v>
      </c>
      <c r="L641" s="123" t="str">
        <v/>
      </c>
      <c r="N641" s="116"/>
    </row>
    <row r="642" spans="1:14" ht="12.75" x14ac:dyDescent="0.2">
      <c r="A642" s="48"/>
      <c r="B642" s="140" t="s">
        <v>521</v>
      </c>
      <c r="C642" s="141"/>
      <c r="D642" s="141"/>
      <c r="E642" s="142" t="s">
        <v>522</v>
      </c>
      <c r="F642" s="119" t="str">
        <f>IF(AND(E642='Zoekmodel - Sensoren'!$C$5,I642=TRUE),H642,"")</f>
        <v/>
      </c>
      <c r="G642" s="119" t="str">
        <f>IF(AND(E642='Zoekmodel - Niet meetbaar'!$C$5,I642=FALSE),H642,"")</f>
        <v/>
      </c>
      <c r="H642" s="119" t="s">
        <v>765</v>
      </c>
      <c r="I642" s="126" t="b">
        <v>1</v>
      </c>
      <c r="J642" s="126" t="s">
        <v>305</v>
      </c>
      <c r="K642" s="122" t="b">
        <v>0</v>
      </c>
      <c r="L642" s="123" t="str">
        <v/>
      </c>
      <c r="N642" s="116"/>
    </row>
    <row r="643" spans="1:14" ht="12.75" x14ac:dyDescent="0.2">
      <c r="A643" s="48"/>
      <c r="B643" s="140" t="s">
        <v>521</v>
      </c>
      <c r="C643" s="141"/>
      <c r="D643" s="141"/>
      <c r="E643" s="142" t="s">
        <v>771</v>
      </c>
      <c r="F643" s="119" t="str">
        <f>IF(AND(E643='Zoekmodel - Sensoren'!$C$5,I643=TRUE),H643,"")</f>
        <v/>
      </c>
      <c r="G643" s="119" t="str">
        <f>IF(AND(E643='Zoekmodel - Niet meetbaar'!$C$5,I643=FALSE),H643,"")</f>
        <v/>
      </c>
      <c r="H643" s="119" t="s">
        <v>765</v>
      </c>
      <c r="I643" s="126" t="b">
        <v>1</v>
      </c>
      <c r="J643" s="126" t="s">
        <v>305</v>
      </c>
      <c r="K643" s="122" t="b">
        <v>0</v>
      </c>
      <c r="L643" s="123" t="str">
        <v/>
      </c>
      <c r="N643" s="116"/>
    </row>
    <row r="644" spans="1:14" ht="12.75" x14ac:dyDescent="0.2">
      <c r="A644" s="48"/>
      <c r="B644" s="140" t="s">
        <v>521</v>
      </c>
      <c r="C644" s="141"/>
      <c r="D644" s="141"/>
      <c r="E644" s="142" t="s">
        <v>541</v>
      </c>
      <c r="F644" s="119" t="str">
        <f>IF(AND(E644='Zoekmodel - Sensoren'!$C$5,I644=TRUE),H644,"")</f>
        <v/>
      </c>
      <c r="G644" s="119" t="str">
        <f>IF(AND(E644='Zoekmodel - Niet meetbaar'!$C$5,I644=FALSE),H644,"")</f>
        <v/>
      </c>
      <c r="H644" s="119" t="s">
        <v>765</v>
      </c>
      <c r="I644" s="126" t="b">
        <v>1</v>
      </c>
      <c r="J644" s="126" t="s">
        <v>305</v>
      </c>
      <c r="K644" s="122" t="b">
        <v>0</v>
      </c>
      <c r="L644" s="123" t="str">
        <v/>
      </c>
      <c r="N644" s="116"/>
    </row>
    <row r="645" spans="1:14" ht="12.75" x14ac:dyDescent="0.2">
      <c r="A645" s="48"/>
      <c r="B645" s="140" t="s">
        <v>521</v>
      </c>
      <c r="C645" s="141"/>
      <c r="D645" s="141"/>
      <c r="E645" s="142" t="s">
        <v>544</v>
      </c>
      <c r="F645" s="119" t="str">
        <f>IF(AND(E645='Zoekmodel - Sensoren'!$C$5,I645=TRUE),H645,"")</f>
        <v/>
      </c>
      <c r="G645" s="119" t="str">
        <f>IF(AND(E645='Zoekmodel - Niet meetbaar'!$C$5,I645=FALSE),H645,"")</f>
        <v/>
      </c>
      <c r="H645" s="119" t="s">
        <v>765</v>
      </c>
      <c r="I645" s="126" t="b">
        <v>1</v>
      </c>
      <c r="J645" s="126" t="s">
        <v>305</v>
      </c>
      <c r="K645" s="122" t="b">
        <v>0</v>
      </c>
      <c r="L645" s="123" t="str">
        <v/>
      </c>
      <c r="N645" s="116"/>
    </row>
    <row r="646" spans="1:14" ht="12.75" x14ac:dyDescent="0.2">
      <c r="A646" s="48"/>
      <c r="B646" s="140" t="s">
        <v>521</v>
      </c>
      <c r="C646" s="141"/>
      <c r="D646" s="141"/>
      <c r="E646" s="142" t="s">
        <v>549</v>
      </c>
      <c r="F646" s="119" t="str">
        <f>IF(AND(E646='Zoekmodel - Sensoren'!$C$5,I646=TRUE),H646,"")</f>
        <v/>
      </c>
      <c r="G646" s="119" t="str">
        <f>IF(AND(E646='Zoekmodel - Niet meetbaar'!$C$5,I646=FALSE),H646,"")</f>
        <v/>
      </c>
      <c r="H646" s="119" t="s">
        <v>765</v>
      </c>
      <c r="I646" s="126" t="b">
        <v>1</v>
      </c>
      <c r="J646" s="126" t="s">
        <v>305</v>
      </c>
      <c r="K646" s="122" t="b">
        <v>0</v>
      </c>
      <c r="L646" s="123" t="str">
        <v/>
      </c>
      <c r="N646" s="116"/>
    </row>
    <row r="647" spans="1:14" ht="12.75" x14ac:dyDescent="0.2">
      <c r="A647" s="48"/>
      <c r="B647" s="140" t="s">
        <v>521</v>
      </c>
      <c r="C647" s="141"/>
      <c r="D647" s="141"/>
      <c r="E647" s="142" t="s">
        <v>772</v>
      </c>
      <c r="F647" s="119" t="str">
        <f>IF(AND(E647='Zoekmodel - Sensoren'!$C$5,I647=TRUE),H647,"")</f>
        <v/>
      </c>
      <c r="G647" s="119" t="str">
        <f>IF(AND(E647='Zoekmodel - Niet meetbaar'!$C$5,I647=FALSE),H647,"")</f>
        <v/>
      </c>
      <c r="H647" s="119" t="s">
        <v>765</v>
      </c>
      <c r="I647" s="126" t="b">
        <v>1</v>
      </c>
      <c r="J647" s="126" t="s">
        <v>305</v>
      </c>
      <c r="K647" s="122" t="b">
        <v>0</v>
      </c>
      <c r="L647" s="123" t="str">
        <v/>
      </c>
      <c r="N647" s="116"/>
    </row>
    <row r="648" spans="1:14" ht="12.75" x14ac:dyDescent="0.2">
      <c r="A648" s="48"/>
      <c r="B648" s="140" t="s">
        <v>521</v>
      </c>
      <c r="C648" s="141"/>
      <c r="D648" s="141"/>
      <c r="E648" s="142" t="s">
        <v>554</v>
      </c>
      <c r="F648" s="119" t="str">
        <f>IF(AND(E648='Zoekmodel - Sensoren'!$C$5,I648=TRUE),H648,"")</f>
        <v/>
      </c>
      <c r="G648" s="119" t="str">
        <f>IF(AND(E648='Zoekmodel - Niet meetbaar'!$C$5,I648=FALSE),H648,"")</f>
        <v/>
      </c>
      <c r="H648" s="119" t="s">
        <v>765</v>
      </c>
      <c r="I648" s="126" t="b">
        <v>1</v>
      </c>
      <c r="J648" s="126" t="s">
        <v>305</v>
      </c>
      <c r="K648" s="122" t="b">
        <v>0</v>
      </c>
      <c r="L648" s="123" t="str">
        <v/>
      </c>
      <c r="N648" s="116"/>
    </row>
    <row r="649" spans="1:14" ht="12.75" x14ac:dyDescent="0.2">
      <c r="A649" s="48"/>
      <c r="B649" s="140" t="s">
        <v>521</v>
      </c>
      <c r="C649" s="141"/>
      <c r="D649" s="141"/>
      <c r="E649" s="142" t="s">
        <v>558</v>
      </c>
      <c r="F649" s="119" t="str">
        <f>IF(AND(E649='Zoekmodel - Sensoren'!$C$5,I649=TRUE),H649,"")</f>
        <v/>
      </c>
      <c r="G649" s="119" t="str">
        <f>IF(AND(E649='Zoekmodel - Niet meetbaar'!$C$5,I649=FALSE),H649,"")</f>
        <v/>
      </c>
      <c r="H649" s="119" t="s">
        <v>765</v>
      </c>
      <c r="I649" s="126" t="b">
        <v>1</v>
      </c>
      <c r="J649" s="126" t="s">
        <v>305</v>
      </c>
      <c r="K649" s="122" t="b">
        <v>0</v>
      </c>
      <c r="L649" s="123" t="str">
        <v/>
      </c>
      <c r="N649" s="116"/>
    </row>
    <row r="650" spans="1:14" ht="12.75" x14ac:dyDescent="0.2">
      <c r="A650" s="48"/>
      <c r="B650" s="140" t="s">
        <v>521</v>
      </c>
      <c r="C650" s="141"/>
      <c r="D650" s="141"/>
      <c r="E650" s="142" t="s">
        <v>560</v>
      </c>
      <c r="F650" s="119" t="str">
        <f>IF(AND(E650='Zoekmodel - Sensoren'!$C$5,I650=TRUE),H650,"")</f>
        <v/>
      </c>
      <c r="G650" s="119" t="str">
        <f>IF(AND(E650='Zoekmodel - Niet meetbaar'!$C$5,I650=FALSE),H650,"")</f>
        <v/>
      </c>
      <c r="H650" s="119" t="s">
        <v>765</v>
      </c>
      <c r="I650" s="126" t="b">
        <v>1</v>
      </c>
      <c r="J650" s="126" t="s">
        <v>305</v>
      </c>
      <c r="K650" s="122" t="b">
        <v>0</v>
      </c>
      <c r="L650" s="123" t="str">
        <v/>
      </c>
      <c r="N650" s="116"/>
    </row>
    <row r="651" spans="1:14" ht="12.75" x14ac:dyDescent="0.2">
      <c r="A651" s="48"/>
      <c r="B651" s="140" t="s">
        <v>521</v>
      </c>
      <c r="C651" s="141"/>
      <c r="D651" s="141"/>
      <c r="E651" s="142" t="s">
        <v>564</v>
      </c>
      <c r="F651" s="119" t="str">
        <f>IF(AND(E651='Zoekmodel - Sensoren'!$C$5,I651=TRUE),H651,"")</f>
        <v/>
      </c>
      <c r="G651" s="119" t="str">
        <f>IF(AND(E651='Zoekmodel - Niet meetbaar'!$C$5,I651=FALSE),H651,"")</f>
        <v/>
      </c>
      <c r="H651" s="119" t="s">
        <v>765</v>
      </c>
      <c r="I651" s="126" t="b">
        <v>1</v>
      </c>
      <c r="J651" s="126" t="s">
        <v>305</v>
      </c>
      <c r="K651" s="122" t="b">
        <v>0</v>
      </c>
      <c r="L651" s="123" t="str">
        <v/>
      </c>
      <c r="N651" s="116"/>
    </row>
    <row r="652" spans="1:14" ht="12.75" x14ac:dyDescent="0.2">
      <c r="A652" s="48"/>
      <c r="B652" s="140" t="s">
        <v>521</v>
      </c>
      <c r="C652" s="141"/>
      <c r="D652" s="141"/>
      <c r="E652" s="142" t="s">
        <v>577</v>
      </c>
      <c r="F652" s="119" t="str">
        <f>IF(AND(E652='Zoekmodel - Sensoren'!$C$5,I652=TRUE),H652,"")</f>
        <v/>
      </c>
      <c r="G652" s="119" t="str">
        <f>IF(AND(E652='Zoekmodel - Niet meetbaar'!$C$5,I652=FALSE),H652,"")</f>
        <v/>
      </c>
      <c r="H652" s="119" t="s">
        <v>765</v>
      </c>
      <c r="I652" s="126" t="b">
        <v>1</v>
      </c>
      <c r="J652" s="126" t="s">
        <v>305</v>
      </c>
      <c r="K652" s="122" t="b">
        <v>0</v>
      </c>
      <c r="L652" s="123" t="str">
        <v/>
      </c>
      <c r="N652" s="116"/>
    </row>
    <row r="653" spans="1:14" ht="12.75" x14ac:dyDescent="0.2">
      <c r="A653" s="48"/>
      <c r="B653" s="140" t="s">
        <v>521</v>
      </c>
      <c r="C653" s="141"/>
      <c r="D653" s="141"/>
      <c r="E653" s="142" t="s">
        <v>580</v>
      </c>
      <c r="F653" s="119" t="str">
        <f>IF(AND(E653='Zoekmodel - Sensoren'!$C$5,I653=TRUE),H653,"")</f>
        <v/>
      </c>
      <c r="G653" s="119" t="str">
        <f>IF(AND(E653='Zoekmodel - Niet meetbaar'!$C$5,I653=FALSE),H653,"")</f>
        <v/>
      </c>
      <c r="H653" s="119" t="s">
        <v>765</v>
      </c>
      <c r="I653" s="126" t="b">
        <v>1</v>
      </c>
      <c r="J653" s="126" t="s">
        <v>305</v>
      </c>
      <c r="K653" s="122" t="b">
        <v>0</v>
      </c>
      <c r="L653" s="123" t="str">
        <v/>
      </c>
      <c r="N653" s="116"/>
    </row>
    <row r="654" spans="1:14" ht="12.75" x14ac:dyDescent="0.2">
      <c r="A654" s="48"/>
      <c r="B654" s="140" t="s">
        <v>586</v>
      </c>
      <c r="C654" s="141"/>
      <c r="D654" s="141"/>
      <c r="E654" s="142" t="s">
        <v>587</v>
      </c>
      <c r="F654" s="119" t="str">
        <f>IF(AND(E654='Zoekmodel - Sensoren'!$C$5,I654=TRUE),H654,"")</f>
        <v/>
      </c>
      <c r="G654" s="119" t="str">
        <f>IF(AND(E654='Zoekmodel - Niet meetbaar'!$C$5,I654=FALSE),H654,"")</f>
        <v/>
      </c>
      <c r="H654" s="119" t="s">
        <v>765</v>
      </c>
      <c r="I654" s="126" t="b">
        <v>1</v>
      </c>
      <c r="J654" s="126" t="s">
        <v>305</v>
      </c>
      <c r="K654" s="122" t="b">
        <v>0</v>
      </c>
      <c r="L654" s="123" t="str">
        <v/>
      </c>
      <c r="N654" s="116"/>
    </row>
    <row r="655" spans="1:14" ht="12.75" x14ac:dyDescent="0.2">
      <c r="A655" s="48"/>
      <c r="B655" s="140" t="s">
        <v>586</v>
      </c>
      <c r="C655" s="141"/>
      <c r="D655" s="141"/>
      <c r="E655" s="142" t="s">
        <v>595</v>
      </c>
      <c r="F655" s="119" t="str">
        <f>IF(AND(E655='Zoekmodel - Sensoren'!$C$5,I655=TRUE),H655,"")</f>
        <v/>
      </c>
      <c r="G655" s="119" t="str">
        <f>IF(AND(E655='Zoekmodel - Niet meetbaar'!$C$5,I655=FALSE),H655,"")</f>
        <v/>
      </c>
      <c r="H655" s="119" t="s">
        <v>765</v>
      </c>
      <c r="I655" s="126" t="b">
        <v>1</v>
      </c>
      <c r="J655" s="126" t="s">
        <v>305</v>
      </c>
      <c r="K655" s="122" t="b">
        <v>0</v>
      </c>
      <c r="L655" s="123" t="str">
        <v/>
      </c>
      <c r="N655" s="116"/>
    </row>
    <row r="656" spans="1:14" ht="12.75" x14ac:dyDescent="0.2">
      <c r="A656" s="48"/>
      <c r="B656" s="140" t="s">
        <v>586</v>
      </c>
      <c r="C656" s="141"/>
      <c r="D656" s="141"/>
      <c r="E656" s="142" t="s">
        <v>603</v>
      </c>
      <c r="F656" s="119" t="str">
        <f>IF(AND(E656='Zoekmodel - Sensoren'!$C$5,I656=TRUE),H656,"")</f>
        <v/>
      </c>
      <c r="G656" s="119" t="str">
        <f>IF(AND(E656='Zoekmodel - Niet meetbaar'!$C$5,I656=FALSE),H656,"")</f>
        <v/>
      </c>
      <c r="H656" s="119" t="s">
        <v>765</v>
      </c>
      <c r="I656" s="126" t="b">
        <v>1</v>
      </c>
      <c r="J656" s="126" t="s">
        <v>305</v>
      </c>
      <c r="K656" s="122" t="b">
        <v>0</v>
      </c>
      <c r="L656" s="123" t="str">
        <v/>
      </c>
      <c r="N656" s="116"/>
    </row>
    <row r="657" spans="1:14" ht="12.75" x14ac:dyDescent="0.2">
      <c r="A657" s="48"/>
      <c r="B657" s="140" t="s">
        <v>586</v>
      </c>
      <c r="C657" s="141"/>
      <c r="D657" s="141"/>
      <c r="E657" s="142" t="s">
        <v>610</v>
      </c>
      <c r="F657" s="119" t="str">
        <f>IF(AND(E657='Zoekmodel - Sensoren'!$C$5,I657=TRUE),H657,"")</f>
        <v/>
      </c>
      <c r="G657" s="119" t="str">
        <f>IF(AND(E657='Zoekmodel - Niet meetbaar'!$C$5,I657=FALSE),H657,"")</f>
        <v/>
      </c>
      <c r="H657" s="119" t="s">
        <v>765</v>
      </c>
      <c r="I657" s="126" t="b">
        <v>1</v>
      </c>
      <c r="J657" s="126" t="s">
        <v>305</v>
      </c>
      <c r="K657" s="122" t="b">
        <v>0</v>
      </c>
      <c r="L657" s="123" t="str">
        <v/>
      </c>
      <c r="N657" s="116"/>
    </row>
    <row r="658" spans="1:14" ht="12.75" x14ac:dyDescent="0.2">
      <c r="A658" s="48"/>
      <c r="B658" s="140" t="s">
        <v>586</v>
      </c>
      <c r="C658" s="141"/>
      <c r="D658" s="141"/>
      <c r="E658" s="142" t="s">
        <v>617</v>
      </c>
      <c r="F658" s="119" t="str">
        <f>IF(AND(E658='Zoekmodel - Sensoren'!$C$5,I658=TRUE),H658,"")</f>
        <v/>
      </c>
      <c r="G658" s="119" t="str">
        <f>IF(AND(E658='Zoekmodel - Niet meetbaar'!$C$5,I658=FALSE),H658,"")</f>
        <v/>
      </c>
      <c r="H658" s="119" t="s">
        <v>765</v>
      </c>
      <c r="I658" s="126" t="b">
        <v>1</v>
      </c>
      <c r="J658" s="126" t="s">
        <v>305</v>
      </c>
      <c r="K658" s="122" t="b">
        <v>0</v>
      </c>
      <c r="L658" s="123" t="str">
        <v/>
      </c>
      <c r="N658" s="116"/>
    </row>
    <row r="659" spans="1:14" ht="12.75" x14ac:dyDescent="0.2">
      <c r="A659" s="48"/>
      <c r="B659" s="140" t="s">
        <v>586</v>
      </c>
      <c r="C659" s="141"/>
      <c r="D659" s="141"/>
      <c r="E659" s="142" t="s">
        <v>773</v>
      </c>
      <c r="F659" s="119" t="str">
        <f>IF(AND(E659='Zoekmodel - Sensoren'!$C$5,I659=TRUE),H659,"")</f>
        <v/>
      </c>
      <c r="G659" s="119" t="str">
        <f>IF(AND(E659='Zoekmodel - Niet meetbaar'!$C$5,I659=FALSE),H659,"")</f>
        <v/>
      </c>
      <c r="H659" s="119" t="s">
        <v>765</v>
      </c>
      <c r="I659" s="126" t="b">
        <v>1</v>
      </c>
      <c r="J659" s="126" t="s">
        <v>305</v>
      </c>
      <c r="K659" s="122" t="b">
        <v>0</v>
      </c>
      <c r="L659" s="123" t="str">
        <v/>
      </c>
      <c r="N659" s="116"/>
    </row>
    <row r="660" spans="1:14" ht="12.75" x14ac:dyDescent="0.2">
      <c r="A660" s="48"/>
      <c r="B660" s="140" t="s">
        <v>586</v>
      </c>
      <c r="C660" s="141"/>
      <c r="D660" s="141"/>
      <c r="E660" s="142" t="s">
        <v>660</v>
      </c>
      <c r="F660" s="119" t="str">
        <f>IF(AND(E660='Zoekmodel - Sensoren'!$C$5,I660=TRUE),H660,"")</f>
        <v/>
      </c>
      <c r="G660" s="119" t="str">
        <f>IF(AND(E660='Zoekmodel - Niet meetbaar'!$C$5,I660=FALSE),H660,"")</f>
        <v/>
      </c>
      <c r="H660" s="119" t="s">
        <v>765</v>
      </c>
      <c r="I660" s="126" t="b">
        <v>1</v>
      </c>
      <c r="J660" s="126" t="s">
        <v>305</v>
      </c>
      <c r="K660" s="122" t="b">
        <v>0</v>
      </c>
      <c r="L660" s="123" t="str">
        <v/>
      </c>
      <c r="N660" s="116"/>
    </row>
    <row r="661" spans="1:14" ht="12.75" x14ac:dyDescent="0.2">
      <c r="A661" s="48"/>
      <c r="B661" s="140" t="s">
        <v>586</v>
      </c>
      <c r="C661" s="141"/>
      <c r="D661" s="141"/>
      <c r="E661" s="142" t="s">
        <v>664</v>
      </c>
      <c r="F661" s="119" t="str">
        <f>IF(AND(E661='Zoekmodel - Sensoren'!$C$5,I661=TRUE),H661,"")</f>
        <v/>
      </c>
      <c r="G661" s="119" t="str">
        <f>IF(AND(E661='Zoekmodel - Niet meetbaar'!$C$5,I661=FALSE),H661,"")</f>
        <v/>
      </c>
      <c r="H661" s="119" t="s">
        <v>765</v>
      </c>
      <c r="I661" s="126" t="b">
        <v>1</v>
      </c>
      <c r="J661" s="126" t="s">
        <v>305</v>
      </c>
      <c r="K661" s="122" t="b">
        <v>0</v>
      </c>
      <c r="L661" s="123" t="str">
        <v/>
      </c>
      <c r="N661" s="116"/>
    </row>
    <row r="662" spans="1:14" ht="12.75" x14ac:dyDescent="0.2">
      <c r="A662" s="48"/>
      <c r="B662" s="140" t="s">
        <v>704</v>
      </c>
      <c r="C662" s="141"/>
      <c r="D662" s="141"/>
      <c r="E662" s="142" t="s">
        <v>705</v>
      </c>
      <c r="F662" s="119" t="str">
        <f>IF(AND(E662='Zoekmodel - Sensoren'!$C$5,I662=TRUE),H662,"")</f>
        <v/>
      </c>
      <c r="G662" s="119" t="str">
        <f>IF(AND(E662='Zoekmodel - Niet meetbaar'!$C$5,I662=FALSE),H662,"")</f>
        <v/>
      </c>
      <c r="H662" s="119" t="s">
        <v>765</v>
      </c>
      <c r="I662" s="126" t="b">
        <v>1</v>
      </c>
      <c r="J662" s="126" t="s">
        <v>305</v>
      </c>
      <c r="K662" s="122" t="b">
        <v>0</v>
      </c>
      <c r="L662" s="123" t="str">
        <v/>
      </c>
      <c r="N662" s="116"/>
    </row>
    <row r="663" spans="1:14" ht="12.75" x14ac:dyDescent="0.2">
      <c r="A663" s="48"/>
      <c r="B663" s="140" t="s">
        <v>704</v>
      </c>
      <c r="C663" s="141"/>
      <c r="D663" s="141"/>
      <c r="E663" s="142" t="s">
        <v>711</v>
      </c>
      <c r="F663" s="119" t="str">
        <f>IF(AND(E663='Zoekmodel - Sensoren'!$C$5,I663=TRUE),H663,"")</f>
        <v/>
      </c>
      <c r="G663" s="119" t="str">
        <f>IF(AND(E663='Zoekmodel - Niet meetbaar'!$C$5,I663=FALSE),H663,"")</f>
        <v/>
      </c>
      <c r="H663" s="119" t="s">
        <v>765</v>
      </c>
      <c r="I663" s="126" t="b">
        <v>1</v>
      </c>
      <c r="J663" s="126" t="s">
        <v>305</v>
      </c>
      <c r="K663" s="122" t="b">
        <v>0</v>
      </c>
      <c r="L663" s="123" t="str">
        <v/>
      </c>
      <c r="N663" s="116"/>
    </row>
    <row r="664" spans="1:14" ht="12.75" x14ac:dyDescent="0.2">
      <c r="A664" s="48"/>
      <c r="B664" s="140" t="s">
        <v>704</v>
      </c>
      <c r="C664" s="141"/>
      <c r="D664" s="141"/>
      <c r="E664" s="142" t="s">
        <v>716</v>
      </c>
      <c r="F664" s="119" t="str">
        <f>IF(AND(E664='Zoekmodel - Sensoren'!$C$5,I664=TRUE),H664,"")</f>
        <v/>
      </c>
      <c r="G664" s="119" t="str">
        <f>IF(AND(E664='Zoekmodel - Niet meetbaar'!$C$5,I664=FALSE),H664,"")</f>
        <v/>
      </c>
      <c r="H664" s="119" t="s">
        <v>765</v>
      </c>
      <c r="I664" s="126" t="b">
        <v>1</v>
      </c>
      <c r="J664" s="126" t="s">
        <v>305</v>
      </c>
      <c r="K664" s="122" t="b">
        <v>0</v>
      </c>
      <c r="L664" s="123" t="str">
        <v/>
      </c>
      <c r="N664" s="116"/>
    </row>
    <row r="665" spans="1:14" ht="12.75" x14ac:dyDescent="0.2">
      <c r="A665" s="48"/>
      <c r="B665" s="140" t="s">
        <v>704</v>
      </c>
      <c r="C665" s="141"/>
      <c r="D665" s="141"/>
      <c r="E665" s="142" t="s">
        <v>725</v>
      </c>
      <c r="F665" s="119" t="str">
        <f>IF(AND(E665='Zoekmodel - Sensoren'!$C$5,I665=TRUE),H665,"")</f>
        <v/>
      </c>
      <c r="G665" s="119" t="str">
        <f>IF(AND(E665='Zoekmodel - Niet meetbaar'!$C$5,I665=FALSE),H665,"")</f>
        <v/>
      </c>
      <c r="H665" s="119" t="s">
        <v>765</v>
      </c>
      <c r="I665" s="126" t="b">
        <v>1</v>
      </c>
      <c r="J665" s="126" t="s">
        <v>305</v>
      </c>
      <c r="K665" s="122" t="b">
        <v>0</v>
      </c>
      <c r="L665" s="123" t="str">
        <v/>
      </c>
      <c r="N665" s="116"/>
    </row>
    <row r="666" spans="1:14" ht="12.75" x14ac:dyDescent="0.2">
      <c r="A666" s="48"/>
      <c r="B666" s="140" t="s">
        <v>704</v>
      </c>
      <c r="C666" s="141"/>
      <c r="D666" s="141"/>
      <c r="E666" s="142" t="s">
        <v>727</v>
      </c>
      <c r="F666" s="119" t="str">
        <f>IF(AND(E666='Zoekmodel - Sensoren'!$C$5,I666=TRUE),H666,"")</f>
        <v/>
      </c>
      <c r="G666" s="119" t="str">
        <f>IF(AND(E666='Zoekmodel - Niet meetbaar'!$C$5,I666=FALSE),H666,"")</f>
        <v/>
      </c>
      <c r="H666" s="119" t="s">
        <v>765</v>
      </c>
      <c r="I666" s="126" t="b">
        <v>1</v>
      </c>
      <c r="J666" s="126" t="s">
        <v>305</v>
      </c>
      <c r="K666" s="122" t="b">
        <v>0</v>
      </c>
      <c r="L666" s="123" t="str">
        <v/>
      </c>
      <c r="N666" s="116"/>
    </row>
    <row r="667" spans="1:14" ht="12.75" x14ac:dyDescent="0.2">
      <c r="A667" s="48"/>
      <c r="B667" s="140" t="s">
        <v>704</v>
      </c>
      <c r="C667" s="141"/>
      <c r="D667" s="141"/>
      <c r="E667" s="142" t="s">
        <v>734</v>
      </c>
      <c r="F667" s="119" t="str">
        <f>IF(AND(E667='Zoekmodel - Sensoren'!$C$5,I667=TRUE),H667,"")</f>
        <v/>
      </c>
      <c r="G667" s="119" t="str">
        <f>IF(AND(E667='Zoekmodel - Niet meetbaar'!$C$5,I667=FALSE),H667,"")</f>
        <v/>
      </c>
      <c r="H667" s="119" t="s">
        <v>765</v>
      </c>
      <c r="I667" s="126" t="b">
        <v>1</v>
      </c>
      <c r="J667" s="126" t="s">
        <v>305</v>
      </c>
      <c r="K667" s="122" t="b">
        <v>0</v>
      </c>
      <c r="L667" s="123" t="str">
        <v/>
      </c>
      <c r="N667" s="116"/>
    </row>
    <row r="668" spans="1:14" ht="12.75" x14ac:dyDescent="0.2">
      <c r="A668" s="48"/>
      <c r="B668" s="140" t="s">
        <v>704</v>
      </c>
      <c r="C668" s="141"/>
      <c r="D668" s="141"/>
      <c r="E668" s="142" t="s">
        <v>774</v>
      </c>
      <c r="F668" s="119" t="str">
        <f>IF(AND(E668='Zoekmodel - Sensoren'!$C$5,I668=TRUE),H668,"")</f>
        <v/>
      </c>
      <c r="G668" s="119" t="str">
        <f>IF(AND(E668='Zoekmodel - Niet meetbaar'!$C$5,I668=FALSE),H668,"")</f>
        <v/>
      </c>
      <c r="H668" s="119" t="s">
        <v>765</v>
      </c>
      <c r="I668" s="126" t="b">
        <v>1</v>
      </c>
      <c r="J668" s="126" t="s">
        <v>305</v>
      </c>
      <c r="K668" s="122" t="b">
        <v>0</v>
      </c>
      <c r="L668" s="123" t="str">
        <v/>
      </c>
      <c r="N668" s="116"/>
    </row>
    <row r="669" spans="1:14" ht="12.75" x14ac:dyDescent="0.2">
      <c r="A669" s="48"/>
      <c r="B669" s="140" t="s">
        <v>704</v>
      </c>
      <c r="C669" s="141"/>
      <c r="D669" s="141"/>
      <c r="E669" s="142" t="s">
        <v>741</v>
      </c>
      <c r="F669" s="119" t="str">
        <f>IF(AND(E669='Zoekmodel - Sensoren'!$C$5,I669=TRUE),H669,"")</f>
        <v/>
      </c>
      <c r="G669" s="119" t="str">
        <f>IF(AND(E669='Zoekmodel - Niet meetbaar'!$C$5,I669=FALSE),H669,"")</f>
        <v/>
      </c>
      <c r="H669" s="119" t="s">
        <v>765</v>
      </c>
      <c r="I669" s="126" t="b">
        <v>1</v>
      </c>
      <c r="J669" s="126" t="s">
        <v>305</v>
      </c>
      <c r="K669" s="122" t="b">
        <v>0</v>
      </c>
      <c r="L669" s="123" t="str">
        <v/>
      </c>
      <c r="N669" s="116"/>
    </row>
    <row r="670" spans="1:14" ht="12.75" x14ac:dyDescent="0.2">
      <c r="A670" s="48"/>
      <c r="B670" s="140" t="s">
        <v>704</v>
      </c>
      <c r="C670" s="141"/>
      <c r="D670" s="141"/>
      <c r="E670" s="142" t="s">
        <v>744</v>
      </c>
      <c r="F670" s="119" t="str">
        <f>IF(AND(E670='Zoekmodel - Sensoren'!$C$5,I670=TRUE),H670,"")</f>
        <v/>
      </c>
      <c r="G670" s="119" t="str">
        <f>IF(AND(E670='Zoekmodel - Niet meetbaar'!$C$5,I670=FALSE),H670,"")</f>
        <v/>
      </c>
      <c r="H670" s="119" t="s">
        <v>765</v>
      </c>
      <c r="I670" s="126" t="b">
        <v>1</v>
      </c>
      <c r="J670" s="126" t="s">
        <v>305</v>
      </c>
      <c r="K670" s="122" t="b">
        <v>0</v>
      </c>
      <c r="L670" s="123" t="str">
        <v/>
      </c>
      <c r="N670" s="116"/>
    </row>
    <row r="671" spans="1:14" ht="12.75" x14ac:dyDescent="0.2">
      <c r="A671" s="48"/>
      <c r="B671" s="140" t="s">
        <v>704</v>
      </c>
      <c r="C671" s="141"/>
      <c r="D671" s="141"/>
      <c r="E671" s="142" t="s">
        <v>751</v>
      </c>
      <c r="F671" s="119" t="str">
        <f>IF(AND(E671='Zoekmodel - Sensoren'!$C$5,I671=TRUE),H671,"")</f>
        <v/>
      </c>
      <c r="G671" s="119" t="str">
        <f>IF(AND(E671='Zoekmodel - Niet meetbaar'!$C$5,I671=FALSE),H671,"")</f>
        <v/>
      </c>
      <c r="H671" s="119" t="s">
        <v>765</v>
      </c>
      <c r="I671" s="126" t="b">
        <v>1</v>
      </c>
      <c r="J671" s="126" t="s">
        <v>305</v>
      </c>
      <c r="K671" s="122" t="b">
        <v>0</v>
      </c>
      <c r="L671" s="123" t="str">
        <v/>
      </c>
      <c r="N671" s="116"/>
    </row>
    <row r="672" spans="1:14" ht="12.75" x14ac:dyDescent="0.2">
      <c r="A672" s="48"/>
      <c r="B672" s="140" t="s">
        <v>704</v>
      </c>
      <c r="C672" s="141"/>
      <c r="D672" s="141"/>
      <c r="E672" s="142" t="s">
        <v>775</v>
      </c>
      <c r="F672" s="119" t="str">
        <f>IF(AND(E672='Zoekmodel - Sensoren'!$C$5,I672=TRUE),H672,"")</f>
        <v/>
      </c>
      <c r="G672" s="119" t="str">
        <f>IF(AND(E672='Zoekmodel - Niet meetbaar'!$C$5,I672=FALSE),H672,"")</f>
        <v/>
      </c>
      <c r="H672" s="119" t="s">
        <v>765</v>
      </c>
      <c r="I672" s="126" t="b">
        <v>1</v>
      </c>
      <c r="J672" s="126" t="s">
        <v>305</v>
      </c>
      <c r="K672" s="122" t="b">
        <v>0</v>
      </c>
      <c r="L672" s="123" t="str">
        <v/>
      </c>
      <c r="N672" s="116"/>
    </row>
    <row r="673" spans="1:14" ht="15" x14ac:dyDescent="0.25">
      <c r="A673" s="48"/>
      <c r="B673" s="143"/>
      <c r="C673" s="144"/>
      <c r="D673" s="144"/>
      <c r="E673" s="144"/>
      <c r="F673" s="8"/>
      <c r="G673" s="8"/>
      <c r="H673" s="8"/>
      <c r="I673" s="8"/>
      <c r="J673" s="8"/>
      <c r="K673" s="8"/>
      <c r="L673" s="8" t="str">
        <v/>
      </c>
      <c r="M673" s="8"/>
      <c r="N673" s="116"/>
    </row>
    <row r="674" spans="1:14" ht="15" x14ac:dyDescent="0.25">
      <c r="A674" s="48"/>
      <c r="B674" s="143"/>
      <c r="C674" s="144"/>
      <c r="D674" s="144"/>
      <c r="E674" s="144"/>
      <c r="F674" s="8"/>
      <c r="G674" s="8"/>
      <c r="H674" s="8"/>
      <c r="I674" s="8"/>
      <c r="J674" s="8"/>
      <c r="K674" s="8"/>
      <c r="L674" s="8" t="str">
        <v/>
      </c>
      <c r="M674" s="8"/>
      <c r="N674" s="116"/>
    </row>
    <row r="675" spans="1:14" ht="15" x14ac:dyDescent="0.25">
      <c r="A675" s="48"/>
      <c r="B675" s="143"/>
      <c r="C675" s="144"/>
      <c r="D675" s="144"/>
      <c r="E675" s="144"/>
      <c r="F675" s="8"/>
      <c r="G675" s="8"/>
      <c r="H675" s="8"/>
      <c r="I675" s="8"/>
      <c r="J675" s="8"/>
      <c r="K675" s="8"/>
      <c r="L675" s="8" t="str">
        <v/>
      </c>
      <c r="M675" s="8"/>
      <c r="N675" s="116"/>
    </row>
    <row r="676" spans="1:14" ht="15" x14ac:dyDescent="0.25">
      <c r="A676" s="48"/>
      <c r="B676" s="143"/>
      <c r="C676" s="144"/>
      <c r="D676" s="144"/>
      <c r="E676" s="144"/>
      <c r="F676" s="8"/>
      <c r="G676" s="8"/>
      <c r="H676" s="8"/>
      <c r="I676" s="8"/>
      <c r="J676" s="8"/>
      <c r="K676" s="8"/>
      <c r="L676" s="8" t="str">
        <v/>
      </c>
      <c r="M676" s="8"/>
      <c r="N676" s="116"/>
    </row>
    <row r="677" spans="1:14" ht="15" x14ac:dyDescent="0.25">
      <c r="A677" s="48"/>
      <c r="B677" s="143"/>
      <c r="C677" s="144"/>
      <c r="D677" s="144"/>
      <c r="E677" s="144"/>
      <c r="F677" s="8"/>
      <c r="G677" s="8"/>
      <c r="H677" s="8"/>
      <c r="I677" s="8"/>
      <c r="J677" s="8"/>
      <c r="K677" s="8"/>
      <c r="L677" s="8" t="str">
        <v/>
      </c>
      <c r="M677" s="8"/>
      <c r="N677" s="116"/>
    </row>
    <row r="678" spans="1:14" ht="15" x14ac:dyDescent="0.25">
      <c r="A678" s="48"/>
      <c r="B678" s="143"/>
      <c r="C678" s="144"/>
      <c r="D678" s="144"/>
      <c r="E678" s="144"/>
      <c r="F678" s="8"/>
      <c r="G678" s="8"/>
      <c r="H678" s="8"/>
      <c r="I678" s="8"/>
      <c r="J678" s="8"/>
      <c r="K678" s="8"/>
      <c r="L678" s="8" t="str">
        <v/>
      </c>
      <c r="M678" s="8"/>
      <c r="N678" s="116"/>
    </row>
    <row r="679" spans="1:14" ht="15" x14ac:dyDescent="0.25">
      <c r="A679" s="48"/>
      <c r="B679" s="143"/>
      <c r="C679" s="144"/>
      <c r="D679" s="144"/>
      <c r="E679" s="144"/>
      <c r="F679" s="8"/>
      <c r="G679" s="8"/>
      <c r="H679" s="8"/>
      <c r="I679" s="8"/>
      <c r="J679" s="8"/>
      <c r="K679" s="8"/>
      <c r="L679" s="8" t="str">
        <v/>
      </c>
      <c r="M679" s="8"/>
      <c r="N679" s="116"/>
    </row>
    <row r="680" spans="1:14" ht="15" x14ac:dyDescent="0.25">
      <c r="A680" s="48"/>
      <c r="B680" s="143"/>
      <c r="C680" s="144"/>
      <c r="D680" s="144"/>
      <c r="E680" s="144"/>
      <c r="F680" s="8"/>
      <c r="G680" s="8"/>
      <c r="H680" s="8"/>
      <c r="I680" s="8"/>
      <c r="J680" s="8"/>
      <c r="K680" s="8"/>
      <c r="L680" s="8" t="str">
        <v/>
      </c>
      <c r="M680" s="8"/>
      <c r="N680" s="116"/>
    </row>
    <row r="681" spans="1:14" ht="15" x14ac:dyDescent="0.25">
      <c r="A681" s="48"/>
      <c r="B681" s="143"/>
      <c r="C681" s="144"/>
      <c r="D681" s="144"/>
      <c r="E681" s="144"/>
      <c r="F681" s="8"/>
      <c r="G681" s="8"/>
      <c r="H681" s="8"/>
      <c r="I681" s="8"/>
      <c r="J681" s="8"/>
      <c r="K681" s="8"/>
      <c r="L681" s="8" t="str">
        <v/>
      </c>
      <c r="M681" s="8"/>
      <c r="N681" s="116"/>
    </row>
    <row r="682" spans="1:14" ht="15" x14ac:dyDescent="0.25">
      <c r="A682" s="48"/>
      <c r="B682" s="143"/>
      <c r="C682" s="144"/>
      <c r="D682" s="144"/>
      <c r="E682" s="144"/>
      <c r="F682" s="8"/>
      <c r="G682" s="8"/>
      <c r="H682" s="8"/>
      <c r="I682" s="8"/>
      <c r="J682" s="8"/>
      <c r="K682" s="8"/>
      <c r="L682" s="8" t="str">
        <v/>
      </c>
      <c r="M682" s="8"/>
      <c r="N682" s="116"/>
    </row>
    <row r="683" spans="1:14" ht="15" x14ac:dyDescent="0.25">
      <c r="A683" s="48"/>
      <c r="B683" s="143"/>
      <c r="C683" s="144"/>
      <c r="D683" s="144"/>
      <c r="E683" s="144"/>
      <c r="F683" s="8"/>
      <c r="G683" s="8"/>
      <c r="H683" s="8"/>
      <c r="I683" s="8"/>
      <c r="J683" s="8"/>
      <c r="K683" s="8"/>
      <c r="L683" s="8" t="str">
        <v/>
      </c>
      <c r="M683" s="8"/>
      <c r="N683" s="116"/>
    </row>
    <row r="684" spans="1:14" ht="15" x14ac:dyDescent="0.25">
      <c r="A684" s="48"/>
      <c r="B684" s="143"/>
      <c r="C684" s="144"/>
      <c r="D684" s="144"/>
      <c r="E684" s="144"/>
      <c r="F684" s="8"/>
      <c r="G684" s="8"/>
      <c r="H684" s="8"/>
      <c r="I684" s="8"/>
      <c r="J684" s="8"/>
      <c r="K684" s="8"/>
      <c r="L684" s="8" t="str">
        <v/>
      </c>
      <c r="M684" s="8"/>
      <c r="N684" s="116"/>
    </row>
    <row r="685" spans="1:14" ht="15" x14ac:dyDescent="0.25">
      <c r="A685" s="48"/>
      <c r="B685" s="143"/>
      <c r="C685" s="144"/>
      <c r="D685" s="144"/>
      <c r="E685" s="144"/>
      <c r="F685" s="8"/>
      <c r="G685" s="8"/>
      <c r="H685" s="8"/>
      <c r="I685" s="8"/>
      <c r="J685" s="8"/>
      <c r="K685" s="8"/>
      <c r="L685" s="8" t="str">
        <v/>
      </c>
      <c r="M685" s="8"/>
      <c r="N685" s="116"/>
    </row>
    <row r="686" spans="1:14" ht="15" x14ac:dyDescent="0.25">
      <c r="A686" s="48"/>
      <c r="B686" s="143"/>
      <c r="C686" s="144"/>
      <c r="D686" s="144"/>
      <c r="E686" s="144"/>
      <c r="F686" s="8"/>
      <c r="G686" s="8"/>
      <c r="H686" s="8"/>
      <c r="I686" s="8"/>
      <c r="J686" s="8"/>
      <c r="K686" s="8"/>
      <c r="L686" s="8" t="str">
        <v/>
      </c>
      <c r="M686" s="8"/>
      <c r="N686" s="116"/>
    </row>
    <row r="687" spans="1:14" ht="15" x14ac:dyDescent="0.25">
      <c r="A687" s="48"/>
      <c r="B687" s="143"/>
      <c r="C687" s="144"/>
      <c r="D687" s="144"/>
      <c r="E687" s="144"/>
      <c r="F687" s="8"/>
      <c r="G687" s="8"/>
      <c r="H687" s="8"/>
      <c r="I687" s="8"/>
      <c r="J687" s="8"/>
      <c r="K687" s="8"/>
      <c r="L687" s="8" t="str">
        <v/>
      </c>
      <c r="M687" s="8"/>
      <c r="N687" s="116"/>
    </row>
    <row r="688" spans="1:14" ht="15" x14ac:dyDescent="0.25">
      <c r="A688" s="48"/>
      <c r="B688" s="143"/>
      <c r="C688" s="144"/>
      <c r="D688" s="144"/>
      <c r="E688" s="144"/>
      <c r="F688" s="8"/>
      <c r="G688" s="8"/>
      <c r="H688" s="8"/>
      <c r="I688" s="8"/>
      <c r="J688" s="8"/>
      <c r="K688" s="8"/>
      <c r="L688" s="8" t="str">
        <v/>
      </c>
      <c r="M688" s="8"/>
      <c r="N688" s="116"/>
    </row>
    <row r="689" spans="1:14" ht="15" x14ac:dyDescent="0.25">
      <c r="A689" s="48"/>
      <c r="B689" s="143"/>
      <c r="C689" s="144"/>
      <c r="D689" s="144"/>
      <c r="E689" s="144"/>
      <c r="F689" s="8"/>
      <c r="G689" s="8"/>
      <c r="H689" s="8"/>
      <c r="I689" s="8"/>
      <c r="J689" s="8"/>
      <c r="K689" s="8"/>
      <c r="L689" s="8" t="str">
        <v/>
      </c>
      <c r="M689" s="8"/>
      <c r="N689" s="116"/>
    </row>
    <row r="690" spans="1:14" ht="15" x14ac:dyDescent="0.25">
      <c r="A690" s="48"/>
      <c r="B690" s="143"/>
      <c r="C690" s="144"/>
      <c r="D690" s="144"/>
      <c r="E690" s="144"/>
      <c r="F690" s="8"/>
      <c r="G690" s="8"/>
      <c r="H690" s="8"/>
      <c r="I690" s="8"/>
      <c r="J690" s="8"/>
      <c r="K690" s="8"/>
      <c r="L690" s="8" t="str">
        <v/>
      </c>
      <c r="M690" s="8"/>
      <c r="N690" s="116"/>
    </row>
    <row r="691" spans="1:14" ht="15" x14ac:dyDescent="0.25">
      <c r="A691" s="48"/>
      <c r="B691" s="143"/>
      <c r="C691" s="144"/>
      <c r="D691" s="144"/>
      <c r="E691" s="144"/>
      <c r="F691" s="8"/>
      <c r="G691" s="8"/>
      <c r="H691" s="8"/>
      <c r="I691" s="8"/>
      <c r="J691" s="8"/>
      <c r="K691" s="8"/>
      <c r="L691" s="8" t="str">
        <v/>
      </c>
      <c r="M691" s="8"/>
      <c r="N691" s="116"/>
    </row>
    <row r="692" spans="1:14" ht="15" x14ac:dyDescent="0.25">
      <c r="A692" s="48"/>
      <c r="B692" s="143"/>
      <c r="C692" s="144"/>
      <c r="D692" s="144"/>
      <c r="E692" s="144"/>
      <c r="F692" s="8"/>
      <c r="G692" s="8"/>
      <c r="H692" s="8"/>
      <c r="I692" s="8"/>
      <c r="J692" s="8"/>
      <c r="K692" s="8"/>
      <c r="L692" s="8" t="str">
        <v/>
      </c>
      <c r="M692" s="8"/>
      <c r="N692" s="116"/>
    </row>
    <row r="693" spans="1:14" ht="15" x14ac:dyDescent="0.25">
      <c r="A693" s="48"/>
      <c r="B693" s="143"/>
      <c r="C693" s="144"/>
      <c r="D693" s="144"/>
      <c r="E693" s="144"/>
      <c r="F693" s="8"/>
      <c r="G693" s="8"/>
      <c r="H693" s="8"/>
      <c r="I693" s="8"/>
      <c r="J693" s="8"/>
      <c r="K693" s="8"/>
      <c r="L693" s="8" t="str">
        <v/>
      </c>
      <c r="M693" s="8"/>
      <c r="N693" s="116"/>
    </row>
    <row r="694" spans="1:14" ht="15" x14ac:dyDescent="0.25">
      <c r="A694" s="48"/>
      <c r="B694" s="143"/>
      <c r="C694" s="144"/>
      <c r="D694" s="144"/>
      <c r="E694" s="144"/>
      <c r="F694" s="8"/>
      <c r="G694" s="8"/>
      <c r="H694" s="8"/>
      <c r="I694" s="8"/>
      <c r="J694" s="8"/>
      <c r="K694" s="8"/>
      <c r="L694" s="8" t="str">
        <v/>
      </c>
      <c r="M694" s="8"/>
      <c r="N694" s="116"/>
    </row>
    <row r="695" spans="1:14" ht="15" x14ac:dyDescent="0.25">
      <c r="A695" s="48"/>
      <c r="B695" s="143"/>
      <c r="C695" s="144"/>
      <c r="D695" s="144"/>
      <c r="E695" s="144"/>
      <c r="F695" s="8"/>
      <c r="G695" s="8"/>
      <c r="H695" s="8"/>
      <c r="I695" s="8"/>
      <c r="J695" s="8"/>
      <c r="K695" s="8"/>
      <c r="L695" s="8" t="str">
        <v/>
      </c>
      <c r="M695" s="8"/>
      <c r="N695" s="116"/>
    </row>
    <row r="696" spans="1:14" ht="15" x14ac:dyDescent="0.25">
      <c r="A696" s="48"/>
      <c r="B696" s="143"/>
      <c r="C696" s="144"/>
      <c r="D696" s="144"/>
      <c r="E696" s="144"/>
      <c r="F696" s="8"/>
      <c r="G696" s="8"/>
      <c r="H696" s="8"/>
      <c r="I696" s="8"/>
      <c r="J696" s="8"/>
      <c r="K696" s="8"/>
      <c r="L696" s="8" t="str">
        <v/>
      </c>
      <c r="M696" s="8"/>
      <c r="N696" s="116"/>
    </row>
    <row r="697" spans="1:14" ht="15" x14ac:dyDescent="0.25">
      <c r="A697" s="48"/>
      <c r="B697" s="143"/>
      <c r="C697" s="144"/>
      <c r="D697" s="144"/>
      <c r="E697" s="144"/>
      <c r="F697" s="8"/>
      <c r="G697" s="8"/>
      <c r="H697" s="8"/>
      <c r="I697" s="8"/>
      <c r="J697" s="8"/>
      <c r="K697" s="8"/>
      <c r="L697" s="8" t="str">
        <v/>
      </c>
      <c r="M697" s="8"/>
      <c r="N697" s="116"/>
    </row>
    <row r="698" spans="1:14" ht="15" x14ac:dyDescent="0.25">
      <c r="A698" s="48"/>
      <c r="B698" s="143"/>
      <c r="C698" s="144"/>
      <c r="D698" s="144"/>
      <c r="E698" s="144"/>
      <c r="F698" s="8"/>
      <c r="G698" s="8"/>
      <c r="H698" s="8"/>
      <c r="I698" s="8"/>
      <c r="J698" s="8"/>
      <c r="K698" s="8"/>
      <c r="L698" s="8" t="str">
        <v/>
      </c>
      <c r="M698" s="8"/>
      <c r="N698" s="116"/>
    </row>
    <row r="699" spans="1:14" ht="15" x14ac:dyDescent="0.25">
      <c r="A699" s="48"/>
      <c r="B699" s="143"/>
      <c r="C699" s="144"/>
      <c r="D699" s="144"/>
      <c r="E699" s="144"/>
      <c r="F699" s="8"/>
      <c r="G699" s="8"/>
      <c r="H699" s="8"/>
      <c r="I699" s="8"/>
      <c r="J699" s="8"/>
      <c r="K699" s="8"/>
      <c r="L699" s="8" t="str">
        <v/>
      </c>
      <c r="M699" s="8"/>
      <c r="N699" s="116"/>
    </row>
    <row r="700" spans="1:14" ht="15" x14ac:dyDescent="0.25">
      <c r="A700" s="48"/>
      <c r="B700" s="143"/>
      <c r="C700" s="144"/>
      <c r="D700" s="144"/>
      <c r="E700" s="144"/>
      <c r="F700" s="8"/>
      <c r="G700" s="8"/>
      <c r="H700" s="8"/>
      <c r="I700" s="8"/>
      <c r="J700" s="8"/>
      <c r="K700" s="8"/>
      <c r="L700" s="8" t="str">
        <v/>
      </c>
      <c r="M700" s="8"/>
      <c r="N700" s="116"/>
    </row>
    <row r="701" spans="1:14" ht="15" x14ac:dyDescent="0.25">
      <c r="A701" s="48"/>
      <c r="B701" s="143"/>
      <c r="C701" s="144"/>
      <c r="D701" s="144"/>
      <c r="E701" s="144"/>
      <c r="F701" s="8"/>
      <c r="G701" s="8"/>
      <c r="H701" s="8"/>
      <c r="I701" s="8"/>
      <c r="J701" s="8"/>
      <c r="K701" s="8"/>
      <c r="L701" s="8" t="str">
        <v/>
      </c>
      <c r="M701" s="8"/>
      <c r="N701" s="116"/>
    </row>
    <row r="702" spans="1:14" ht="15" x14ac:dyDescent="0.25">
      <c r="A702" s="48"/>
      <c r="B702" s="143"/>
      <c r="C702" s="144"/>
      <c r="D702" s="144"/>
      <c r="E702" s="144"/>
      <c r="F702" s="8"/>
      <c r="G702" s="8"/>
      <c r="H702" s="8"/>
      <c r="I702" s="8"/>
      <c r="J702" s="8"/>
      <c r="K702" s="8"/>
      <c r="L702" s="8" t="str">
        <v/>
      </c>
      <c r="M702" s="8"/>
      <c r="N702" s="116"/>
    </row>
    <row r="703" spans="1:14" ht="15" x14ac:dyDescent="0.25">
      <c r="A703" s="48"/>
      <c r="B703" s="143"/>
      <c r="C703" s="144"/>
      <c r="D703" s="144"/>
      <c r="E703" s="144"/>
      <c r="F703" s="8"/>
      <c r="G703" s="8"/>
      <c r="H703" s="8"/>
      <c r="I703" s="8"/>
      <c r="J703" s="8"/>
      <c r="K703" s="8"/>
      <c r="L703" s="8" t="str">
        <v/>
      </c>
      <c r="M703" s="8"/>
      <c r="N703" s="116"/>
    </row>
    <row r="704" spans="1:14" ht="15" x14ac:dyDescent="0.25">
      <c r="A704" s="48"/>
      <c r="B704" s="143"/>
      <c r="C704" s="144"/>
      <c r="D704" s="144"/>
      <c r="E704" s="144"/>
      <c r="F704" s="8"/>
      <c r="G704" s="8"/>
      <c r="H704" s="8"/>
      <c r="I704" s="8"/>
      <c r="J704" s="8"/>
      <c r="K704" s="8"/>
      <c r="L704" s="8" t="str">
        <v/>
      </c>
      <c r="M704" s="8"/>
      <c r="N704" s="116"/>
    </row>
    <row r="705" spans="1:14" ht="15" x14ac:dyDescent="0.25">
      <c r="A705" s="48"/>
      <c r="B705" s="143"/>
      <c r="C705" s="144"/>
      <c r="D705" s="144"/>
      <c r="E705" s="144"/>
      <c r="F705" s="8"/>
      <c r="G705" s="8"/>
      <c r="H705" s="8"/>
      <c r="I705" s="8"/>
      <c r="J705" s="8"/>
      <c r="K705" s="8"/>
      <c r="L705" s="8" t="str">
        <v/>
      </c>
      <c r="M705" s="8"/>
      <c r="N705" s="116"/>
    </row>
    <row r="706" spans="1:14" ht="15" x14ac:dyDescent="0.25">
      <c r="A706" s="48"/>
      <c r="B706" s="143"/>
      <c r="C706" s="144"/>
      <c r="D706" s="144"/>
      <c r="E706" s="144"/>
      <c r="F706" s="8"/>
      <c r="G706" s="8"/>
      <c r="H706" s="8"/>
      <c r="I706" s="8"/>
      <c r="J706" s="8"/>
      <c r="K706" s="8"/>
      <c r="L706" s="8" t="str">
        <v/>
      </c>
      <c r="M706" s="8"/>
      <c r="N706" s="116"/>
    </row>
    <row r="707" spans="1:14" ht="15" x14ac:dyDescent="0.25">
      <c r="A707" s="48"/>
      <c r="B707" s="143"/>
      <c r="C707" s="144"/>
      <c r="D707" s="144"/>
      <c r="E707" s="144"/>
      <c r="F707" s="8"/>
      <c r="G707" s="8"/>
      <c r="H707" s="8"/>
      <c r="I707" s="8"/>
      <c r="J707" s="8"/>
      <c r="K707" s="8"/>
      <c r="L707" s="8" t="str">
        <v/>
      </c>
      <c r="M707" s="8"/>
      <c r="N707" s="116"/>
    </row>
    <row r="708" spans="1:14" ht="15" x14ac:dyDescent="0.25">
      <c r="A708" s="48"/>
      <c r="B708" s="143"/>
      <c r="C708" s="144"/>
      <c r="D708" s="144"/>
      <c r="E708" s="144"/>
      <c r="F708" s="8"/>
      <c r="G708" s="8"/>
      <c r="H708" s="8"/>
      <c r="I708" s="8"/>
      <c r="J708" s="8"/>
      <c r="K708" s="8"/>
      <c r="L708" s="8" t="str">
        <v/>
      </c>
      <c r="M708" s="8"/>
      <c r="N708" s="116"/>
    </row>
    <row r="709" spans="1:14" ht="15" x14ac:dyDescent="0.25">
      <c r="A709" s="48"/>
      <c r="B709" s="143"/>
      <c r="C709" s="144"/>
      <c r="D709" s="144"/>
      <c r="E709" s="144"/>
      <c r="F709" s="8"/>
      <c r="G709" s="8"/>
      <c r="H709" s="8"/>
      <c r="I709" s="8"/>
      <c r="J709" s="8"/>
      <c r="K709" s="8"/>
      <c r="L709" s="8" t="str">
        <v/>
      </c>
      <c r="M709" s="8"/>
      <c r="N709" s="116"/>
    </row>
    <row r="710" spans="1:14" ht="15" x14ac:dyDescent="0.25">
      <c r="A710" s="48"/>
      <c r="B710" s="143"/>
      <c r="C710" s="144"/>
      <c r="D710" s="144"/>
      <c r="E710" s="144"/>
      <c r="F710" s="8"/>
      <c r="G710" s="8"/>
      <c r="H710" s="8"/>
      <c r="I710" s="8"/>
      <c r="J710" s="8"/>
      <c r="K710" s="8"/>
      <c r="L710" s="8" t="str">
        <v/>
      </c>
      <c r="M710" s="8"/>
      <c r="N710" s="116"/>
    </row>
    <row r="711" spans="1:14" ht="15" x14ac:dyDescent="0.25">
      <c r="A711" s="48"/>
      <c r="B711" s="143"/>
      <c r="C711" s="144"/>
      <c r="D711" s="144"/>
      <c r="E711" s="144"/>
      <c r="F711" s="8"/>
      <c r="G711" s="8"/>
      <c r="H711" s="8"/>
      <c r="I711" s="8"/>
      <c r="J711" s="8"/>
      <c r="K711" s="8"/>
      <c r="L711" s="8" t="str">
        <v/>
      </c>
      <c r="M711" s="8"/>
      <c r="N711" s="116"/>
    </row>
    <row r="712" spans="1:14" ht="15" x14ac:dyDescent="0.25">
      <c r="A712" s="48"/>
      <c r="B712" s="143"/>
      <c r="C712" s="144"/>
      <c r="D712" s="144"/>
      <c r="E712" s="144"/>
      <c r="F712" s="8"/>
      <c r="G712" s="8"/>
      <c r="H712" s="8"/>
      <c r="I712" s="8"/>
      <c r="J712" s="8"/>
      <c r="K712" s="8"/>
      <c r="L712" s="8" t="str">
        <v/>
      </c>
      <c r="M712" s="8"/>
      <c r="N712" s="116"/>
    </row>
    <row r="713" spans="1:14" ht="15" x14ac:dyDescent="0.25">
      <c r="A713" s="48"/>
      <c r="B713" s="143"/>
      <c r="C713" s="144"/>
      <c r="D713" s="144"/>
      <c r="E713" s="144"/>
      <c r="F713" s="8"/>
      <c r="G713" s="8"/>
      <c r="H713" s="8"/>
      <c r="I713" s="8"/>
      <c r="J713" s="8"/>
      <c r="K713" s="8"/>
      <c r="L713" s="8" t="str">
        <v/>
      </c>
      <c r="M713" s="8"/>
      <c r="N713" s="116"/>
    </row>
    <row r="714" spans="1:14" ht="15" x14ac:dyDescent="0.25">
      <c r="A714" s="48"/>
      <c r="B714" s="143"/>
      <c r="C714" s="144"/>
      <c r="D714" s="144"/>
      <c r="E714" s="144"/>
      <c r="F714" s="8"/>
      <c r="G714" s="8"/>
      <c r="H714" s="8"/>
      <c r="I714" s="8"/>
      <c r="J714" s="8"/>
      <c r="K714" s="8"/>
      <c r="L714" s="8" t="str">
        <v/>
      </c>
      <c r="M714" s="8"/>
      <c r="N714" s="116"/>
    </row>
    <row r="715" spans="1:14" ht="15" x14ac:dyDescent="0.25">
      <c r="A715" s="48"/>
      <c r="B715" s="143"/>
      <c r="C715" s="144"/>
      <c r="D715" s="144"/>
      <c r="E715" s="144"/>
      <c r="F715" s="8"/>
      <c r="G715" s="8"/>
      <c r="H715" s="8"/>
      <c r="I715" s="8"/>
      <c r="J715" s="8"/>
      <c r="K715" s="8"/>
      <c r="L715" s="8" t="str">
        <v/>
      </c>
      <c r="M715" s="8"/>
      <c r="N715" s="116"/>
    </row>
    <row r="716" spans="1:14" ht="15" x14ac:dyDescent="0.25">
      <c r="A716" s="48"/>
      <c r="B716" s="143"/>
      <c r="C716" s="144"/>
      <c r="D716" s="144"/>
      <c r="E716" s="144"/>
      <c r="F716" s="8"/>
      <c r="G716" s="8"/>
      <c r="H716" s="8"/>
      <c r="I716" s="8"/>
      <c r="J716" s="8"/>
      <c r="K716" s="8"/>
      <c r="L716" s="8" t="str">
        <v/>
      </c>
      <c r="M716" s="8"/>
      <c r="N716" s="116"/>
    </row>
    <row r="717" spans="1:14" ht="15" x14ac:dyDescent="0.25">
      <c r="A717" s="48"/>
      <c r="B717" s="143"/>
      <c r="C717" s="144"/>
      <c r="D717" s="144"/>
      <c r="E717" s="144"/>
      <c r="F717" s="8"/>
      <c r="G717" s="8"/>
      <c r="H717" s="8"/>
      <c r="I717" s="8"/>
      <c r="J717" s="8"/>
      <c r="K717" s="8"/>
      <c r="L717" s="8" t="str">
        <v/>
      </c>
      <c r="M717" s="8"/>
      <c r="N717" s="116"/>
    </row>
    <row r="718" spans="1:14" ht="15" x14ac:dyDescent="0.25">
      <c r="A718" s="48"/>
      <c r="B718" s="143"/>
      <c r="C718" s="144"/>
      <c r="D718" s="144"/>
      <c r="E718" s="144"/>
      <c r="F718" s="8"/>
      <c r="G718" s="8"/>
      <c r="H718" s="8"/>
      <c r="I718" s="8"/>
      <c r="J718" s="8"/>
      <c r="K718" s="8"/>
      <c r="L718" s="8" t="str">
        <v/>
      </c>
      <c r="M718" s="8"/>
      <c r="N718" s="116"/>
    </row>
    <row r="719" spans="1:14" ht="15" x14ac:dyDescent="0.25">
      <c r="A719" s="48"/>
      <c r="B719" s="143"/>
      <c r="C719" s="144"/>
      <c r="D719" s="144"/>
      <c r="E719" s="144"/>
      <c r="F719" s="8"/>
      <c r="G719" s="8"/>
      <c r="H719" s="8"/>
      <c r="I719" s="8"/>
      <c r="J719" s="8"/>
      <c r="K719" s="8"/>
      <c r="L719" s="8" t="str">
        <v/>
      </c>
      <c r="M719" s="8"/>
      <c r="N719" s="116"/>
    </row>
    <row r="720" spans="1:14" ht="15" x14ac:dyDescent="0.25">
      <c r="A720" s="48"/>
      <c r="B720" s="143"/>
      <c r="C720" s="144"/>
      <c r="D720" s="144"/>
      <c r="E720" s="144"/>
      <c r="F720" s="8"/>
      <c r="G720" s="8"/>
      <c r="H720" s="8"/>
      <c r="I720" s="8"/>
      <c r="J720" s="8"/>
      <c r="K720" s="8"/>
      <c r="L720" s="8" t="str">
        <v/>
      </c>
      <c r="M720" s="8"/>
      <c r="N720" s="116"/>
    </row>
    <row r="721" spans="1:14" ht="15" x14ac:dyDescent="0.25">
      <c r="A721" s="48"/>
      <c r="B721" s="143"/>
      <c r="C721" s="144"/>
      <c r="D721" s="144"/>
      <c r="E721" s="144"/>
      <c r="F721" s="8"/>
      <c r="G721" s="8"/>
      <c r="H721" s="8"/>
      <c r="I721" s="8"/>
      <c r="J721" s="8"/>
      <c r="K721" s="8"/>
      <c r="L721" s="8" t="str">
        <v/>
      </c>
      <c r="M721" s="8"/>
      <c r="N721" s="116"/>
    </row>
    <row r="722" spans="1:14" ht="15" x14ac:dyDescent="0.25">
      <c r="A722" s="48"/>
      <c r="B722" s="143"/>
      <c r="C722" s="144"/>
      <c r="D722" s="144"/>
      <c r="E722" s="144"/>
      <c r="F722" s="8"/>
      <c r="G722" s="8"/>
      <c r="H722" s="8"/>
      <c r="I722" s="8"/>
      <c r="J722" s="8"/>
      <c r="K722" s="8"/>
      <c r="L722" s="8" t="str">
        <v/>
      </c>
      <c r="M722" s="8"/>
      <c r="N722" s="116"/>
    </row>
    <row r="723" spans="1:14" ht="15" x14ac:dyDescent="0.25">
      <c r="A723" s="48"/>
      <c r="B723" s="143"/>
      <c r="C723" s="144"/>
      <c r="D723" s="144"/>
      <c r="E723" s="144"/>
      <c r="F723" s="8"/>
      <c r="G723" s="8"/>
      <c r="H723" s="8"/>
      <c r="I723" s="8"/>
      <c r="J723" s="8"/>
      <c r="K723" s="8"/>
      <c r="L723" s="8" t="str">
        <v/>
      </c>
      <c r="M723" s="8"/>
      <c r="N723" s="116"/>
    </row>
    <row r="724" spans="1:14" ht="15" x14ac:dyDescent="0.25">
      <c r="A724" s="48"/>
      <c r="B724" s="143"/>
      <c r="C724" s="144"/>
      <c r="D724" s="144"/>
      <c r="E724" s="144"/>
      <c r="F724" s="8"/>
      <c r="G724" s="8"/>
      <c r="H724" s="8"/>
      <c r="I724" s="8"/>
      <c r="J724" s="8"/>
      <c r="K724" s="8"/>
      <c r="L724" s="8" t="str">
        <v/>
      </c>
      <c r="M724" s="8"/>
      <c r="N724" s="116"/>
    </row>
    <row r="725" spans="1:14" ht="15" x14ac:dyDescent="0.25">
      <c r="A725" s="48"/>
      <c r="B725" s="143"/>
      <c r="C725" s="144"/>
      <c r="D725" s="144"/>
      <c r="E725" s="144"/>
      <c r="F725" s="8"/>
      <c r="G725" s="8"/>
      <c r="H725" s="8"/>
      <c r="I725" s="8"/>
      <c r="J725" s="8"/>
      <c r="K725" s="8"/>
      <c r="L725" s="8" t="str">
        <v/>
      </c>
      <c r="M725" s="8"/>
      <c r="N725" s="116"/>
    </row>
    <row r="726" spans="1:14" ht="15" x14ac:dyDescent="0.25">
      <c r="A726" s="48"/>
      <c r="B726" s="143"/>
      <c r="C726" s="144"/>
      <c r="D726" s="144"/>
      <c r="E726" s="144"/>
      <c r="F726" s="8"/>
      <c r="G726" s="8"/>
      <c r="H726" s="8"/>
      <c r="I726" s="8"/>
      <c r="J726" s="8"/>
      <c r="K726" s="8"/>
      <c r="L726" s="8" t="str">
        <v/>
      </c>
      <c r="M726" s="8"/>
      <c r="N726" s="116"/>
    </row>
    <row r="727" spans="1:14" ht="15" x14ac:dyDescent="0.25">
      <c r="A727" s="48"/>
      <c r="B727" s="143"/>
      <c r="C727" s="144"/>
      <c r="D727" s="144"/>
      <c r="E727" s="144"/>
      <c r="F727" s="8"/>
      <c r="G727" s="8"/>
      <c r="H727" s="8"/>
      <c r="I727" s="8"/>
      <c r="J727" s="8"/>
      <c r="K727" s="8"/>
      <c r="L727" s="8" t="str">
        <v/>
      </c>
      <c r="M727" s="8"/>
      <c r="N727" s="116"/>
    </row>
    <row r="728" spans="1:14" ht="15" x14ac:dyDescent="0.25">
      <c r="A728" s="48"/>
      <c r="B728" s="143"/>
      <c r="C728" s="144"/>
      <c r="D728" s="144"/>
      <c r="E728" s="144"/>
      <c r="F728" s="8"/>
      <c r="G728" s="8"/>
      <c r="H728" s="8"/>
      <c r="I728" s="8"/>
      <c r="J728" s="8"/>
      <c r="K728" s="8"/>
      <c r="L728" s="8" t="str">
        <v/>
      </c>
      <c r="M728" s="8"/>
      <c r="N728" s="116"/>
    </row>
    <row r="729" spans="1:14" ht="15" x14ac:dyDescent="0.25">
      <c r="A729" s="48"/>
      <c r="B729" s="143"/>
      <c r="C729" s="144"/>
      <c r="D729" s="144"/>
      <c r="E729" s="144"/>
      <c r="F729" s="8"/>
      <c r="G729" s="8"/>
      <c r="H729" s="8"/>
      <c r="I729" s="8"/>
      <c r="J729" s="8"/>
      <c r="K729" s="8"/>
      <c r="L729" s="8" t="str">
        <v/>
      </c>
      <c r="M729" s="8"/>
      <c r="N729" s="116"/>
    </row>
    <row r="730" spans="1:14" ht="15" x14ac:dyDescent="0.25">
      <c r="A730" s="48"/>
      <c r="B730" s="143"/>
      <c r="C730" s="144"/>
      <c r="D730" s="144"/>
      <c r="E730" s="144"/>
      <c r="F730" s="8"/>
      <c r="G730" s="8"/>
      <c r="H730" s="8"/>
      <c r="I730" s="8"/>
      <c r="J730" s="8"/>
      <c r="K730" s="8"/>
      <c r="L730" s="8" t="str">
        <v/>
      </c>
      <c r="M730" s="8"/>
      <c r="N730" s="116"/>
    </row>
    <row r="731" spans="1:14" ht="15" x14ac:dyDescent="0.25">
      <c r="A731" s="48"/>
      <c r="B731" s="143"/>
      <c r="C731" s="144"/>
      <c r="D731" s="144"/>
      <c r="E731" s="144"/>
      <c r="F731" s="8"/>
      <c r="G731" s="8"/>
      <c r="H731" s="8"/>
      <c r="I731" s="8"/>
      <c r="J731" s="8"/>
      <c r="K731" s="8"/>
      <c r="L731" s="8" t="str">
        <v/>
      </c>
      <c r="M731" s="8"/>
      <c r="N731" s="116"/>
    </row>
    <row r="732" spans="1:14" ht="15" x14ac:dyDescent="0.25">
      <c r="A732" s="48"/>
      <c r="B732" s="143"/>
      <c r="C732" s="144"/>
      <c r="D732" s="144"/>
      <c r="E732" s="144"/>
      <c r="F732" s="8"/>
      <c r="G732" s="8"/>
      <c r="H732" s="8"/>
      <c r="I732" s="8"/>
      <c r="J732" s="8"/>
      <c r="K732" s="8"/>
      <c r="L732" s="8" t="str">
        <v/>
      </c>
      <c r="M732" s="8"/>
      <c r="N732" s="116"/>
    </row>
    <row r="733" spans="1:14" ht="15" x14ac:dyDescent="0.25">
      <c r="A733" s="48"/>
      <c r="B733" s="143"/>
      <c r="C733" s="144"/>
      <c r="D733" s="144"/>
      <c r="E733" s="144"/>
      <c r="F733" s="8"/>
      <c r="G733" s="8"/>
      <c r="H733" s="8"/>
      <c r="I733" s="8"/>
      <c r="J733" s="8"/>
      <c r="K733" s="8"/>
      <c r="L733" s="8" t="str">
        <v/>
      </c>
      <c r="M733" s="8"/>
      <c r="N733" s="116"/>
    </row>
    <row r="734" spans="1:14" ht="15" x14ac:dyDescent="0.25">
      <c r="A734" s="48"/>
      <c r="B734" s="143"/>
      <c r="C734" s="144"/>
      <c r="D734" s="144"/>
      <c r="E734" s="144"/>
      <c r="F734" s="8"/>
      <c r="G734" s="8"/>
      <c r="H734" s="8"/>
      <c r="I734" s="8"/>
      <c r="J734" s="8"/>
      <c r="K734" s="8"/>
      <c r="L734" s="8" t="str">
        <v/>
      </c>
      <c r="M734" s="8"/>
      <c r="N734" s="116"/>
    </row>
    <row r="735" spans="1:14" ht="15" x14ac:dyDescent="0.25">
      <c r="A735" s="48"/>
      <c r="B735" s="143"/>
      <c r="C735" s="144"/>
      <c r="D735" s="144"/>
      <c r="E735" s="144"/>
      <c r="F735" s="8"/>
      <c r="G735" s="8"/>
      <c r="H735" s="8"/>
      <c r="I735" s="8"/>
      <c r="J735" s="8"/>
      <c r="K735" s="8"/>
      <c r="L735" s="8" t="str">
        <v/>
      </c>
      <c r="M735" s="8"/>
      <c r="N735" s="116"/>
    </row>
    <row r="736" spans="1:14" ht="15" x14ac:dyDescent="0.25">
      <c r="A736" s="48"/>
      <c r="B736" s="143"/>
      <c r="C736" s="144"/>
      <c r="D736" s="144"/>
      <c r="E736" s="144"/>
      <c r="F736" s="8"/>
      <c r="G736" s="8"/>
      <c r="H736" s="8"/>
      <c r="I736" s="8"/>
      <c r="J736" s="8"/>
      <c r="K736" s="8"/>
      <c r="L736" s="8" t="str">
        <v/>
      </c>
      <c r="M736" s="8"/>
      <c r="N736" s="116"/>
    </row>
    <row r="737" spans="1:14" ht="15" x14ac:dyDescent="0.25">
      <c r="A737" s="48"/>
      <c r="B737" s="143"/>
      <c r="C737" s="144"/>
      <c r="D737" s="144"/>
      <c r="E737" s="144"/>
      <c r="F737" s="8"/>
      <c r="G737" s="8"/>
      <c r="H737" s="8"/>
      <c r="I737" s="8"/>
      <c r="J737" s="8"/>
      <c r="K737" s="8"/>
      <c r="L737" s="8" t="str">
        <v/>
      </c>
      <c r="M737" s="8"/>
      <c r="N737" s="116"/>
    </row>
    <row r="738" spans="1:14" ht="15" x14ac:dyDescent="0.25">
      <c r="A738" s="48"/>
      <c r="B738" s="143"/>
      <c r="C738" s="144"/>
      <c r="D738" s="144"/>
      <c r="E738" s="144"/>
      <c r="F738" s="8"/>
      <c r="G738" s="8"/>
      <c r="H738" s="8"/>
      <c r="I738" s="8"/>
      <c r="J738" s="8"/>
      <c r="K738" s="8"/>
      <c r="L738" s="8" t="str">
        <v/>
      </c>
      <c r="M738" s="8"/>
      <c r="N738" s="116"/>
    </row>
    <row r="739" spans="1:14" ht="15" x14ac:dyDescent="0.25">
      <c r="A739" s="48"/>
      <c r="B739" s="143"/>
      <c r="C739" s="144"/>
      <c r="D739" s="144"/>
      <c r="E739" s="144"/>
      <c r="F739" s="8"/>
      <c r="G739" s="8"/>
      <c r="H739" s="8"/>
      <c r="I739" s="8"/>
      <c r="J739" s="8"/>
      <c r="K739" s="8"/>
      <c r="L739" s="8" t="str">
        <v/>
      </c>
      <c r="M739" s="8"/>
      <c r="N739" s="116"/>
    </row>
    <row r="740" spans="1:14" ht="15" x14ac:dyDescent="0.25">
      <c r="A740" s="48"/>
      <c r="B740" s="143"/>
      <c r="C740" s="144"/>
      <c r="D740" s="144"/>
      <c r="E740" s="144"/>
      <c r="F740" s="8"/>
      <c r="G740" s="8"/>
      <c r="H740" s="8"/>
      <c r="I740" s="8"/>
      <c r="J740" s="8"/>
      <c r="K740" s="8"/>
      <c r="L740" s="8" t="str">
        <v/>
      </c>
      <c r="M740" s="8"/>
      <c r="N740" s="116"/>
    </row>
    <row r="741" spans="1:14" ht="15" x14ac:dyDescent="0.25">
      <c r="A741" s="48"/>
      <c r="B741" s="143"/>
      <c r="C741" s="144"/>
      <c r="D741" s="144"/>
      <c r="E741" s="144"/>
      <c r="F741" s="8"/>
      <c r="G741" s="8"/>
      <c r="H741" s="8"/>
      <c r="I741" s="8"/>
      <c r="J741" s="8"/>
      <c r="K741" s="8"/>
      <c r="L741" s="8" t="str">
        <v/>
      </c>
      <c r="M741" s="8"/>
      <c r="N741" s="116"/>
    </row>
    <row r="742" spans="1:14" ht="15" x14ac:dyDescent="0.25">
      <c r="A742" s="48"/>
      <c r="B742" s="143"/>
      <c r="C742" s="144"/>
      <c r="D742" s="144"/>
      <c r="E742" s="144"/>
      <c r="F742" s="8"/>
      <c r="G742" s="8"/>
      <c r="H742" s="8"/>
      <c r="I742" s="8"/>
      <c r="J742" s="8"/>
      <c r="K742" s="8"/>
      <c r="L742" s="8" t="str">
        <v/>
      </c>
      <c r="M742" s="8"/>
      <c r="N742" s="116"/>
    </row>
    <row r="743" spans="1:14" ht="15" x14ac:dyDescent="0.25">
      <c r="A743" s="48"/>
      <c r="B743" s="143"/>
      <c r="C743" s="144"/>
      <c r="D743" s="144"/>
      <c r="E743" s="144"/>
      <c r="F743" s="8"/>
      <c r="G743" s="8"/>
      <c r="H743" s="8"/>
      <c r="I743" s="8"/>
      <c r="J743" s="8"/>
      <c r="K743" s="8"/>
      <c r="L743" s="8" t="str">
        <v/>
      </c>
      <c r="M743" s="8"/>
      <c r="N743" s="116"/>
    </row>
    <row r="744" spans="1:14" ht="15" x14ac:dyDescent="0.25">
      <c r="A744" s="48"/>
      <c r="B744" s="143"/>
      <c r="C744" s="144"/>
      <c r="D744" s="144"/>
      <c r="E744" s="144"/>
      <c r="F744" s="8"/>
      <c r="G744" s="8"/>
      <c r="H744" s="8"/>
      <c r="I744" s="8"/>
      <c r="J744" s="8"/>
      <c r="K744" s="8"/>
      <c r="L744" s="8" t="str">
        <v/>
      </c>
      <c r="M744" s="8"/>
      <c r="N744" s="116"/>
    </row>
    <row r="745" spans="1:14" ht="15" x14ac:dyDescent="0.25">
      <c r="A745" s="48"/>
      <c r="B745" s="143"/>
      <c r="C745" s="144"/>
      <c r="D745" s="144"/>
      <c r="E745" s="144"/>
      <c r="F745" s="8"/>
      <c r="G745" s="8"/>
      <c r="H745" s="8"/>
      <c r="I745" s="8"/>
      <c r="J745" s="8"/>
      <c r="K745" s="8"/>
      <c r="L745" s="8" t="str">
        <v/>
      </c>
      <c r="M745" s="8"/>
      <c r="N745" s="116"/>
    </row>
    <row r="746" spans="1:14" ht="15" x14ac:dyDescent="0.25">
      <c r="A746" s="48"/>
      <c r="B746" s="143"/>
      <c r="C746" s="144"/>
      <c r="D746" s="144"/>
      <c r="E746" s="144"/>
      <c r="F746" s="8"/>
      <c r="G746" s="8"/>
      <c r="H746" s="8"/>
      <c r="I746" s="8"/>
      <c r="J746" s="8"/>
      <c r="K746" s="8"/>
      <c r="L746" s="8" t="str">
        <v/>
      </c>
      <c r="M746" s="8"/>
      <c r="N746" s="116"/>
    </row>
    <row r="747" spans="1:14" ht="15" x14ac:dyDescent="0.25">
      <c r="A747" s="48"/>
      <c r="B747" s="143"/>
      <c r="C747" s="144"/>
      <c r="D747" s="144"/>
      <c r="E747" s="144"/>
      <c r="F747" s="8"/>
      <c r="G747" s="8"/>
      <c r="H747" s="8"/>
      <c r="I747" s="8"/>
      <c r="J747" s="8"/>
      <c r="K747" s="8"/>
      <c r="L747" s="8" t="str">
        <v/>
      </c>
      <c r="M747" s="8"/>
      <c r="N747" s="116"/>
    </row>
    <row r="748" spans="1:14" ht="15" x14ac:dyDescent="0.25">
      <c r="A748" s="48"/>
      <c r="B748" s="143"/>
      <c r="C748" s="144"/>
      <c r="D748" s="144"/>
      <c r="E748" s="144"/>
      <c r="F748" s="8"/>
      <c r="G748" s="8"/>
      <c r="H748" s="8"/>
      <c r="I748" s="8"/>
      <c r="J748" s="8"/>
      <c r="K748" s="8"/>
      <c r="L748" s="8" t="str">
        <v/>
      </c>
      <c r="M748" s="8"/>
      <c r="N748" s="116"/>
    </row>
    <row r="749" spans="1:14" ht="15" x14ac:dyDescent="0.25">
      <c r="A749" s="48"/>
      <c r="B749" s="143"/>
      <c r="C749" s="144"/>
      <c r="D749" s="144"/>
      <c r="E749" s="144"/>
      <c r="F749" s="8"/>
      <c r="G749" s="8"/>
      <c r="H749" s="8"/>
      <c r="I749" s="8"/>
      <c r="J749" s="8"/>
      <c r="K749" s="8"/>
      <c r="L749" s="8" t="str">
        <v/>
      </c>
      <c r="M749" s="8"/>
      <c r="N749" s="116"/>
    </row>
    <row r="750" spans="1:14" ht="15" x14ac:dyDescent="0.25">
      <c r="A750" s="48"/>
      <c r="B750" s="143"/>
      <c r="C750" s="144"/>
      <c r="D750" s="144"/>
      <c r="E750" s="144"/>
      <c r="F750" s="8"/>
      <c r="G750" s="8"/>
      <c r="H750" s="8"/>
      <c r="I750" s="8"/>
      <c r="J750" s="8"/>
      <c r="K750" s="8"/>
      <c r="L750" s="8" t="str">
        <v/>
      </c>
      <c r="M750" s="8"/>
      <c r="N750" s="116"/>
    </row>
    <row r="751" spans="1:14" ht="15" x14ac:dyDescent="0.25">
      <c r="A751" s="48"/>
      <c r="B751" s="143"/>
      <c r="C751" s="144"/>
      <c r="D751" s="144"/>
      <c r="E751" s="144"/>
      <c r="F751" s="8"/>
      <c r="G751" s="8"/>
      <c r="H751" s="8"/>
      <c r="I751" s="8"/>
      <c r="J751" s="8"/>
      <c r="K751" s="8"/>
      <c r="L751" s="8" t="str">
        <v/>
      </c>
      <c r="M751" s="8"/>
      <c r="N751" s="116"/>
    </row>
    <row r="752" spans="1:14" ht="15" x14ac:dyDescent="0.25">
      <c r="A752" s="48"/>
      <c r="B752" s="143"/>
      <c r="C752" s="144"/>
      <c r="D752" s="144"/>
      <c r="E752" s="144"/>
      <c r="F752" s="8"/>
      <c r="G752" s="8"/>
      <c r="H752" s="8"/>
      <c r="I752" s="8"/>
      <c r="J752" s="8"/>
      <c r="K752" s="8"/>
      <c r="L752" s="8" t="str">
        <v/>
      </c>
      <c r="M752" s="8"/>
      <c r="N752" s="116"/>
    </row>
    <row r="753" spans="1:14" ht="15" x14ac:dyDescent="0.25">
      <c r="A753" s="48"/>
      <c r="B753" s="143"/>
      <c r="C753" s="144"/>
      <c r="D753" s="144"/>
      <c r="E753" s="144"/>
      <c r="F753" s="8"/>
      <c r="G753" s="8"/>
      <c r="H753" s="8"/>
      <c r="I753" s="8"/>
      <c r="J753" s="8"/>
      <c r="K753" s="8"/>
      <c r="L753" s="8" t="str">
        <v/>
      </c>
      <c r="M753" s="8"/>
      <c r="N753" s="116"/>
    </row>
    <row r="754" spans="1:14" ht="15" x14ac:dyDescent="0.25">
      <c r="A754" s="48"/>
      <c r="B754" s="143"/>
      <c r="C754" s="144"/>
      <c r="D754" s="144"/>
      <c r="E754" s="144"/>
      <c r="F754" s="8"/>
      <c r="G754" s="8"/>
      <c r="H754" s="8"/>
      <c r="I754" s="8"/>
      <c r="J754" s="8"/>
      <c r="K754" s="8"/>
      <c r="L754" s="8" t="str">
        <v/>
      </c>
      <c r="M754" s="8"/>
      <c r="N754" s="116"/>
    </row>
    <row r="755" spans="1:14" ht="15" x14ac:dyDescent="0.25">
      <c r="A755" s="48"/>
      <c r="B755" s="143"/>
      <c r="C755" s="144"/>
      <c r="D755" s="144"/>
      <c r="E755" s="144"/>
      <c r="F755" s="8"/>
      <c r="G755" s="8"/>
      <c r="H755" s="8"/>
      <c r="I755" s="8"/>
      <c r="J755" s="8"/>
      <c r="K755" s="8"/>
      <c r="L755" s="8" t="str">
        <v/>
      </c>
      <c r="M755" s="8"/>
      <c r="N755" s="116"/>
    </row>
    <row r="756" spans="1:14" ht="15" x14ac:dyDescent="0.25">
      <c r="A756" s="48"/>
      <c r="B756" s="143"/>
      <c r="C756" s="144"/>
      <c r="D756" s="144"/>
      <c r="E756" s="144"/>
      <c r="F756" s="8"/>
      <c r="G756" s="8"/>
      <c r="H756" s="8"/>
      <c r="I756" s="8"/>
      <c r="J756" s="8"/>
      <c r="K756" s="8"/>
      <c r="L756" s="8" t="str">
        <v/>
      </c>
      <c r="M756" s="8"/>
      <c r="N756" s="116"/>
    </row>
    <row r="757" spans="1:14" ht="15" x14ac:dyDescent="0.25">
      <c r="A757" s="48"/>
      <c r="B757" s="143"/>
      <c r="C757" s="144"/>
      <c r="D757" s="144"/>
      <c r="E757" s="144"/>
      <c r="F757" s="8"/>
      <c r="G757" s="8"/>
      <c r="H757" s="8"/>
      <c r="I757" s="8"/>
      <c r="J757" s="8"/>
      <c r="K757" s="8"/>
      <c r="L757" s="8" t="str">
        <v/>
      </c>
      <c r="M757" s="8"/>
      <c r="N757" s="116"/>
    </row>
    <row r="758" spans="1:14" ht="15" x14ac:dyDescent="0.25">
      <c r="A758" s="48"/>
      <c r="B758" s="143"/>
      <c r="C758" s="144"/>
      <c r="D758" s="144"/>
      <c r="E758" s="144"/>
      <c r="F758" s="8"/>
      <c r="G758" s="8"/>
      <c r="H758" s="8"/>
      <c r="I758" s="8"/>
      <c r="J758" s="8"/>
      <c r="K758" s="8"/>
      <c r="L758" s="8" t="str">
        <v/>
      </c>
      <c r="M758" s="8"/>
      <c r="N758" s="116"/>
    </row>
    <row r="759" spans="1:14" ht="15" x14ac:dyDescent="0.25">
      <c r="A759" s="48"/>
      <c r="B759" s="143"/>
      <c r="C759" s="144"/>
      <c r="D759" s="144"/>
      <c r="E759" s="144"/>
      <c r="F759" s="8"/>
      <c r="G759" s="8"/>
      <c r="H759" s="8"/>
      <c r="I759" s="8"/>
      <c r="J759" s="8"/>
      <c r="K759" s="8"/>
      <c r="L759" s="8" t="str">
        <v/>
      </c>
      <c r="M759" s="8"/>
      <c r="N759" s="116"/>
    </row>
    <row r="760" spans="1:14" ht="15" x14ac:dyDescent="0.25">
      <c r="A760" s="48"/>
      <c r="B760" s="143"/>
      <c r="C760" s="144"/>
      <c r="D760" s="144"/>
      <c r="E760" s="144"/>
      <c r="F760" s="8"/>
      <c r="G760" s="8"/>
      <c r="H760" s="8"/>
      <c r="I760" s="8"/>
      <c r="J760" s="8"/>
      <c r="K760" s="8"/>
      <c r="L760" s="8" t="str">
        <v/>
      </c>
      <c r="M760" s="8"/>
      <c r="N760" s="116"/>
    </row>
    <row r="761" spans="1:14" ht="15" x14ac:dyDescent="0.25">
      <c r="A761" s="48"/>
      <c r="B761" s="143"/>
      <c r="C761" s="144"/>
      <c r="D761" s="144"/>
      <c r="E761" s="144"/>
      <c r="F761" s="8"/>
      <c r="G761" s="8"/>
      <c r="H761" s="8"/>
      <c r="I761" s="8"/>
      <c r="J761" s="8"/>
      <c r="K761" s="8"/>
      <c r="L761" s="8" t="str">
        <v/>
      </c>
      <c r="M761" s="8"/>
      <c r="N761" s="116"/>
    </row>
    <row r="762" spans="1:14" ht="15" x14ac:dyDescent="0.25">
      <c r="A762" s="48"/>
      <c r="B762" s="143"/>
      <c r="C762" s="144"/>
      <c r="D762" s="144"/>
      <c r="E762" s="144"/>
      <c r="F762" s="8"/>
      <c r="G762" s="8"/>
      <c r="H762" s="8"/>
      <c r="I762" s="8"/>
      <c r="J762" s="8"/>
      <c r="K762" s="8"/>
      <c r="L762" s="8" t="str">
        <v/>
      </c>
      <c r="M762" s="8"/>
      <c r="N762" s="116"/>
    </row>
    <row r="763" spans="1:14" ht="15" x14ac:dyDescent="0.25">
      <c r="A763" s="48"/>
      <c r="B763" s="143"/>
      <c r="C763" s="144"/>
      <c r="D763" s="144"/>
      <c r="E763" s="144"/>
      <c r="F763" s="8"/>
      <c r="G763" s="8"/>
      <c r="H763" s="8"/>
      <c r="I763" s="8"/>
      <c r="J763" s="8"/>
      <c r="K763" s="8"/>
      <c r="L763" s="8" t="str">
        <v/>
      </c>
      <c r="M763" s="8"/>
      <c r="N763" s="116"/>
    </row>
    <row r="764" spans="1:14" ht="15" x14ac:dyDescent="0.25">
      <c r="A764" s="48"/>
      <c r="B764" s="143"/>
      <c r="C764" s="144"/>
      <c r="D764" s="144"/>
      <c r="E764" s="144"/>
      <c r="F764" s="8"/>
      <c r="G764" s="8"/>
      <c r="H764" s="8"/>
      <c r="I764" s="8"/>
      <c r="J764" s="8"/>
      <c r="K764" s="8"/>
      <c r="L764" s="8" t="str">
        <v/>
      </c>
      <c r="M764" s="8"/>
      <c r="N764" s="116"/>
    </row>
    <row r="765" spans="1:14" ht="15" x14ac:dyDescent="0.25">
      <c r="A765" s="48"/>
      <c r="B765" s="143"/>
      <c r="C765" s="144"/>
      <c r="D765" s="144"/>
      <c r="E765" s="144"/>
      <c r="F765" s="8"/>
      <c r="G765" s="8"/>
      <c r="H765" s="8"/>
      <c r="I765" s="8"/>
      <c r="J765" s="8"/>
      <c r="K765" s="8"/>
      <c r="L765" s="8" t="str">
        <v/>
      </c>
      <c r="M765" s="8"/>
      <c r="N765" s="116"/>
    </row>
    <row r="766" spans="1:14" ht="15" x14ac:dyDescent="0.25">
      <c r="A766" s="48"/>
      <c r="B766" s="143"/>
      <c r="C766" s="144"/>
      <c r="D766" s="144"/>
      <c r="E766" s="144"/>
      <c r="F766" s="8"/>
      <c r="G766" s="8"/>
      <c r="H766" s="8"/>
      <c r="I766" s="8"/>
      <c r="J766" s="8"/>
      <c r="K766" s="8"/>
      <c r="L766" s="8" t="str">
        <v/>
      </c>
      <c r="M766" s="8"/>
      <c r="N766" s="116"/>
    </row>
    <row r="767" spans="1:14" ht="15" x14ac:dyDescent="0.25">
      <c r="A767" s="48"/>
      <c r="B767" s="143"/>
      <c r="C767" s="144"/>
      <c r="D767" s="144"/>
      <c r="E767" s="144"/>
      <c r="F767" s="8"/>
      <c r="G767" s="8"/>
      <c r="H767" s="8"/>
      <c r="I767" s="8"/>
      <c r="J767" s="8"/>
      <c r="K767" s="8"/>
      <c r="L767" s="8" t="str">
        <v/>
      </c>
      <c r="M767" s="8"/>
      <c r="N767" s="116"/>
    </row>
    <row r="768" spans="1:14" ht="15" x14ac:dyDescent="0.25">
      <c r="A768" s="48"/>
      <c r="B768" s="143"/>
      <c r="C768" s="144"/>
      <c r="D768" s="144"/>
      <c r="E768" s="144"/>
      <c r="F768" s="8"/>
      <c r="G768" s="8"/>
      <c r="H768" s="8"/>
      <c r="I768" s="8"/>
      <c r="J768" s="8"/>
      <c r="K768" s="8"/>
      <c r="L768" s="8" t="str">
        <v/>
      </c>
      <c r="M768" s="8"/>
      <c r="N768" s="116"/>
    </row>
    <row r="769" spans="1:14" ht="15" x14ac:dyDescent="0.25">
      <c r="A769" s="48"/>
      <c r="B769" s="143"/>
      <c r="C769" s="144"/>
      <c r="D769" s="144"/>
      <c r="E769" s="144"/>
      <c r="F769" s="8"/>
      <c r="G769" s="8"/>
      <c r="H769" s="8"/>
      <c r="I769" s="8"/>
      <c r="J769" s="8"/>
      <c r="K769" s="8"/>
      <c r="L769" s="8" t="str">
        <v/>
      </c>
      <c r="M769" s="8"/>
      <c r="N769" s="116"/>
    </row>
    <row r="770" spans="1:14" ht="15" x14ac:dyDescent="0.25">
      <c r="A770" s="48"/>
      <c r="B770" s="143"/>
      <c r="C770" s="144"/>
      <c r="D770" s="144"/>
      <c r="E770" s="144"/>
      <c r="F770" s="8"/>
      <c r="G770" s="8"/>
      <c r="H770" s="8"/>
      <c r="I770" s="8"/>
      <c r="J770" s="8"/>
      <c r="K770" s="8"/>
      <c r="L770" s="8" t="str">
        <v/>
      </c>
      <c r="M770" s="8"/>
      <c r="N770" s="116"/>
    </row>
    <row r="771" spans="1:14" ht="15" x14ac:dyDescent="0.25">
      <c r="A771" s="48"/>
      <c r="B771" s="143"/>
      <c r="C771" s="144"/>
      <c r="D771" s="144"/>
      <c r="E771" s="144"/>
      <c r="F771" s="8"/>
      <c r="G771" s="8"/>
      <c r="H771" s="8"/>
      <c r="I771" s="8"/>
      <c r="J771" s="8"/>
      <c r="K771" s="8"/>
      <c r="L771" s="8" t="str">
        <v/>
      </c>
      <c r="M771" s="8"/>
      <c r="N771" s="116"/>
    </row>
    <row r="772" spans="1:14" ht="15" x14ac:dyDescent="0.25">
      <c r="A772" s="48"/>
      <c r="B772" s="143"/>
      <c r="C772" s="144"/>
      <c r="D772" s="144"/>
      <c r="E772" s="144"/>
      <c r="F772" s="8"/>
      <c r="G772" s="8"/>
      <c r="H772" s="8"/>
      <c r="I772" s="8"/>
      <c r="J772" s="8"/>
      <c r="K772" s="8"/>
      <c r="L772" s="8" t="str">
        <v/>
      </c>
      <c r="M772" s="8"/>
      <c r="N772" s="116"/>
    </row>
    <row r="773" spans="1:14" ht="15" x14ac:dyDescent="0.25">
      <c r="A773" s="48"/>
      <c r="B773" s="143"/>
      <c r="C773" s="144"/>
      <c r="D773" s="144"/>
      <c r="E773" s="144"/>
      <c r="F773" s="8"/>
      <c r="G773" s="8"/>
      <c r="H773" s="8"/>
      <c r="I773" s="8"/>
      <c r="J773" s="8"/>
      <c r="K773" s="8"/>
      <c r="L773" s="8" t="str">
        <v/>
      </c>
      <c r="M773" s="8"/>
      <c r="N773" s="116"/>
    </row>
    <row r="774" spans="1:14" ht="15" x14ac:dyDescent="0.25">
      <c r="A774" s="48"/>
      <c r="B774" s="143"/>
      <c r="C774" s="144"/>
      <c r="D774" s="144"/>
      <c r="E774" s="144"/>
      <c r="F774" s="8"/>
      <c r="G774" s="8"/>
      <c r="H774" s="8"/>
      <c r="I774" s="8"/>
      <c r="J774" s="8"/>
      <c r="K774" s="8"/>
      <c r="L774" s="8" t="str">
        <v/>
      </c>
      <c r="M774" s="8"/>
      <c r="N774" s="116"/>
    </row>
    <row r="775" spans="1:14" ht="15" x14ac:dyDescent="0.25">
      <c r="A775" s="48"/>
      <c r="B775" s="143"/>
      <c r="C775" s="144"/>
      <c r="D775" s="144"/>
      <c r="E775" s="144"/>
      <c r="F775" s="8"/>
      <c r="G775" s="8"/>
      <c r="H775" s="8"/>
      <c r="I775" s="8"/>
      <c r="J775" s="8"/>
      <c r="K775" s="8"/>
      <c r="L775" s="8" t="str">
        <v/>
      </c>
      <c r="M775" s="8"/>
      <c r="N775" s="116"/>
    </row>
    <row r="776" spans="1:14" ht="15" x14ac:dyDescent="0.25">
      <c r="A776" s="48"/>
      <c r="B776" s="143"/>
      <c r="C776" s="144"/>
      <c r="D776" s="144"/>
      <c r="E776" s="144"/>
      <c r="F776" s="8"/>
      <c r="G776" s="8"/>
      <c r="H776" s="8"/>
      <c r="I776" s="8"/>
      <c r="J776" s="8"/>
      <c r="K776" s="8"/>
      <c r="L776" s="8" t="str">
        <v/>
      </c>
      <c r="M776" s="8"/>
      <c r="N776" s="116"/>
    </row>
    <row r="777" spans="1:14" ht="15" x14ac:dyDescent="0.25">
      <c r="A777" s="48"/>
      <c r="B777" s="143"/>
      <c r="C777" s="144"/>
      <c r="D777" s="144"/>
      <c r="E777" s="144"/>
      <c r="F777" s="8"/>
      <c r="G777" s="8"/>
      <c r="H777" s="8"/>
      <c r="I777" s="8"/>
      <c r="J777" s="8"/>
      <c r="K777" s="8"/>
      <c r="L777" s="8" t="str">
        <v/>
      </c>
      <c r="M777" s="8"/>
      <c r="N777" s="116"/>
    </row>
  </sheetData>
  <sheetProtection algorithmName="SHA-1" hashValue="sg7V2OcmENs+flBF0+n/OcaJbb0=" saltValue="HGda/LvvtFaKgclIQarMBw==" spinCount="100000" sheet="1" objects="1" scenarios="1"/>
  <autoFilter ref="B5:K672" xr:uid="{00000000-0009-0000-0000-000005000000}"/>
  <mergeCells count="2">
    <mergeCell ref="B4:E4"/>
    <mergeCell ref="F4:K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F999"/>
  <sheetViews>
    <sheetView showGridLines="0" topLeftCell="N1" workbookViewId="0">
      <pane ySplit="6" topLeftCell="A186" activePane="bottomLeft" state="frozen"/>
      <selection activeCell="H20" sqref="H20"/>
      <selection pane="bottomLeft" activeCell="S193" sqref="S193"/>
    </sheetView>
  </sheetViews>
  <sheetFormatPr defaultColWidth="14.42578125" defaultRowHeight="15.75" customHeight="1" x14ac:dyDescent="0.2"/>
  <cols>
    <col min="1" max="1" width="9" customWidth="1"/>
    <col min="2" max="2" width="27" customWidth="1"/>
    <col min="3" max="3" width="57.140625" customWidth="1"/>
    <col min="4" max="4" width="25.5703125" customWidth="1"/>
    <col min="5" max="5" width="19.5703125" customWidth="1"/>
    <col min="6" max="6" width="21.5703125" customWidth="1"/>
    <col min="7" max="7" width="10.85546875" hidden="1" customWidth="1"/>
    <col min="8" max="8" width="10.85546875" customWidth="1"/>
    <col min="9" max="9" width="22" customWidth="1"/>
    <col min="10" max="10" width="10.140625" customWidth="1"/>
    <col min="11" max="11" width="20.140625" customWidth="1"/>
    <col min="12" max="12" width="9.85546875" customWidth="1"/>
    <col min="13" max="13" width="16.42578125" customWidth="1"/>
    <col min="14" max="14" width="13.85546875" customWidth="1"/>
    <col min="15" max="15" width="15.7109375" customWidth="1"/>
    <col min="16" max="16" width="17.42578125" customWidth="1"/>
    <col min="17" max="17" width="31.42578125" customWidth="1"/>
    <col min="18" max="18" width="51.7109375" customWidth="1"/>
    <col min="19" max="19" width="26.28515625" customWidth="1"/>
    <col min="20" max="20" width="17" customWidth="1"/>
    <col min="21" max="21" width="23.140625" customWidth="1"/>
    <col min="22" max="22" width="112.42578125" customWidth="1"/>
    <col min="23" max="23" width="6.42578125" customWidth="1"/>
    <col min="24" max="27" width="26.28515625" customWidth="1"/>
  </cols>
  <sheetData>
    <row r="1" spans="1:32" ht="12.75" x14ac:dyDescent="0.2">
      <c r="A1" s="2"/>
      <c r="B1" s="3"/>
      <c r="C1" s="268"/>
      <c r="D1" s="250"/>
      <c r="E1" s="3"/>
      <c r="F1" s="3"/>
      <c r="G1" s="3"/>
      <c r="H1" s="3"/>
      <c r="I1" s="3"/>
      <c r="J1" s="46"/>
      <c r="K1" s="3"/>
      <c r="L1" s="46"/>
      <c r="M1" s="22"/>
      <c r="N1" s="22"/>
      <c r="O1" s="22"/>
      <c r="P1" s="22"/>
      <c r="Q1" s="22"/>
      <c r="R1" s="22"/>
      <c r="S1" s="145"/>
      <c r="V1" s="146"/>
    </row>
    <row r="2" spans="1:32" ht="34.5" customHeight="1" x14ac:dyDescent="0.4">
      <c r="A2" s="9"/>
      <c r="B2" s="12" t="s">
        <v>776</v>
      </c>
      <c r="C2" s="71"/>
      <c r="D2" s="12"/>
      <c r="E2" s="13"/>
      <c r="F2" s="13"/>
      <c r="G2" s="13"/>
      <c r="H2" s="13"/>
      <c r="I2" s="13"/>
      <c r="J2" s="13"/>
      <c r="K2" s="13"/>
      <c r="L2" s="13"/>
      <c r="M2" s="22"/>
      <c r="N2" s="22"/>
      <c r="O2" s="22"/>
      <c r="P2" s="22"/>
      <c r="Q2" s="22"/>
      <c r="R2" s="22"/>
      <c r="S2" s="147"/>
      <c r="T2" s="18"/>
      <c r="U2" s="18"/>
      <c r="V2" s="148"/>
      <c r="W2" s="18"/>
      <c r="X2" s="18"/>
      <c r="Y2" s="18"/>
      <c r="Z2" s="18"/>
      <c r="AA2" s="18"/>
      <c r="AB2" s="18"/>
      <c r="AC2" s="18"/>
      <c r="AD2" s="18"/>
      <c r="AE2" s="18"/>
      <c r="AF2" s="18"/>
    </row>
    <row r="3" spans="1:32" ht="12" customHeight="1" x14ac:dyDescent="0.2">
      <c r="A3" s="19"/>
      <c r="B3" s="20"/>
      <c r="C3" s="72"/>
      <c r="D3" s="6"/>
      <c r="E3" s="22"/>
      <c r="F3" s="22"/>
      <c r="G3" s="22"/>
      <c r="H3" s="22"/>
      <c r="I3" s="22"/>
      <c r="J3" s="149"/>
      <c r="K3" s="22"/>
      <c r="L3" s="149"/>
      <c r="M3" s="22"/>
      <c r="N3" s="22"/>
      <c r="O3" s="22"/>
      <c r="P3" s="22"/>
      <c r="Q3" s="22"/>
      <c r="R3" s="22"/>
      <c r="S3" s="150"/>
      <c r="V3" s="146"/>
    </row>
    <row r="4" spans="1:32" ht="12.75" customHeight="1" x14ac:dyDescent="0.2">
      <c r="A4" s="23"/>
      <c r="B4" s="76"/>
      <c r="C4" s="76"/>
      <c r="D4" s="25"/>
      <c r="E4" s="25"/>
      <c r="F4" s="52"/>
      <c r="G4" s="52"/>
      <c r="H4" s="52"/>
      <c r="I4" s="52"/>
      <c r="J4" s="52"/>
      <c r="K4" s="52"/>
      <c r="L4" s="52"/>
      <c r="M4" s="52"/>
      <c r="N4" s="52"/>
      <c r="O4" s="52"/>
      <c r="P4" s="52"/>
      <c r="Q4" s="52"/>
      <c r="R4" s="52"/>
      <c r="S4" s="151"/>
      <c r="T4" s="77"/>
      <c r="U4" s="77"/>
      <c r="V4" s="152"/>
      <c r="W4" s="77"/>
      <c r="X4" s="77"/>
      <c r="Y4" s="77"/>
      <c r="Z4" s="77"/>
      <c r="AA4" s="53"/>
      <c r="AB4" s="53"/>
      <c r="AC4" s="53"/>
      <c r="AD4" s="53"/>
      <c r="AE4" s="53"/>
      <c r="AF4" s="53"/>
    </row>
    <row r="5" spans="1:32" ht="28.5" customHeight="1" x14ac:dyDescent="0.2">
      <c r="A5" s="22"/>
      <c r="B5" s="255" t="s">
        <v>78</v>
      </c>
      <c r="C5" s="252"/>
      <c r="D5" s="253"/>
      <c r="E5" s="273" t="s">
        <v>777</v>
      </c>
      <c r="F5" s="258"/>
      <c r="G5" s="258"/>
      <c r="H5" s="258"/>
      <c r="I5" s="258"/>
      <c r="J5" s="258"/>
      <c r="K5" s="258"/>
      <c r="L5" s="270"/>
      <c r="M5" s="269" t="s">
        <v>79</v>
      </c>
      <c r="N5" s="258"/>
      <c r="O5" s="258"/>
      <c r="P5" s="258"/>
      <c r="Q5" s="258"/>
      <c r="R5" s="270"/>
      <c r="S5" s="153" t="s">
        <v>778</v>
      </c>
      <c r="T5" s="274" t="s">
        <v>779</v>
      </c>
      <c r="U5" s="252"/>
      <c r="V5" s="253"/>
      <c r="W5" s="77"/>
      <c r="X5" s="77"/>
      <c r="Y5" s="77"/>
      <c r="Z5" s="30"/>
      <c r="AA5" s="18"/>
      <c r="AB5" s="18"/>
      <c r="AC5" s="18"/>
      <c r="AD5" s="18"/>
      <c r="AE5" s="18"/>
      <c r="AF5" s="18"/>
    </row>
    <row r="6" spans="1:32" ht="42" customHeight="1" x14ac:dyDescent="0.2">
      <c r="A6" s="22"/>
      <c r="B6" s="31" t="s">
        <v>74</v>
      </c>
      <c r="C6" s="68" t="s">
        <v>7</v>
      </c>
      <c r="D6" s="68" t="s">
        <v>80</v>
      </c>
      <c r="E6" s="32" t="s">
        <v>780</v>
      </c>
      <c r="F6" s="32" t="s">
        <v>781</v>
      </c>
      <c r="G6" s="32" t="s">
        <v>782</v>
      </c>
      <c r="H6" s="32" t="s">
        <v>783</v>
      </c>
      <c r="I6" s="32" t="s">
        <v>784</v>
      </c>
      <c r="J6" s="32" t="s">
        <v>783</v>
      </c>
      <c r="K6" s="32" t="s">
        <v>785</v>
      </c>
      <c r="L6" s="32" t="s">
        <v>783</v>
      </c>
      <c r="M6" s="32" t="s">
        <v>786</v>
      </c>
      <c r="N6" s="32" t="s">
        <v>787</v>
      </c>
      <c r="O6" s="32" t="s">
        <v>4</v>
      </c>
      <c r="P6" s="32" t="s">
        <v>788</v>
      </c>
      <c r="Q6" s="32" t="s">
        <v>81</v>
      </c>
      <c r="R6" s="32" t="s">
        <v>789</v>
      </c>
      <c r="S6" s="154" t="s">
        <v>790</v>
      </c>
      <c r="T6" s="32" t="s">
        <v>791</v>
      </c>
      <c r="U6" s="32" t="s">
        <v>792</v>
      </c>
      <c r="V6" s="32" t="s">
        <v>793</v>
      </c>
      <c r="W6" s="78" t="s">
        <v>76</v>
      </c>
      <c r="X6" s="35"/>
      <c r="Y6" s="35"/>
      <c r="Z6" s="35"/>
      <c r="AA6" s="35"/>
    </row>
    <row r="7" spans="1:32" ht="30" customHeight="1" x14ac:dyDescent="0.2">
      <c r="A7" s="22"/>
      <c r="B7" s="155" t="s">
        <v>82</v>
      </c>
      <c r="C7" s="156" t="s">
        <v>83</v>
      </c>
      <c r="D7" s="155" t="s">
        <v>25</v>
      </c>
      <c r="E7" s="155" t="s">
        <v>794</v>
      </c>
      <c r="F7" s="155" t="s">
        <v>794</v>
      </c>
      <c r="G7" s="38" t="str">
        <f t="array" ref="G7:G231">IFERROR(F7:F999-E7:E999,"")</f>
        <v/>
      </c>
      <c r="H7" s="38" t="s">
        <v>794</v>
      </c>
      <c r="I7" s="155" t="s">
        <v>794</v>
      </c>
      <c r="J7" s="38" t="s">
        <v>794</v>
      </c>
      <c r="K7" s="155" t="s">
        <v>794</v>
      </c>
      <c r="L7" s="38" t="s">
        <v>794</v>
      </c>
      <c r="M7" s="87">
        <v>2</v>
      </c>
      <c r="N7" s="87">
        <v>1</v>
      </c>
      <c r="O7" s="87">
        <v>1</v>
      </c>
      <c r="P7" s="87">
        <v>3</v>
      </c>
      <c r="Q7" s="157" t="str">
        <f>IFERROR(IF(AND(B7=Gebruikersrating!B8,C7=Gebruikersrating!C8,D7=Gebruikersrating!D8), AVERAGEIF(Gebruikersrating!E8:J8,"&lt;6")), "")</f>
        <v/>
      </c>
      <c r="R7" s="88"/>
      <c r="S7" s="158">
        <v>4.9980000000000002</v>
      </c>
      <c r="T7" s="155" t="s">
        <v>795</v>
      </c>
      <c r="U7" s="87" t="s">
        <v>338</v>
      </c>
      <c r="V7" s="159" t="s">
        <v>796</v>
      </c>
      <c r="W7" s="77" t="str">
        <f t="array" ref="W7:W999">'To hide - Scoremodel'!S7:S999</f>
        <v/>
      </c>
      <c r="X7" s="21"/>
      <c r="Y7" s="21"/>
      <c r="Z7" s="21"/>
      <c r="AA7" s="21"/>
      <c r="AB7" s="21"/>
      <c r="AC7" s="21"/>
      <c r="AD7" s="21"/>
      <c r="AE7" s="21"/>
      <c r="AF7" s="21"/>
    </row>
    <row r="8" spans="1:32" ht="30" customHeight="1" x14ac:dyDescent="0.2">
      <c r="A8" s="22"/>
      <c r="B8" s="155" t="s">
        <v>82</v>
      </c>
      <c r="C8" s="160" t="s">
        <v>84</v>
      </c>
      <c r="D8" s="155" t="s">
        <v>25</v>
      </c>
      <c r="E8" s="155" t="s">
        <v>794</v>
      </c>
      <c r="F8" s="155" t="s">
        <v>794</v>
      </c>
      <c r="G8" s="38" t="str">
        <v/>
      </c>
      <c r="H8" s="38" t="s">
        <v>794</v>
      </c>
      <c r="I8" s="155" t="s">
        <v>794</v>
      </c>
      <c r="J8" s="38" t="s">
        <v>794</v>
      </c>
      <c r="K8" s="155" t="s">
        <v>794</v>
      </c>
      <c r="L8" s="38" t="s">
        <v>794</v>
      </c>
      <c r="M8" s="86">
        <v>3</v>
      </c>
      <c r="N8" s="87">
        <v>1</v>
      </c>
      <c r="O8" s="87">
        <v>1</v>
      </c>
      <c r="P8" s="87">
        <v>3</v>
      </c>
      <c r="Q8" s="157" t="str">
        <f>IFERROR(IF(AND(B8=Gebruikersrating!B9,C8=Gebruikersrating!C9,D8=Gebruikersrating!D9), AVERAGEIF(Gebruikersrating!E9:J9,"&lt;6")), "")</f>
        <v/>
      </c>
      <c r="R8" s="88"/>
      <c r="S8" s="158">
        <v>3.3180000000000001</v>
      </c>
      <c r="T8" s="155" t="s">
        <v>795</v>
      </c>
      <c r="U8" s="87" t="s">
        <v>338</v>
      </c>
      <c r="V8" s="159" t="s">
        <v>797</v>
      </c>
      <c r="W8" s="77" t="str">
        <v/>
      </c>
      <c r="X8" s="21"/>
      <c r="Y8" s="21"/>
      <c r="Z8" s="21"/>
      <c r="AA8" s="21"/>
      <c r="AB8" s="21"/>
      <c r="AC8" s="21"/>
      <c r="AD8" s="21"/>
      <c r="AE8" s="21"/>
      <c r="AF8" s="21"/>
    </row>
    <row r="9" spans="1:32" ht="30" customHeight="1" x14ac:dyDescent="0.2">
      <c r="A9" s="22"/>
      <c r="B9" s="155" t="s">
        <v>82</v>
      </c>
      <c r="C9" s="161" t="s">
        <v>85</v>
      </c>
      <c r="D9" s="155" t="s">
        <v>25</v>
      </c>
      <c r="E9" s="155" t="s">
        <v>794</v>
      </c>
      <c r="F9" s="155" t="s">
        <v>794</v>
      </c>
      <c r="G9" s="38" t="str">
        <v/>
      </c>
      <c r="H9" s="38" t="s">
        <v>794</v>
      </c>
      <c r="I9" s="155" t="s">
        <v>794</v>
      </c>
      <c r="J9" s="162" t="s">
        <v>794</v>
      </c>
      <c r="K9" s="155" t="s">
        <v>794</v>
      </c>
      <c r="L9" s="38" t="s">
        <v>794</v>
      </c>
      <c r="M9" s="86">
        <v>3</v>
      </c>
      <c r="N9" s="87">
        <v>1</v>
      </c>
      <c r="O9" s="87">
        <v>2</v>
      </c>
      <c r="P9" s="87">
        <v>3</v>
      </c>
      <c r="Q9" s="157" t="str">
        <f>IFERROR(IF(AND(B9=Gebruikersrating!B10,C9=Gebruikersrating!C10,D9=Gebruikersrating!D10), AVERAGEIF(Gebruikersrating!E10:J10,"&lt;6")), "")</f>
        <v/>
      </c>
      <c r="R9" s="88"/>
      <c r="S9" s="158">
        <v>4.9980000000000002</v>
      </c>
      <c r="T9" s="155" t="s">
        <v>795</v>
      </c>
      <c r="U9" s="87" t="s">
        <v>338</v>
      </c>
      <c r="V9" s="159" t="s">
        <v>798</v>
      </c>
      <c r="W9" s="21" t="str">
        <v/>
      </c>
      <c r="X9" s="21"/>
      <c r="Y9" s="21"/>
      <c r="Z9" s="21"/>
      <c r="AA9" s="21"/>
      <c r="AB9" s="21"/>
      <c r="AC9" s="21"/>
      <c r="AD9" s="21"/>
      <c r="AE9" s="21"/>
      <c r="AF9" s="21"/>
    </row>
    <row r="10" spans="1:32" ht="30" customHeight="1" x14ac:dyDescent="0.2">
      <c r="A10" s="22"/>
      <c r="B10" s="155" t="s">
        <v>82</v>
      </c>
      <c r="C10" s="163" t="s">
        <v>86</v>
      </c>
      <c r="D10" s="155" t="s">
        <v>25</v>
      </c>
      <c r="E10" s="155" t="s">
        <v>794</v>
      </c>
      <c r="F10" s="155" t="s">
        <v>794</v>
      </c>
      <c r="G10" s="38" t="str">
        <v/>
      </c>
      <c r="H10" s="38" t="s">
        <v>794</v>
      </c>
      <c r="I10" s="155" t="s">
        <v>794</v>
      </c>
      <c r="J10" s="162" t="s">
        <v>794</v>
      </c>
      <c r="K10" s="155" t="s">
        <v>794</v>
      </c>
      <c r="L10" s="38" t="s">
        <v>794</v>
      </c>
      <c r="M10" s="86">
        <v>2</v>
      </c>
      <c r="N10" s="87">
        <v>1</v>
      </c>
      <c r="O10" s="87">
        <v>2</v>
      </c>
      <c r="P10" s="87">
        <v>3</v>
      </c>
      <c r="Q10" s="157" t="str">
        <f>IFERROR(IF(AND(B10=Gebruikersrating!B11,C10=Gebruikersrating!C11,D10=Gebruikersrating!D11), AVERAGEIF(Gebruikersrating!E11:J11,"&lt;6")), "")</f>
        <v/>
      </c>
      <c r="R10" s="88"/>
      <c r="S10" s="158">
        <v>4.9980000000000002</v>
      </c>
      <c r="T10" s="155" t="s">
        <v>795</v>
      </c>
      <c r="U10" s="87" t="s">
        <v>338</v>
      </c>
      <c r="V10" s="159" t="s">
        <v>799</v>
      </c>
      <c r="W10" s="21" t="str">
        <v/>
      </c>
      <c r="X10" s="21"/>
      <c r="Y10" s="21"/>
      <c r="Z10" s="21"/>
      <c r="AA10" s="21"/>
      <c r="AB10" s="21"/>
      <c r="AC10" s="21"/>
      <c r="AD10" s="21"/>
      <c r="AE10" s="21"/>
      <c r="AF10" s="21"/>
    </row>
    <row r="11" spans="1:32" ht="30" customHeight="1" x14ac:dyDescent="0.2">
      <c r="A11" s="22"/>
      <c r="B11" s="155" t="s">
        <v>82</v>
      </c>
      <c r="C11" s="163" t="s">
        <v>87</v>
      </c>
      <c r="D11" s="155" t="s">
        <v>25</v>
      </c>
      <c r="E11" s="155" t="s">
        <v>794</v>
      </c>
      <c r="F11" s="155" t="s">
        <v>794</v>
      </c>
      <c r="G11" s="38" t="str">
        <v/>
      </c>
      <c r="H11" s="38" t="s">
        <v>794</v>
      </c>
      <c r="I11" s="155" t="s">
        <v>794</v>
      </c>
      <c r="J11" s="162" t="s">
        <v>794</v>
      </c>
      <c r="K11" s="155" t="s">
        <v>794</v>
      </c>
      <c r="L11" s="38" t="s">
        <v>794</v>
      </c>
      <c r="M11" s="86">
        <v>3</v>
      </c>
      <c r="N11" s="87">
        <v>1</v>
      </c>
      <c r="O11" s="87">
        <v>2</v>
      </c>
      <c r="P11" s="87">
        <v>2</v>
      </c>
      <c r="Q11" s="157" t="str">
        <f>IFERROR(IF(AND(B11=Gebruikersrating!B12,C11=Gebruikersrating!C12,D11=Gebruikersrating!D12), AVERAGEIF(Gebruikersrating!E12:J12,"&lt;6")), "")</f>
        <v/>
      </c>
      <c r="R11" s="88"/>
      <c r="S11" s="158">
        <v>4.41</v>
      </c>
      <c r="T11" s="155" t="s">
        <v>795</v>
      </c>
      <c r="U11" s="87" t="s">
        <v>338</v>
      </c>
      <c r="V11" s="159" t="s">
        <v>800</v>
      </c>
      <c r="W11" s="21" t="str">
        <v/>
      </c>
      <c r="X11" s="21"/>
      <c r="Y11" s="21"/>
      <c r="Z11" s="21"/>
      <c r="AA11" s="21"/>
      <c r="AB11" s="21"/>
      <c r="AC11" s="21"/>
      <c r="AD11" s="21"/>
      <c r="AE11" s="21"/>
      <c r="AF11" s="21"/>
    </row>
    <row r="12" spans="1:32" ht="30" customHeight="1" x14ac:dyDescent="0.2">
      <c r="A12" s="22"/>
      <c r="B12" s="155" t="s">
        <v>82</v>
      </c>
      <c r="C12" s="163" t="s">
        <v>88</v>
      </c>
      <c r="D12" s="155" t="s">
        <v>25</v>
      </c>
      <c r="E12" s="155" t="s">
        <v>794</v>
      </c>
      <c r="F12" s="155" t="s">
        <v>794</v>
      </c>
      <c r="G12" s="38" t="str">
        <v/>
      </c>
      <c r="H12" s="38" t="s">
        <v>794</v>
      </c>
      <c r="I12" s="155" t="s">
        <v>794</v>
      </c>
      <c r="J12" s="162" t="s">
        <v>794</v>
      </c>
      <c r="K12" s="155" t="s">
        <v>794</v>
      </c>
      <c r="L12" s="38" t="s">
        <v>794</v>
      </c>
      <c r="M12" s="86">
        <v>3</v>
      </c>
      <c r="N12" s="87">
        <v>1</v>
      </c>
      <c r="O12" s="87">
        <v>1</v>
      </c>
      <c r="P12" s="87">
        <v>2</v>
      </c>
      <c r="Q12" s="157" t="str">
        <f>IFERROR(IF(AND(B12=Gebruikersrating!B13,C12=Gebruikersrating!C13,D12=Gebruikersrating!D13), AVERAGEIF(Gebruikersrating!E13:J13,"&lt;6")), "")</f>
        <v/>
      </c>
      <c r="R12" s="88"/>
      <c r="S12" s="158">
        <v>19.95</v>
      </c>
      <c r="T12" s="155" t="s">
        <v>795</v>
      </c>
      <c r="U12" s="87" t="s">
        <v>338</v>
      </c>
      <c r="V12" s="159" t="s">
        <v>801</v>
      </c>
      <c r="W12" s="21" t="str">
        <v/>
      </c>
      <c r="X12" s="21"/>
      <c r="Y12" s="21"/>
      <c r="Z12" s="21"/>
      <c r="AA12" s="21"/>
      <c r="AB12" s="21"/>
      <c r="AC12" s="21"/>
      <c r="AD12" s="21"/>
      <c r="AE12" s="21"/>
      <c r="AF12" s="21"/>
    </row>
    <row r="13" spans="1:32" ht="30" customHeight="1" x14ac:dyDescent="0.2">
      <c r="A13" s="22"/>
      <c r="B13" s="155" t="s">
        <v>89</v>
      </c>
      <c r="C13" s="163" t="s">
        <v>90</v>
      </c>
      <c r="D13" s="155" t="s">
        <v>25</v>
      </c>
      <c r="E13" s="155">
        <v>0</v>
      </c>
      <c r="F13" s="155">
        <v>5</v>
      </c>
      <c r="G13" s="38">
        <v>5</v>
      </c>
      <c r="H13" s="38" t="s">
        <v>802</v>
      </c>
      <c r="I13" s="155">
        <v>0.01</v>
      </c>
      <c r="J13" s="162" t="s">
        <v>802</v>
      </c>
      <c r="K13" s="155" t="s">
        <v>794</v>
      </c>
      <c r="L13" s="38" t="s">
        <v>794</v>
      </c>
      <c r="M13" s="86">
        <v>2</v>
      </c>
      <c r="N13" s="87">
        <v>1</v>
      </c>
      <c r="O13" s="87">
        <v>2</v>
      </c>
      <c r="P13" s="87">
        <v>4</v>
      </c>
      <c r="Q13" s="157" t="str">
        <f>IFERROR(IF(AND(B13=Gebruikersrating!B14,C13=Gebruikersrating!C14,D13=Gebruikersrating!D14), AVERAGEIF(Gebruikersrating!E14:J14,"&lt;6")), "")</f>
        <v/>
      </c>
      <c r="R13" s="88"/>
      <c r="S13" s="158">
        <v>25.157999999999998</v>
      </c>
      <c r="T13" s="155" t="s">
        <v>795</v>
      </c>
      <c r="U13" s="87" t="s">
        <v>338</v>
      </c>
      <c r="V13" s="164" t="s">
        <v>803</v>
      </c>
      <c r="W13" s="21" t="str">
        <v/>
      </c>
      <c r="X13" s="21"/>
      <c r="Y13" s="21"/>
      <c r="Z13" s="21"/>
      <c r="AA13" s="21"/>
      <c r="AB13" s="21"/>
      <c r="AC13" s="21"/>
      <c r="AD13" s="21"/>
      <c r="AE13" s="21"/>
      <c r="AF13" s="21"/>
    </row>
    <row r="14" spans="1:32" ht="30" customHeight="1" x14ac:dyDescent="0.2">
      <c r="A14" s="22"/>
      <c r="B14" s="155" t="s">
        <v>89</v>
      </c>
      <c r="C14" s="163" t="s">
        <v>91</v>
      </c>
      <c r="D14" s="155" t="s">
        <v>25</v>
      </c>
      <c r="E14" s="155">
        <v>0</v>
      </c>
      <c r="F14" s="155" t="s">
        <v>804</v>
      </c>
      <c r="G14" s="38" t="str">
        <v/>
      </c>
      <c r="H14" s="38" t="s">
        <v>802</v>
      </c>
      <c r="I14" s="155">
        <v>0.01</v>
      </c>
      <c r="J14" s="162" t="s">
        <v>802</v>
      </c>
      <c r="K14" s="155" t="s">
        <v>794</v>
      </c>
      <c r="L14" s="38" t="s">
        <v>794</v>
      </c>
      <c r="M14" s="86">
        <v>3</v>
      </c>
      <c r="N14" s="87">
        <v>1</v>
      </c>
      <c r="O14" s="87">
        <v>2</v>
      </c>
      <c r="P14" s="87">
        <v>3</v>
      </c>
      <c r="Q14" s="157" t="str">
        <f>IFERROR(IF(AND(B14=Gebruikersrating!B15,C14=Gebruikersrating!C15,D14=Gebruikersrating!D15), AVERAGEIF(Gebruikersrating!E15:J15,"&lt;6")), "")</f>
        <v/>
      </c>
      <c r="R14" s="88"/>
      <c r="S14" s="158">
        <v>20.957999999999998</v>
      </c>
      <c r="T14" s="155" t="s">
        <v>795</v>
      </c>
      <c r="U14" s="87" t="s">
        <v>338</v>
      </c>
      <c r="V14" s="164" t="s">
        <v>805</v>
      </c>
      <c r="W14" s="21" t="str">
        <v/>
      </c>
      <c r="X14" s="21"/>
      <c r="Y14" s="21"/>
      <c r="Z14" s="21"/>
      <c r="AA14" s="21"/>
      <c r="AB14" s="21"/>
      <c r="AC14" s="21"/>
      <c r="AD14" s="21"/>
      <c r="AE14" s="21"/>
      <c r="AF14" s="21"/>
    </row>
    <row r="15" spans="1:32" ht="30" customHeight="1" x14ac:dyDescent="0.2">
      <c r="A15" s="22"/>
      <c r="B15" s="155" t="s">
        <v>89</v>
      </c>
      <c r="C15" s="163" t="s">
        <v>92</v>
      </c>
      <c r="D15" s="155" t="s">
        <v>25</v>
      </c>
      <c r="E15" s="155">
        <v>2</v>
      </c>
      <c r="F15" s="155">
        <v>450</v>
      </c>
      <c r="G15" s="38">
        <v>448</v>
      </c>
      <c r="H15" s="38" t="s">
        <v>806</v>
      </c>
      <c r="I15" s="155">
        <v>0.1</v>
      </c>
      <c r="J15" s="162" t="s">
        <v>806</v>
      </c>
      <c r="K15" s="155" t="s">
        <v>794</v>
      </c>
      <c r="L15" s="38" t="s">
        <v>794</v>
      </c>
      <c r="M15" s="86">
        <v>3</v>
      </c>
      <c r="N15" s="87">
        <v>1</v>
      </c>
      <c r="O15" s="87">
        <v>1</v>
      </c>
      <c r="P15" s="87">
        <v>3</v>
      </c>
      <c r="Q15" s="157" t="str">
        <f>IFERROR(IF(AND(B15=Gebruikersrating!B16,C15=Gebruikersrating!C16,D15=Gebruikersrating!D16), AVERAGEIF(Gebruikersrating!E16:J16,"&lt;6")), "")</f>
        <v/>
      </c>
      <c r="R15" s="88"/>
      <c r="S15" s="158">
        <v>3.3180000000000001</v>
      </c>
      <c r="T15" s="155" t="s">
        <v>795</v>
      </c>
      <c r="U15" s="87" t="s">
        <v>338</v>
      </c>
      <c r="V15" s="164" t="s">
        <v>807</v>
      </c>
      <c r="W15" s="21" t="str">
        <v/>
      </c>
      <c r="X15" s="21"/>
      <c r="Y15" s="21"/>
      <c r="Z15" s="21"/>
      <c r="AA15" s="21"/>
      <c r="AB15" s="21"/>
      <c r="AC15" s="21"/>
      <c r="AD15" s="21"/>
      <c r="AE15" s="21"/>
      <c r="AF15" s="21"/>
    </row>
    <row r="16" spans="1:32" ht="30" customHeight="1" x14ac:dyDescent="0.2">
      <c r="A16" s="22"/>
      <c r="B16" s="99" t="s">
        <v>89</v>
      </c>
      <c r="C16" s="165" t="s">
        <v>93</v>
      </c>
      <c r="D16" s="99" t="s">
        <v>25</v>
      </c>
      <c r="E16" s="99">
        <v>0.1</v>
      </c>
      <c r="F16" s="99">
        <v>12</v>
      </c>
      <c r="G16" s="36">
        <v>11.9</v>
      </c>
      <c r="H16" s="36" t="s">
        <v>802</v>
      </c>
      <c r="I16" s="99" t="s">
        <v>808</v>
      </c>
      <c r="J16" s="166" t="s">
        <v>806</v>
      </c>
      <c r="K16" s="155" t="s">
        <v>794</v>
      </c>
      <c r="L16" s="38" t="s">
        <v>794</v>
      </c>
      <c r="M16" s="92">
        <v>3</v>
      </c>
      <c r="N16" s="82">
        <v>1</v>
      </c>
      <c r="O16" s="82">
        <v>2</v>
      </c>
      <c r="P16" s="82">
        <v>3</v>
      </c>
      <c r="Q16" s="157" t="str">
        <f>IFERROR(IF(AND(B16=Gebruikersrating!B17,C16=Gebruikersrating!C17,D16=Gebruikersrating!D17), AVERAGEIF(Gebruikersrating!E17:J17,"&lt;6")), "")</f>
        <v/>
      </c>
      <c r="R16" s="93"/>
      <c r="S16" s="167">
        <v>44.95</v>
      </c>
      <c r="T16" s="99" t="s">
        <v>338</v>
      </c>
      <c r="U16" s="82" t="s">
        <v>795</v>
      </c>
      <c r="V16" s="164" t="s">
        <v>809</v>
      </c>
      <c r="W16" s="21" t="str">
        <v/>
      </c>
      <c r="X16" s="21"/>
      <c r="Y16" s="21"/>
      <c r="Z16" s="21"/>
      <c r="AA16" s="21"/>
      <c r="AB16" s="21"/>
      <c r="AC16" s="21"/>
      <c r="AD16" s="21"/>
      <c r="AE16" s="21"/>
      <c r="AF16" s="21"/>
    </row>
    <row r="17" spans="1:32" ht="30" customHeight="1" x14ac:dyDescent="0.2">
      <c r="A17" s="22"/>
      <c r="B17" s="99" t="s">
        <v>89</v>
      </c>
      <c r="C17" s="165" t="s">
        <v>94</v>
      </c>
      <c r="D17" s="99" t="s">
        <v>25</v>
      </c>
      <c r="E17" s="99">
        <v>3</v>
      </c>
      <c r="F17" s="99">
        <v>350</v>
      </c>
      <c r="G17" s="36">
        <v>347</v>
      </c>
      <c r="H17" s="36" t="s">
        <v>806</v>
      </c>
      <c r="I17" s="155" t="s">
        <v>794</v>
      </c>
      <c r="J17" s="38" t="s">
        <v>794</v>
      </c>
      <c r="K17" s="155" t="s">
        <v>794</v>
      </c>
      <c r="L17" s="38" t="s">
        <v>794</v>
      </c>
      <c r="M17" s="92">
        <v>2</v>
      </c>
      <c r="N17" s="82">
        <v>2</v>
      </c>
      <c r="O17" s="82">
        <v>2</v>
      </c>
      <c r="P17" s="82">
        <v>3</v>
      </c>
      <c r="Q17" s="157" t="str">
        <f>IFERROR(IF(AND(B17=Gebruikersrating!B18,C17=Gebruikersrating!C18,D17=Gebruikersrating!D18), AVERAGEIF(Gebruikersrating!E18:J18,"&lt;6")), "")</f>
        <v/>
      </c>
      <c r="R17" s="88"/>
      <c r="S17" s="167">
        <v>3.24</v>
      </c>
      <c r="T17" s="99" t="s">
        <v>795</v>
      </c>
      <c r="U17" s="82" t="s">
        <v>338</v>
      </c>
      <c r="V17" s="164" t="s">
        <v>810</v>
      </c>
      <c r="W17" s="21" t="str">
        <v/>
      </c>
      <c r="X17" s="21"/>
      <c r="Y17" s="21"/>
      <c r="Z17" s="21"/>
      <c r="AA17" s="21"/>
      <c r="AB17" s="21"/>
      <c r="AC17" s="21"/>
      <c r="AD17" s="21"/>
      <c r="AE17" s="21"/>
      <c r="AF17" s="21"/>
    </row>
    <row r="18" spans="1:32" ht="30" customHeight="1" x14ac:dyDescent="0.2">
      <c r="A18" s="22"/>
      <c r="B18" s="99" t="s">
        <v>89</v>
      </c>
      <c r="C18" s="165" t="s">
        <v>95</v>
      </c>
      <c r="D18" s="99" t="s">
        <v>25</v>
      </c>
      <c r="E18" s="99">
        <v>0.3</v>
      </c>
      <c r="F18" s="99">
        <v>12</v>
      </c>
      <c r="G18" s="36">
        <v>11.7</v>
      </c>
      <c r="H18" s="36" t="s">
        <v>802</v>
      </c>
      <c r="I18" s="99" t="s">
        <v>808</v>
      </c>
      <c r="J18" s="166" t="s">
        <v>806</v>
      </c>
      <c r="K18" s="155" t="s">
        <v>794</v>
      </c>
      <c r="L18" s="38" t="s">
        <v>794</v>
      </c>
      <c r="M18" s="92">
        <v>3</v>
      </c>
      <c r="N18" s="82">
        <v>2</v>
      </c>
      <c r="O18" s="82">
        <v>2</v>
      </c>
      <c r="P18" s="82">
        <v>3</v>
      </c>
      <c r="Q18" s="157" t="str">
        <f>IFERROR(IF(AND(B18=Gebruikersrating!B19,C18=Gebruikersrating!C19,D18=Gebruikersrating!D19), AVERAGEIF(Gebruikersrating!E19:J19,"&lt;6")), "")</f>
        <v/>
      </c>
      <c r="R18" s="88"/>
      <c r="S18" s="167">
        <v>33.18</v>
      </c>
      <c r="T18" s="99" t="s">
        <v>795</v>
      </c>
      <c r="U18" s="82" t="s">
        <v>338</v>
      </c>
      <c r="V18" s="164" t="s">
        <v>811</v>
      </c>
      <c r="W18" s="21" t="str">
        <v/>
      </c>
      <c r="X18" s="21"/>
      <c r="Y18" s="21"/>
      <c r="Z18" s="21"/>
      <c r="AA18" s="21"/>
      <c r="AB18" s="21"/>
      <c r="AC18" s="21"/>
      <c r="AD18" s="21"/>
      <c r="AE18" s="21"/>
      <c r="AF18" s="21"/>
    </row>
    <row r="19" spans="1:32" ht="30" customHeight="1" x14ac:dyDescent="0.2">
      <c r="A19" s="22"/>
      <c r="B19" s="155" t="s">
        <v>70</v>
      </c>
      <c r="C19" s="163" t="s">
        <v>96</v>
      </c>
      <c r="D19" s="155" t="s">
        <v>25</v>
      </c>
      <c r="E19" s="155">
        <v>300</v>
      </c>
      <c r="F19" s="155">
        <v>1100</v>
      </c>
      <c r="G19" s="38">
        <v>800</v>
      </c>
      <c r="H19" s="38" t="s">
        <v>812</v>
      </c>
      <c r="I19" s="155">
        <v>0.12</v>
      </c>
      <c r="J19" s="162" t="s">
        <v>812</v>
      </c>
      <c r="K19" s="155" t="s">
        <v>794</v>
      </c>
      <c r="L19" s="38" t="s">
        <v>794</v>
      </c>
      <c r="M19" s="86">
        <v>3</v>
      </c>
      <c r="N19" s="87">
        <v>1</v>
      </c>
      <c r="O19" s="87">
        <v>1</v>
      </c>
      <c r="P19" s="87">
        <v>3</v>
      </c>
      <c r="Q19" s="157" t="str">
        <f>IFERROR(IF(AND(B19=Gebruikersrating!B20,C19=Gebruikersrating!C20,D19=Gebruikersrating!D20), AVERAGEIF(Gebruikersrating!E20:J20,"&lt;6")), "")</f>
        <v/>
      </c>
      <c r="R19" s="87"/>
      <c r="S19" s="158">
        <v>12.557999999999998</v>
      </c>
      <c r="T19" s="155" t="s">
        <v>795</v>
      </c>
      <c r="U19" s="87" t="s">
        <v>338</v>
      </c>
      <c r="V19" s="164" t="s">
        <v>813</v>
      </c>
      <c r="W19" s="21" t="str">
        <v/>
      </c>
      <c r="X19" s="21"/>
      <c r="Y19" s="21"/>
      <c r="Z19" s="21"/>
      <c r="AA19" s="21"/>
      <c r="AB19" s="21"/>
      <c r="AC19" s="21"/>
      <c r="AD19" s="21"/>
      <c r="AE19" s="21"/>
      <c r="AF19" s="21"/>
    </row>
    <row r="20" spans="1:32" ht="30" customHeight="1" x14ac:dyDescent="0.2">
      <c r="A20" s="22"/>
      <c r="B20" s="155" t="s">
        <v>70</v>
      </c>
      <c r="C20" s="163" t="s">
        <v>97</v>
      </c>
      <c r="D20" s="155" t="s">
        <v>25</v>
      </c>
      <c r="E20" s="155">
        <v>300</v>
      </c>
      <c r="F20" s="155">
        <v>1100</v>
      </c>
      <c r="G20" s="38">
        <v>800</v>
      </c>
      <c r="H20" s="38" t="s">
        <v>812</v>
      </c>
      <c r="I20" s="155">
        <v>0.12</v>
      </c>
      <c r="J20" s="162" t="s">
        <v>812</v>
      </c>
      <c r="K20" s="155" t="s">
        <v>794</v>
      </c>
      <c r="L20" s="38" t="s">
        <v>794</v>
      </c>
      <c r="M20" s="86">
        <v>3</v>
      </c>
      <c r="N20" s="87">
        <v>1</v>
      </c>
      <c r="O20" s="87">
        <v>1</v>
      </c>
      <c r="P20" s="87">
        <v>3</v>
      </c>
      <c r="Q20" s="157" t="str">
        <f>IFERROR(IF(AND(B20=Gebruikersrating!B21,C20=Gebruikersrating!C21,D20=Gebruikersrating!D21), AVERAGEIF(Gebruikersrating!E21:J21,"&lt;6")), "")</f>
        <v/>
      </c>
      <c r="R20" s="87"/>
      <c r="S20" s="158">
        <v>8.3579999999999988</v>
      </c>
      <c r="T20" s="155" t="s">
        <v>795</v>
      </c>
      <c r="U20" s="87" t="s">
        <v>338</v>
      </c>
      <c r="V20" s="164" t="s">
        <v>814</v>
      </c>
      <c r="W20" s="21" t="str">
        <v/>
      </c>
      <c r="X20" s="21"/>
      <c r="Y20" s="21"/>
      <c r="Z20" s="21"/>
      <c r="AA20" s="21"/>
      <c r="AB20" s="21"/>
      <c r="AC20" s="21"/>
      <c r="AD20" s="21"/>
      <c r="AE20" s="21"/>
      <c r="AF20" s="21"/>
    </row>
    <row r="21" spans="1:32" ht="30" customHeight="1" x14ac:dyDescent="0.2">
      <c r="A21" s="22"/>
      <c r="B21" s="155" t="s">
        <v>70</v>
      </c>
      <c r="C21" s="161" t="s">
        <v>98</v>
      </c>
      <c r="D21" s="155" t="s">
        <v>25</v>
      </c>
      <c r="E21" s="99">
        <v>0</v>
      </c>
      <c r="F21" s="99">
        <v>5</v>
      </c>
      <c r="G21" s="36">
        <v>5</v>
      </c>
      <c r="H21" s="36" t="s">
        <v>815</v>
      </c>
      <c r="I21" s="155" t="s">
        <v>794</v>
      </c>
      <c r="J21" s="38" t="s">
        <v>794</v>
      </c>
      <c r="K21" s="155" t="s">
        <v>794</v>
      </c>
      <c r="L21" s="38" t="s">
        <v>794</v>
      </c>
      <c r="M21" s="86">
        <v>3</v>
      </c>
      <c r="N21" s="87">
        <v>1</v>
      </c>
      <c r="O21" s="87">
        <v>1</v>
      </c>
      <c r="P21" s="87">
        <v>3</v>
      </c>
      <c r="Q21" s="157" t="str">
        <f>IFERROR(IF(AND(B21=Gebruikersrating!B22,C21=Gebruikersrating!C22,D21=Gebruikersrating!D22), AVERAGEIF(Gebruikersrating!E22:J22,"&lt;6")), "")</f>
        <v/>
      </c>
      <c r="R21" s="87"/>
      <c r="S21" s="167">
        <v>19.41</v>
      </c>
      <c r="T21" s="99" t="s">
        <v>795</v>
      </c>
      <c r="U21" s="82" t="s">
        <v>338</v>
      </c>
      <c r="V21" s="168" t="s">
        <v>816</v>
      </c>
      <c r="W21" s="21" t="str">
        <v/>
      </c>
      <c r="X21" s="21"/>
      <c r="Y21" s="21"/>
      <c r="Z21" s="21"/>
      <c r="AA21" s="21"/>
      <c r="AB21" s="21"/>
      <c r="AC21" s="21"/>
      <c r="AD21" s="21"/>
      <c r="AE21" s="21"/>
      <c r="AF21" s="21"/>
    </row>
    <row r="22" spans="1:32" ht="30" customHeight="1" x14ac:dyDescent="0.2">
      <c r="A22" s="22"/>
      <c r="B22" s="155" t="s">
        <v>70</v>
      </c>
      <c r="C22" s="163" t="s">
        <v>99</v>
      </c>
      <c r="D22" s="155" t="s">
        <v>25</v>
      </c>
      <c r="E22" s="155">
        <v>0</v>
      </c>
      <c r="F22" s="155">
        <v>25</v>
      </c>
      <c r="G22" s="38">
        <v>25</v>
      </c>
      <c r="H22" s="38" t="s">
        <v>815</v>
      </c>
      <c r="I22" s="155" t="s">
        <v>794</v>
      </c>
      <c r="J22" s="38" t="s">
        <v>794</v>
      </c>
      <c r="K22" s="155" t="s">
        <v>794</v>
      </c>
      <c r="L22" s="38" t="s">
        <v>794</v>
      </c>
      <c r="M22" s="86">
        <v>3</v>
      </c>
      <c r="N22" s="87">
        <v>1</v>
      </c>
      <c r="O22" s="87">
        <v>1</v>
      </c>
      <c r="P22" s="87">
        <v>3</v>
      </c>
      <c r="Q22" s="157" t="str">
        <f>IFERROR(IF(AND(B22=Gebruikersrating!B23,C22=Gebruikersrating!C23,D22=Gebruikersrating!D23), AVERAGEIF(Gebruikersrating!E23:J23,"&lt;6")), "")</f>
        <v/>
      </c>
      <c r="R22" s="87"/>
      <c r="S22" s="158">
        <v>12.557999999999998</v>
      </c>
      <c r="T22" s="155" t="s">
        <v>795</v>
      </c>
      <c r="U22" s="87" t="s">
        <v>338</v>
      </c>
      <c r="V22" s="164" t="s">
        <v>817</v>
      </c>
      <c r="W22" s="21" t="str">
        <v/>
      </c>
      <c r="X22" s="21"/>
      <c r="Y22" s="21"/>
      <c r="Z22" s="21"/>
      <c r="AA22" s="21"/>
      <c r="AB22" s="21"/>
      <c r="AC22" s="21"/>
      <c r="AD22" s="21"/>
      <c r="AE22" s="21"/>
      <c r="AF22" s="21"/>
    </row>
    <row r="23" spans="1:32" ht="30" customHeight="1" x14ac:dyDescent="0.2">
      <c r="A23" s="22"/>
      <c r="B23" s="155" t="s">
        <v>70</v>
      </c>
      <c r="C23" s="163" t="s">
        <v>100</v>
      </c>
      <c r="D23" s="155" t="s">
        <v>25</v>
      </c>
      <c r="E23" s="155">
        <v>260</v>
      </c>
      <c r="F23" s="155">
        <v>1260</v>
      </c>
      <c r="G23" s="38">
        <v>1000</v>
      </c>
      <c r="H23" s="38" t="s">
        <v>812</v>
      </c>
      <c r="I23" s="155">
        <v>1E-3</v>
      </c>
      <c r="J23" s="162" t="s">
        <v>812</v>
      </c>
      <c r="K23" s="155">
        <v>0</v>
      </c>
      <c r="L23" s="162" t="s">
        <v>818</v>
      </c>
      <c r="M23" s="86">
        <v>3</v>
      </c>
      <c r="N23" s="87">
        <v>1</v>
      </c>
      <c r="O23" s="87">
        <v>1</v>
      </c>
      <c r="P23" s="87">
        <v>3</v>
      </c>
      <c r="Q23" s="157" t="str">
        <f>IFERROR(IF(AND(B23=Gebruikersrating!B24,C23=Gebruikersrating!C24,D23=Gebruikersrating!D24), AVERAGEIF(Gebruikersrating!E24:J24,"&lt;6")), "")</f>
        <v/>
      </c>
      <c r="R23" s="87"/>
      <c r="S23" s="158">
        <v>10.5</v>
      </c>
      <c r="T23" s="155" t="s">
        <v>795</v>
      </c>
      <c r="U23" s="87" t="s">
        <v>338</v>
      </c>
      <c r="V23" s="164" t="s">
        <v>819</v>
      </c>
      <c r="W23" s="21" t="str">
        <v/>
      </c>
      <c r="X23" s="21"/>
      <c r="Y23" s="21"/>
      <c r="Z23" s="21"/>
      <c r="AA23" s="21"/>
      <c r="AB23" s="21"/>
      <c r="AC23" s="21"/>
      <c r="AD23" s="21"/>
      <c r="AE23" s="21"/>
      <c r="AF23" s="21"/>
    </row>
    <row r="24" spans="1:32" ht="30" customHeight="1" x14ac:dyDescent="0.2">
      <c r="A24" s="22"/>
      <c r="B24" s="155" t="s">
        <v>70</v>
      </c>
      <c r="C24" s="163" t="s">
        <v>101</v>
      </c>
      <c r="D24" s="155" t="s">
        <v>25</v>
      </c>
      <c r="E24" s="155">
        <v>300</v>
      </c>
      <c r="F24" s="155">
        <v>1100</v>
      </c>
      <c r="G24" s="38">
        <v>800</v>
      </c>
      <c r="H24" s="38" t="s">
        <v>812</v>
      </c>
      <c r="I24" s="155">
        <v>0.6</v>
      </c>
      <c r="J24" s="162" t="s">
        <v>812</v>
      </c>
      <c r="K24" s="155" t="s">
        <v>794</v>
      </c>
      <c r="L24" s="162" t="s">
        <v>818</v>
      </c>
      <c r="M24" s="86">
        <v>3</v>
      </c>
      <c r="N24" s="87">
        <v>1</v>
      </c>
      <c r="O24" s="87">
        <v>1</v>
      </c>
      <c r="P24" s="87">
        <v>2</v>
      </c>
      <c r="Q24" s="157" t="str">
        <f>IFERROR(IF(AND(B24=Gebruikersrating!B25,C24=Gebruikersrating!C25,D24=Gebruikersrating!D25), AVERAGEIF(Gebruikersrating!E25:J25,"&lt;6")), "")</f>
        <v/>
      </c>
      <c r="R24" s="87" t="s">
        <v>820</v>
      </c>
      <c r="S24" s="158">
        <v>15.917999999999999</v>
      </c>
      <c r="T24" s="155" t="s">
        <v>338</v>
      </c>
      <c r="U24" s="87" t="s">
        <v>338</v>
      </c>
      <c r="V24" s="164" t="s">
        <v>821</v>
      </c>
      <c r="W24" s="21" t="str">
        <v/>
      </c>
      <c r="X24" s="21"/>
      <c r="Y24" s="21"/>
      <c r="Z24" s="21"/>
      <c r="AA24" s="21"/>
      <c r="AB24" s="21"/>
      <c r="AC24" s="21"/>
      <c r="AD24" s="21"/>
      <c r="AE24" s="21"/>
      <c r="AF24" s="21"/>
    </row>
    <row r="25" spans="1:32" ht="30" customHeight="1" x14ac:dyDescent="0.2">
      <c r="A25" s="22"/>
      <c r="B25" s="155" t="s">
        <v>70</v>
      </c>
      <c r="C25" s="163" t="s">
        <v>102</v>
      </c>
      <c r="D25" s="155" t="s">
        <v>38</v>
      </c>
      <c r="E25" s="155">
        <v>500</v>
      </c>
      <c r="F25" s="155">
        <v>1500</v>
      </c>
      <c r="G25" s="38">
        <v>1000</v>
      </c>
      <c r="H25" s="38" t="s">
        <v>822</v>
      </c>
      <c r="I25" s="155">
        <v>5</v>
      </c>
      <c r="J25" s="162" t="s">
        <v>822</v>
      </c>
      <c r="K25" s="155" t="s">
        <v>794</v>
      </c>
      <c r="L25" s="38" t="s">
        <v>794</v>
      </c>
      <c r="M25" s="86">
        <v>5</v>
      </c>
      <c r="N25" s="87">
        <v>3</v>
      </c>
      <c r="O25" s="87">
        <v>3</v>
      </c>
      <c r="P25" s="87">
        <v>4</v>
      </c>
      <c r="Q25" s="157" t="str">
        <f>IFERROR(IF(AND(B25=Gebruikersrating!B26,C25=Gebruikersrating!C26,D25=Gebruikersrating!D26), AVERAGEIF(Gebruikersrating!E26:J26,"&lt;6")), "")</f>
        <v/>
      </c>
      <c r="R25" s="94" t="s">
        <v>823</v>
      </c>
      <c r="S25" s="158">
        <v>3000</v>
      </c>
      <c r="T25" s="155" t="s">
        <v>795</v>
      </c>
      <c r="U25" s="87" t="s">
        <v>795</v>
      </c>
      <c r="V25" s="164" t="s">
        <v>824</v>
      </c>
      <c r="W25" s="21" t="str">
        <v/>
      </c>
      <c r="X25" s="21"/>
      <c r="Y25" s="21"/>
      <c r="Z25" s="21"/>
      <c r="AA25" s="21"/>
      <c r="AB25" s="21"/>
      <c r="AC25" s="21"/>
      <c r="AD25" s="21"/>
      <c r="AE25" s="21"/>
      <c r="AF25" s="21"/>
    </row>
    <row r="26" spans="1:32" ht="30" customHeight="1" x14ac:dyDescent="0.2">
      <c r="A26" s="22"/>
      <c r="B26" s="155" t="s">
        <v>70</v>
      </c>
      <c r="C26" s="163" t="s">
        <v>103</v>
      </c>
      <c r="D26" s="155" t="s">
        <v>38</v>
      </c>
      <c r="E26" s="155">
        <v>800</v>
      </c>
      <c r="F26" s="155">
        <v>1150</v>
      </c>
      <c r="G26" s="38">
        <v>350</v>
      </c>
      <c r="H26" s="38" t="s">
        <v>812</v>
      </c>
      <c r="I26" s="155">
        <v>10</v>
      </c>
      <c r="J26" s="162" t="s">
        <v>812</v>
      </c>
      <c r="K26" s="155" t="s">
        <v>794</v>
      </c>
      <c r="L26" s="38" t="s">
        <v>794</v>
      </c>
      <c r="M26" s="86">
        <v>5</v>
      </c>
      <c r="N26" s="87">
        <v>3</v>
      </c>
      <c r="O26" s="87">
        <v>3</v>
      </c>
      <c r="P26" s="87">
        <v>4</v>
      </c>
      <c r="Q26" s="157" t="str">
        <f>IFERROR(IF(AND(B26=Gebruikersrating!B27,C26=Gebruikersrating!C27,D26=Gebruikersrating!D27), AVERAGEIF(Gebruikersrating!E27:J27,"&lt;6")), "")</f>
        <v/>
      </c>
      <c r="R26" s="87" t="s">
        <v>825</v>
      </c>
      <c r="S26" s="158">
        <v>5000</v>
      </c>
      <c r="T26" s="155" t="s">
        <v>795</v>
      </c>
      <c r="U26" s="87" t="s">
        <v>795</v>
      </c>
      <c r="V26" s="164" t="s">
        <v>826</v>
      </c>
      <c r="W26" s="21" t="str">
        <v/>
      </c>
      <c r="X26" s="21"/>
      <c r="Y26" s="21"/>
      <c r="Z26" s="21"/>
      <c r="AA26" s="21"/>
      <c r="AB26" s="21"/>
      <c r="AC26" s="21"/>
      <c r="AD26" s="21"/>
      <c r="AE26" s="21"/>
      <c r="AF26" s="21"/>
    </row>
    <row r="27" spans="1:32" ht="30" customHeight="1" x14ac:dyDescent="0.2">
      <c r="A27" s="22"/>
      <c r="B27" s="155" t="s">
        <v>70</v>
      </c>
      <c r="C27" s="163" t="s">
        <v>104</v>
      </c>
      <c r="D27" s="155" t="s">
        <v>38</v>
      </c>
      <c r="E27" s="155">
        <v>300</v>
      </c>
      <c r="F27" s="155">
        <v>1100</v>
      </c>
      <c r="G27" s="38">
        <v>800</v>
      </c>
      <c r="H27" s="38" t="s">
        <v>812</v>
      </c>
      <c r="I27" s="155">
        <v>2</v>
      </c>
      <c r="J27" s="162" t="s">
        <v>812</v>
      </c>
      <c r="K27" s="155" t="s">
        <v>794</v>
      </c>
      <c r="L27" s="38" t="s">
        <v>794</v>
      </c>
      <c r="M27" s="86">
        <v>5</v>
      </c>
      <c r="N27" s="87">
        <v>3</v>
      </c>
      <c r="O27" s="87">
        <v>3</v>
      </c>
      <c r="P27" s="87">
        <v>4</v>
      </c>
      <c r="Q27" s="157" t="str">
        <f>IFERROR(IF(AND(B27=Gebruikersrating!B28,C27=Gebruikersrating!C28,D27=Gebruikersrating!D28), AVERAGEIF(Gebruikersrating!E28:J28,"&lt;6")), "")</f>
        <v/>
      </c>
      <c r="R27" s="87" t="s">
        <v>827</v>
      </c>
      <c r="S27" s="158">
        <v>3000</v>
      </c>
      <c r="T27" s="155" t="s">
        <v>795</v>
      </c>
      <c r="U27" s="87" t="s">
        <v>795</v>
      </c>
      <c r="V27" s="164" t="s">
        <v>828</v>
      </c>
      <c r="W27" s="21" t="str">
        <v/>
      </c>
      <c r="X27" s="21"/>
      <c r="Y27" s="21"/>
      <c r="Z27" s="21"/>
      <c r="AA27" s="21"/>
      <c r="AB27" s="21"/>
      <c r="AC27" s="21"/>
      <c r="AD27" s="21"/>
      <c r="AE27" s="21"/>
      <c r="AF27" s="21"/>
    </row>
    <row r="28" spans="1:32" ht="30" customHeight="1" x14ac:dyDescent="0.2">
      <c r="A28" s="22"/>
      <c r="B28" s="99" t="s">
        <v>70</v>
      </c>
      <c r="C28" s="165" t="s">
        <v>105</v>
      </c>
      <c r="D28" s="99" t="s">
        <v>25</v>
      </c>
      <c r="E28" s="99">
        <v>1</v>
      </c>
      <c r="F28" s="99">
        <v>1000</v>
      </c>
      <c r="G28" s="36">
        <v>999</v>
      </c>
      <c r="H28" s="36" t="s">
        <v>829</v>
      </c>
      <c r="I28" s="99" t="s">
        <v>830</v>
      </c>
      <c r="J28" s="166" t="s">
        <v>831</v>
      </c>
      <c r="K28" s="99">
        <v>5.0000000000000001E-3</v>
      </c>
      <c r="L28" s="166" t="s">
        <v>818</v>
      </c>
      <c r="M28" s="92">
        <v>3</v>
      </c>
      <c r="N28" s="82">
        <v>3</v>
      </c>
      <c r="O28" s="82">
        <v>3</v>
      </c>
      <c r="P28" s="82">
        <v>4</v>
      </c>
      <c r="Q28" s="157" t="str">
        <f>IFERROR(IF(AND(B28=Gebruikersrating!B29,C28=Gebruikersrating!C29,D28=Gebruikersrating!D29), AVERAGEIF(Gebruikersrating!E29:J29,"&lt;6")), "")</f>
        <v/>
      </c>
      <c r="R28" s="93" t="s">
        <v>832</v>
      </c>
      <c r="S28" s="158" t="s">
        <v>794</v>
      </c>
      <c r="T28" s="99" t="s">
        <v>795</v>
      </c>
      <c r="U28" s="82" t="s">
        <v>795</v>
      </c>
      <c r="V28" s="164" t="s">
        <v>833</v>
      </c>
      <c r="W28" s="21" t="str">
        <v/>
      </c>
      <c r="X28" s="21"/>
      <c r="Y28" s="21"/>
      <c r="Z28" s="21"/>
      <c r="AA28" s="21"/>
      <c r="AB28" s="21"/>
      <c r="AC28" s="21"/>
      <c r="AD28" s="21"/>
      <c r="AE28" s="21"/>
      <c r="AF28" s="21"/>
    </row>
    <row r="29" spans="1:32" ht="30" customHeight="1" x14ac:dyDescent="0.2">
      <c r="A29" s="22"/>
      <c r="B29" s="155" t="s">
        <v>106</v>
      </c>
      <c r="C29" s="163" t="s">
        <v>107</v>
      </c>
      <c r="D29" s="155" t="s">
        <v>25</v>
      </c>
      <c r="E29" s="155">
        <v>1</v>
      </c>
      <c r="F29" s="155">
        <v>50</v>
      </c>
      <c r="G29" s="38">
        <v>49</v>
      </c>
      <c r="H29" s="38" t="s">
        <v>806</v>
      </c>
      <c r="I29" s="155">
        <v>0.1</v>
      </c>
      <c r="J29" s="162" t="s">
        <v>806</v>
      </c>
      <c r="K29" s="155">
        <v>2</v>
      </c>
      <c r="L29" s="162" t="s">
        <v>834</v>
      </c>
      <c r="M29" s="86">
        <v>3</v>
      </c>
      <c r="N29" s="87">
        <v>1</v>
      </c>
      <c r="O29" s="87">
        <v>1</v>
      </c>
      <c r="P29" s="87">
        <v>3</v>
      </c>
      <c r="Q29" s="157" t="str">
        <f>IFERROR(IF(AND(B29=Gebruikersrating!B30,C29=Gebruikersrating!C30,D29=Gebruikersrating!D30), AVERAGEIF(Gebruikersrating!E30:J30,"&lt;6")), "")</f>
        <v/>
      </c>
      <c r="R29" s="88"/>
      <c r="S29" s="158">
        <v>5.46</v>
      </c>
      <c r="T29" s="155" t="s">
        <v>795</v>
      </c>
      <c r="U29" s="87" t="s">
        <v>338</v>
      </c>
      <c r="V29" s="164" t="s">
        <v>835</v>
      </c>
      <c r="W29" s="21" t="str">
        <v/>
      </c>
      <c r="X29" s="21"/>
      <c r="Y29" s="21"/>
      <c r="Z29" s="21"/>
      <c r="AA29" s="21"/>
      <c r="AB29" s="21"/>
      <c r="AC29" s="21"/>
      <c r="AD29" s="21"/>
      <c r="AE29" s="21"/>
      <c r="AF29" s="21"/>
    </row>
    <row r="30" spans="1:32" ht="30" customHeight="1" x14ac:dyDescent="0.2">
      <c r="A30" s="22"/>
      <c r="B30" s="155" t="s">
        <v>106</v>
      </c>
      <c r="C30" s="165" t="s">
        <v>108</v>
      </c>
      <c r="D30" s="155" t="s">
        <v>25</v>
      </c>
      <c r="E30" s="99">
        <v>0</v>
      </c>
      <c r="F30" s="99">
        <v>3.6</v>
      </c>
      <c r="G30" s="36">
        <v>3.6</v>
      </c>
      <c r="H30" s="36" t="s">
        <v>802</v>
      </c>
      <c r="I30" s="99" t="s">
        <v>794</v>
      </c>
      <c r="J30" s="38" t="s">
        <v>794</v>
      </c>
      <c r="K30" s="99" t="s">
        <v>794</v>
      </c>
      <c r="L30" s="38" t="s">
        <v>794</v>
      </c>
      <c r="M30" s="92">
        <v>3</v>
      </c>
      <c r="N30" s="82">
        <v>1</v>
      </c>
      <c r="O30" s="82">
        <v>1</v>
      </c>
      <c r="P30" s="82">
        <v>3</v>
      </c>
      <c r="Q30" s="157" t="str">
        <f>IFERROR(IF(AND(B30=Gebruikersrating!B31,C30=Gebruikersrating!C31,D30=Gebruikersrating!D31), AVERAGEIF(Gebruikersrating!E31:J31,"&lt;6")), "")</f>
        <v/>
      </c>
      <c r="R30" s="88"/>
      <c r="S30" s="167">
        <v>25.2</v>
      </c>
      <c r="T30" s="155" t="s">
        <v>795</v>
      </c>
      <c r="U30" s="87" t="s">
        <v>338</v>
      </c>
      <c r="V30" s="168" t="s">
        <v>836</v>
      </c>
      <c r="W30" s="21" t="str">
        <v/>
      </c>
      <c r="X30" s="21"/>
      <c r="Y30" s="21"/>
      <c r="Z30" s="21"/>
      <c r="AA30" s="21"/>
      <c r="AB30" s="21"/>
      <c r="AC30" s="21"/>
      <c r="AD30" s="21"/>
      <c r="AE30" s="21"/>
      <c r="AF30" s="21"/>
    </row>
    <row r="31" spans="1:32" ht="30" customHeight="1" x14ac:dyDescent="0.2">
      <c r="A31" s="22"/>
      <c r="B31" s="99" t="s">
        <v>106</v>
      </c>
      <c r="C31" s="165" t="s">
        <v>109</v>
      </c>
      <c r="D31" s="99" t="s">
        <v>38</v>
      </c>
      <c r="E31" s="99">
        <v>0</v>
      </c>
      <c r="F31" s="99">
        <v>42</v>
      </c>
      <c r="G31" s="36">
        <v>42</v>
      </c>
      <c r="H31" s="36" t="s">
        <v>837</v>
      </c>
      <c r="I31" s="99" t="s">
        <v>794</v>
      </c>
      <c r="J31" s="38" t="s">
        <v>794</v>
      </c>
      <c r="K31" s="99" t="s">
        <v>794</v>
      </c>
      <c r="L31" s="38" t="s">
        <v>794</v>
      </c>
      <c r="M31" s="92">
        <v>4</v>
      </c>
      <c r="N31" s="82">
        <v>1</v>
      </c>
      <c r="O31" s="82">
        <v>3</v>
      </c>
      <c r="P31" s="82">
        <v>4</v>
      </c>
      <c r="Q31" s="157" t="str">
        <f>IFERROR(IF(AND(B31=Gebruikersrating!B32,C31=Gebruikersrating!C32,D31=Gebruikersrating!D32), AVERAGEIF(Gebruikersrating!E32:J32,"&lt;6")), "")</f>
        <v/>
      </c>
      <c r="R31" s="88"/>
      <c r="S31" s="167">
        <v>80</v>
      </c>
      <c r="T31" s="99" t="s">
        <v>795</v>
      </c>
      <c r="U31" s="82" t="s">
        <v>795</v>
      </c>
      <c r="V31" s="164" t="s">
        <v>838</v>
      </c>
      <c r="W31" s="21" t="str">
        <v/>
      </c>
      <c r="X31" s="21"/>
      <c r="Y31" s="21"/>
      <c r="Z31" s="21"/>
      <c r="AA31" s="21"/>
      <c r="AB31" s="21"/>
      <c r="AC31" s="21"/>
      <c r="AD31" s="21"/>
      <c r="AE31" s="21"/>
      <c r="AF31" s="21"/>
    </row>
    <row r="32" spans="1:32" ht="30" customHeight="1" x14ac:dyDescent="0.2">
      <c r="A32" s="22"/>
      <c r="B32" s="99" t="s">
        <v>106</v>
      </c>
      <c r="C32" s="165" t="s">
        <v>110</v>
      </c>
      <c r="D32" s="99" t="s">
        <v>38</v>
      </c>
      <c r="E32" s="99">
        <v>0</v>
      </c>
      <c r="F32" s="99">
        <v>72</v>
      </c>
      <c r="G32" s="36">
        <v>72</v>
      </c>
      <c r="H32" s="36" t="s">
        <v>837</v>
      </c>
      <c r="I32" s="99" t="s">
        <v>794</v>
      </c>
      <c r="J32" s="38" t="s">
        <v>794</v>
      </c>
      <c r="K32" s="99" t="s">
        <v>794</v>
      </c>
      <c r="L32" s="38" t="s">
        <v>794</v>
      </c>
      <c r="M32" s="92">
        <v>4</v>
      </c>
      <c r="N32" s="82">
        <v>1</v>
      </c>
      <c r="O32" s="82">
        <v>3</v>
      </c>
      <c r="P32" s="82">
        <v>4</v>
      </c>
      <c r="Q32" s="157" t="str">
        <f>IFERROR(IF(AND(B32=Gebruikersrating!B33,C32=Gebruikersrating!C33,D32=Gebruikersrating!D33), AVERAGEIF(Gebruikersrating!E33:J33,"&lt;6")), "")</f>
        <v/>
      </c>
      <c r="R32" s="88"/>
      <c r="S32" s="167">
        <v>75</v>
      </c>
      <c r="T32" s="99" t="s">
        <v>795</v>
      </c>
      <c r="U32" s="82" t="s">
        <v>795</v>
      </c>
      <c r="V32" s="164" t="s">
        <v>839</v>
      </c>
      <c r="W32" s="21" t="str">
        <v/>
      </c>
      <c r="X32" s="21"/>
      <c r="Y32" s="21"/>
      <c r="Z32" s="21"/>
      <c r="AA32" s="21"/>
      <c r="AB32" s="21"/>
      <c r="AC32" s="21"/>
      <c r="AD32" s="21"/>
      <c r="AE32" s="21"/>
      <c r="AF32" s="21"/>
    </row>
    <row r="33" spans="1:32" ht="30" customHeight="1" x14ac:dyDescent="0.2">
      <c r="A33" s="22"/>
      <c r="B33" s="99" t="s">
        <v>106</v>
      </c>
      <c r="C33" s="165" t="s">
        <v>111</v>
      </c>
      <c r="D33" s="99" t="s">
        <v>38</v>
      </c>
      <c r="E33" s="99">
        <v>0</v>
      </c>
      <c r="F33" s="99">
        <v>21</v>
      </c>
      <c r="G33" s="36">
        <v>21</v>
      </c>
      <c r="H33" s="36" t="s">
        <v>802</v>
      </c>
      <c r="I33" s="99" t="s">
        <v>794</v>
      </c>
      <c r="J33" s="38" t="s">
        <v>794</v>
      </c>
      <c r="K33" s="99" t="s">
        <v>794</v>
      </c>
      <c r="L33" s="38" t="s">
        <v>794</v>
      </c>
      <c r="M33" s="92">
        <v>4</v>
      </c>
      <c r="N33" s="82">
        <v>1</v>
      </c>
      <c r="O33" s="82">
        <v>3</v>
      </c>
      <c r="P33" s="82">
        <v>4</v>
      </c>
      <c r="Q33" s="157" t="str">
        <f>IFERROR(IF(AND(B33=Gebruikersrating!B34,C33=Gebruikersrating!C34,D33=Gebruikersrating!D34), AVERAGEIF(Gebruikersrating!E34:J34,"&lt;6")), "")</f>
        <v/>
      </c>
      <c r="R33" s="88"/>
      <c r="S33" s="167">
        <v>150</v>
      </c>
      <c r="T33" s="99" t="s">
        <v>795</v>
      </c>
      <c r="U33" s="82" t="s">
        <v>795</v>
      </c>
      <c r="V33" s="164" t="s">
        <v>840</v>
      </c>
      <c r="W33" s="21" t="str">
        <v/>
      </c>
      <c r="X33" s="21"/>
      <c r="Y33" s="21"/>
      <c r="Z33" s="21"/>
      <c r="AA33" s="21"/>
      <c r="AB33" s="21"/>
      <c r="AC33" s="21"/>
      <c r="AD33" s="21"/>
      <c r="AE33" s="21"/>
      <c r="AF33" s="21"/>
    </row>
    <row r="34" spans="1:32" ht="30" customHeight="1" x14ac:dyDescent="0.2">
      <c r="A34" s="22"/>
      <c r="B34" s="99" t="s">
        <v>106</v>
      </c>
      <c r="C34" s="165" t="s">
        <v>112</v>
      </c>
      <c r="D34" s="99" t="s">
        <v>25</v>
      </c>
      <c r="E34" s="99" t="s">
        <v>794</v>
      </c>
      <c r="F34" s="99" t="s">
        <v>794</v>
      </c>
      <c r="G34" s="38" t="str">
        <v/>
      </c>
      <c r="H34" s="38" t="s">
        <v>794</v>
      </c>
      <c r="I34" s="99" t="s">
        <v>794</v>
      </c>
      <c r="J34" s="38" t="s">
        <v>794</v>
      </c>
      <c r="K34" s="99" t="s">
        <v>794</v>
      </c>
      <c r="L34" s="38" t="s">
        <v>794</v>
      </c>
      <c r="M34" s="92">
        <v>2</v>
      </c>
      <c r="N34" s="82">
        <v>1</v>
      </c>
      <c r="O34" s="82">
        <v>2</v>
      </c>
      <c r="P34" s="82">
        <v>4</v>
      </c>
      <c r="Q34" s="157" t="str">
        <f>IFERROR(IF(AND(B34=Gebruikersrating!B35,C34=Gebruikersrating!C35,D34=Gebruikersrating!D35), AVERAGEIF(Gebruikersrating!E35:J35,"&lt;6")), "")</f>
        <v/>
      </c>
      <c r="R34" s="88"/>
      <c r="S34" s="167">
        <v>12.04</v>
      </c>
      <c r="T34" s="99" t="s">
        <v>795</v>
      </c>
      <c r="U34" s="82" t="s">
        <v>338</v>
      </c>
      <c r="V34" s="164" t="s">
        <v>841</v>
      </c>
      <c r="W34" s="21" t="str">
        <v/>
      </c>
      <c r="X34" s="21"/>
      <c r="Y34" s="21"/>
      <c r="Z34" s="21"/>
      <c r="AA34" s="21"/>
      <c r="AB34" s="21"/>
      <c r="AC34" s="21"/>
      <c r="AD34" s="21"/>
      <c r="AE34" s="21"/>
      <c r="AF34" s="21"/>
    </row>
    <row r="35" spans="1:32" ht="30" customHeight="1" x14ac:dyDescent="0.2">
      <c r="A35" s="22"/>
      <c r="B35" s="155" t="s">
        <v>113</v>
      </c>
      <c r="C35" s="169" t="s">
        <v>114</v>
      </c>
      <c r="D35" s="155" t="s">
        <v>38</v>
      </c>
      <c r="E35" s="155">
        <v>25</v>
      </c>
      <c r="F35" s="155">
        <v>250</v>
      </c>
      <c r="G35" s="38">
        <v>225</v>
      </c>
      <c r="H35" s="38" t="s">
        <v>842</v>
      </c>
      <c r="I35" s="155" t="s">
        <v>843</v>
      </c>
      <c r="J35" s="162" t="s">
        <v>842</v>
      </c>
      <c r="K35" s="155" t="s">
        <v>794</v>
      </c>
      <c r="L35" s="162" t="s">
        <v>794</v>
      </c>
      <c r="M35" s="86">
        <v>5</v>
      </c>
      <c r="N35" s="87">
        <v>3</v>
      </c>
      <c r="O35" s="87">
        <v>3</v>
      </c>
      <c r="P35" s="87">
        <v>4</v>
      </c>
      <c r="Q35" s="157" t="str">
        <f>IFERROR(IF(AND(B35=Gebruikersrating!B36,C35=Gebruikersrating!C36,D35=Gebruikersrating!D36), AVERAGEIF(Gebruikersrating!E36:J36,"&lt;6")), "")</f>
        <v/>
      </c>
      <c r="R35" s="87"/>
      <c r="S35" s="170">
        <v>41.957999999999998</v>
      </c>
      <c r="T35" s="99" t="s">
        <v>795</v>
      </c>
      <c r="U35" s="82" t="s">
        <v>338</v>
      </c>
      <c r="V35" s="164" t="s">
        <v>844</v>
      </c>
      <c r="W35" s="21" t="str">
        <v/>
      </c>
      <c r="X35" s="21"/>
      <c r="Y35" s="21"/>
      <c r="Z35" s="21"/>
      <c r="AA35" s="21"/>
      <c r="AB35" s="21"/>
      <c r="AC35" s="21"/>
      <c r="AD35" s="21"/>
      <c r="AE35" s="21"/>
      <c r="AF35" s="21"/>
    </row>
    <row r="36" spans="1:32" ht="30" customHeight="1" x14ac:dyDescent="0.2">
      <c r="A36" s="22"/>
      <c r="B36" s="99" t="s">
        <v>113</v>
      </c>
      <c r="C36" s="165" t="s">
        <v>115</v>
      </c>
      <c r="D36" s="99" t="s">
        <v>38</v>
      </c>
      <c r="E36" s="155" t="s">
        <v>794</v>
      </c>
      <c r="F36" s="155" t="s">
        <v>794</v>
      </c>
      <c r="G36" s="171" t="str">
        <v/>
      </c>
      <c r="H36" s="171" t="s">
        <v>794</v>
      </c>
      <c r="I36" s="155" t="s">
        <v>794</v>
      </c>
      <c r="J36" s="162" t="s">
        <v>794</v>
      </c>
      <c r="K36" s="155" t="s">
        <v>794</v>
      </c>
      <c r="L36" s="162" t="s">
        <v>794</v>
      </c>
      <c r="M36" s="92">
        <v>5</v>
      </c>
      <c r="N36" s="82">
        <v>1</v>
      </c>
      <c r="O36" s="82">
        <v>3</v>
      </c>
      <c r="P36" s="82">
        <v>4</v>
      </c>
      <c r="Q36" s="157" t="str">
        <f>IFERROR(IF(AND(B36=Gebruikersrating!B37,C36=Gebruikersrating!C37,D36=Gebruikersrating!D37), AVERAGEIF(Gebruikersrating!E37:J37,"&lt;6")), "")</f>
        <v/>
      </c>
      <c r="R36" s="87"/>
      <c r="S36" s="167">
        <v>50</v>
      </c>
      <c r="T36" s="99" t="s">
        <v>795</v>
      </c>
      <c r="U36" s="82" t="s">
        <v>795</v>
      </c>
      <c r="V36" s="164" t="s">
        <v>845</v>
      </c>
      <c r="W36" s="21" t="str">
        <v/>
      </c>
      <c r="X36" s="21"/>
      <c r="Y36" s="21"/>
      <c r="Z36" s="21"/>
      <c r="AA36" s="21"/>
      <c r="AB36" s="21"/>
      <c r="AC36" s="21"/>
      <c r="AD36" s="21"/>
      <c r="AE36" s="21"/>
      <c r="AF36" s="21"/>
    </row>
    <row r="37" spans="1:32" ht="30" customHeight="1" x14ac:dyDescent="0.2">
      <c r="A37" s="22"/>
      <c r="B37" s="99" t="s">
        <v>113</v>
      </c>
      <c r="C37" s="165" t="s">
        <v>116</v>
      </c>
      <c r="D37" s="99" t="s">
        <v>38</v>
      </c>
      <c r="E37" s="99">
        <v>-345</v>
      </c>
      <c r="F37" s="99">
        <v>345</v>
      </c>
      <c r="G37" s="36">
        <v>690</v>
      </c>
      <c r="H37" s="36" t="s">
        <v>846</v>
      </c>
      <c r="I37" s="172">
        <v>44198</v>
      </c>
      <c r="J37" s="166" t="s">
        <v>846</v>
      </c>
      <c r="K37" s="155" t="s">
        <v>794</v>
      </c>
      <c r="L37" s="162" t="s">
        <v>794</v>
      </c>
      <c r="M37" s="92">
        <v>5</v>
      </c>
      <c r="N37" s="82">
        <v>2</v>
      </c>
      <c r="O37" s="82">
        <v>3</v>
      </c>
      <c r="P37" s="82">
        <v>4</v>
      </c>
      <c r="Q37" s="157" t="str">
        <f>IFERROR(IF(AND(B37=Gebruikersrating!B38,C37=Gebruikersrating!C38,D37=Gebruikersrating!D38), AVERAGEIF(Gebruikersrating!E38:J38,"&lt;6")), "")</f>
        <v/>
      </c>
      <c r="R37" s="82" t="s">
        <v>832</v>
      </c>
      <c r="S37" s="167" t="s">
        <v>794</v>
      </c>
      <c r="T37" s="99" t="s">
        <v>795</v>
      </c>
      <c r="U37" s="82" t="s">
        <v>795</v>
      </c>
      <c r="V37" s="164" t="s">
        <v>847</v>
      </c>
      <c r="W37" s="21" t="str">
        <v/>
      </c>
      <c r="X37" s="21"/>
      <c r="Y37" s="21"/>
      <c r="Z37" s="21"/>
      <c r="AA37" s="21"/>
      <c r="AB37" s="21"/>
      <c r="AC37" s="21"/>
      <c r="AD37" s="21"/>
      <c r="AE37" s="21"/>
      <c r="AF37" s="21"/>
    </row>
    <row r="38" spans="1:32" ht="30" customHeight="1" x14ac:dyDescent="0.2">
      <c r="A38" s="22"/>
      <c r="B38" s="99" t="s">
        <v>113</v>
      </c>
      <c r="C38" s="165" t="s">
        <v>117</v>
      </c>
      <c r="D38" s="99" t="s">
        <v>38</v>
      </c>
      <c r="E38" s="99">
        <v>0</v>
      </c>
      <c r="F38" s="99">
        <v>258</v>
      </c>
      <c r="G38" s="36">
        <v>258</v>
      </c>
      <c r="H38" s="36" t="s">
        <v>848</v>
      </c>
      <c r="I38" s="99">
        <v>1</v>
      </c>
      <c r="J38" s="173" t="s">
        <v>848</v>
      </c>
      <c r="K38" s="155" t="s">
        <v>794</v>
      </c>
      <c r="L38" s="162" t="s">
        <v>794</v>
      </c>
      <c r="M38" s="92">
        <v>5</v>
      </c>
      <c r="N38" s="82">
        <v>1</v>
      </c>
      <c r="O38" s="82">
        <v>3</v>
      </c>
      <c r="P38" s="82">
        <v>4</v>
      </c>
      <c r="Q38" s="157" t="str">
        <f>IFERROR(IF(AND(B38=Gebruikersrating!B39,C38=Gebruikersrating!C39,D38=Gebruikersrating!D39), AVERAGEIF(Gebruikersrating!E39:J39,"&lt;6")), "")</f>
        <v/>
      </c>
      <c r="R38" s="87"/>
      <c r="S38" s="167">
        <v>123.77</v>
      </c>
      <c r="T38" s="99" t="s">
        <v>795</v>
      </c>
      <c r="U38" s="82" t="s">
        <v>795</v>
      </c>
      <c r="V38" s="164" t="s">
        <v>849</v>
      </c>
      <c r="W38" s="21" t="str">
        <v/>
      </c>
      <c r="X38" s="21"/>
      <c r="Y38" s="21"/>
      <c r="Z38" s="21"/>
      <c r="AA38" s="21"/>
      <c r="AB38" s="21"/>
      <c r="AC38" s="21"/>
      <c r="AD38" s="21"/>
      <c r="AE38" s="21"/>
      <c r="AF38" s="21"/>
    </row>
    <row r="39" spans="1:32" ht="30" customHeight="1" x14ac:dyDescent="0.2">
      <c r="A39" s="22"/>
      <c r="B39" s="99" t="s">
        <v>113</v>
      </c>
      <c r="C39" s="165" t="s">
        <v>118</v>
      </c>
      <c r="D39" s="99" t="s">
        <v>25</v>
      </c>
      <c r="E39" s="99">
        <v>0</v>
      </c>
      <c r="F39" s="99">
        <v>330</v>
      </c>
      <c r="G39" s="36">
        <v>330</v>
      </c>
      <c r="H39" s="36" t="s">
        <v>848</v>
      </c>
      <c r="I39" s="99">
        <v>2.5</v>
      </c>
      <c r="J39" s="173" t="s">
        <v>848</v>
      </c>
      <c r="K39" s="155" t="s">
        <v>794</v>
      </c>
      <c r="L39" s="162" t="s">
        <v>794</v>
      </c>
      <c r="M39" s="92">
        <v>2</v>
      </c>
      <c r="N39" s="82">
        <v>2</v>
      </c>
      <c r="O39" s="82">
        <v>3</v>
      </c>
      <c r="P39" s="82">
        <v>3</v>
      </c>
      <c r="Q39" s="157" t="str">
        <f>IFERROR(IF(AND(B39=Gebruikersrating!B40,C39=Gebruikersrating!C40,D39=Gebruikersrating!D40), AVERAGEIF(Gebruikersrating!E40:J40,"&lt;6")), "")</f>
        <v/>
      </c>
      <c r="R39" s="82" t="s">
        <v>832</v>
      </c>
      <c r="S39" s="167" t="s">
        <v>794</v>
      </c>
      <c r="T39" s="99" t="s">
        <v>338</v>
      </c>
      <c r="U39" s="82" t="s">
        <v>795</v>
      </c>
      <c r="V39" s="164" t="s">
        <v>850</v>
      </c>
      <c r="W39" s="21" t="str">
        <v/>
      </c>
      <c r="X39" s="21"/>
      <c r="Y39" s="21"/>
      <c r="Z39" s="21"/>
      <c r="AA39" s="21"/>
      <c r="AB39" s="21"/>
      <c r="AC39" s="21"/>
      <c r="AD39" s="21"/>
      <c r="AE39" s="21"/>
      <c r="AF39" s="21"/>
    </row>
    <row r="40" spans="1:32" ht="30" customHeight="1" x14ac:dyDescent="0.2">
      <c r="A40" s="22"/>
      <c r="B40" s="155" t="s">
        <v>119</v>
      </c>
      <c r="C40" s="169" t="s">
        <v>120</v>
      </c>
      <c r="D40" s="155" t="s">
        <v>38</v>
      </c>
      <c r="E40" s="155">
        <v>35</v>
      </c>
      <c r="F40" s="155">
        <v>100</v>
      </c>
      <c r="G40" s="38">
        <v>65</v>
      </c>
      <c r="H40" s="38" t="s">
        <v>851</v>
      </c>
      <c r="I40" s="155" t="s">
        <v>852</v>
      </c>
      <c r="J40" s="162" t="s">
        <v>831</v>
      </c>
      <c r="K40" s="155" t="s">
        <v>794</v>
      </c>
      <c r="L40" s="162" t="s">
        <v>794</v>
      </c>
      <c r="M40" s="86">
        <v>5</v>
      </c>
      <c r="N40" s="87">
        <v>3</v>
      </c>
      <c r="O40" s="87">
        <v>3</v>
      </c>
      <c r="P40" s="87">
        <v>4</v>
      </c>
      <c r="Q40" s="157" t="str">
        <f>IFERROR(IF(AND(B40=Gebruikersrating!B41,C40=Gebruikersrating!C41,D40=Gebruikersrating!D41), AVERAGEIF(Gebruikersrating!E41:J41,"&lt;6")), "")</f>
        <v/>
      </c>
      <c r="R40" s="87"/>
      <c r="S40" s="174">
        <v>41.957999999999998</v>
      </c>
      <c r="T40" s="99" t="s">
        <v>795</v>
      </c>
      <c r="U40" s="82" t="s">
        <v>795</v>
      </c>
      <c r="V40" s="164" t="s">
        <v>853</v>
      </c>
      <c r="W40" s="21" t="str">
        <v/>
      </c>
      <c r="X40" s="21"/>
      <c r="Y40" s="21"/>
      <c r="Z40" s="21"/>
      <c r="AA40" s="21"/>
      <c r="AB40" s="21"/>
      <c r="AC40" s="21"/>
      <c r="AD40" s="21"/>
      <c r="AE40" s="21"/>
      <c r="AF40" s="21"/>
    </row>
    <row r="41" spans="1:32" ht="30" customHeight="1" x14ac:dyDescent="0.2">
      <c r="A41" s="22"/>
      <c r="B41" s="99" t="s">
        <v>119</v>
      </c>
      <c r="C41" s="165" t="s">
        <v>121</v>
      </c>
      <c r="D41" s="99" t="s">
        <v>25</v>
      </c>
      <c r="E41" s="99">
        <v>2</v>
      </c>
      <c r="F41" s="99">
        <v>16</v>
      </c>
      <c r="G41" s="36">
        <v>14</v>
      </c>
      <c r="H41" s="36" t="s">
        <v>854</v>
      </c>
      <c r="I41" s="99" t="s">
        <v>855</v>
      </c>
      <c r="J41" s="166" t="s">
        <v>794</v>
      </c>
      <c r="K41" s="99" t="s">
        <v>794</v>
      </c>
      <c r="L41" s="166" t="s">
        <v>794</v>
      </c>
      <c r="M41" s="92">
        <v>2</v>
      </c>
      <c r="N41" s="82">
        <v>2</v>
      </c>
      <c r="O41" s="82">
        <v>2</v>
      </c>
      <c r="P41" s="82">
        <v>4</v>
      </c>
      <c r="Q41" s="157" t="str">
        <f>IFERROR(IF(AND(B41=Gebruikersrating!B42,C41=Gebruikersrating!C42,D41=Gebruikersrating!D42), AVERAGEIF(Gebruikersrating!E42:J42,"&lt;6")), "")</f>
        <v/>
      </c>
      <c r="R41" s="87"/>
      <c r="S41" s="167">
        <v>33.17</v>
      </c>
      <c r="T41" s="99" t="s">
        <v>795</v>
      </c>
      <c r="U41" s="82" t="s">
        <v>338</v>
      </c>
      <c r="V41" s="175" t="s">
        <v>856</v>
      </c>
      <c r="W41" s="21" t="str">
        <v/>
      </c>
      <c r="X41" s="21"/>
      <c r="Y41" s="21"/>
      <c r="Z41" s="21"/>
      <c r="AA41" s="21"/>
      <c r="AB41" s="21"/>
      <c r="AC41" s="21"/>
      <c r="AD41" s="21"/>
      <c r="AE41" s="21"/>
      <c r="AF41" s="21"/>
    </row>
    <row r="42" spans="1:32" ht="30" customHeight="1" x14ac:dyDescent="0.2">
      <c r="A42" s="22"/>
      <c r="B42" s="99" t="s">
        <v>119</v>
      </c>
      <c r="C42" s="165" t="s">
        <v>122</v>
      </c>
      <c r="D42" s="99" t="s">
        <v>25</v>
      </c>
      <c r="E42" s="99">
        <v>50</v>
      </c>
      <c r="F42" s="99">
        <v>100</v>
      </c>
      <c r="G42" s="36">
        <v>50</v>
      </c>
      <c r="H42" s="36" t="s">
        <v>831</v>
      </c>
      <c r="I42" s="99" t="s">
        <v>857</v>
      </c>
      <c r="J42" s="166" t="s">
        <v>831</v>
      </c>
      <c r="K42" s="99" t="s">
        <v>794</v>
      </c>
      <c r="L42" s="166" t="s">
        <v>794</v>
      </c>
      <c r="M42" s="92">
        <v>3</v>
      </c>
      <c r="N42" s="82">
        <v>2</v>
      </c>
      <c r="O42" s="82">
        <v>2</v>
      </c>
      <c r="P42" s="82">
        <v>4</v>
      </c>
      <c r="Q42" s="157" t="str">
        <f>IFERROR(IF(AND(B42=Gebruikersrating!B43,C42=Gebruikersrating!C43,D42=Gebruikersrating!D43), AVERAGEIF(Gebruikersrating!E43:J43,"&lt;6")), "")</f>
        <v/>
      </c>
      <c r="R42" s="87"/>
      <c r="S42" s="167">
        <v>92</v>
      </c>
      <c r="T42" s="99" t="s">
        <v>795</v>
      </c>
      <c r="U42" s="82" t="s">
        <v>338</v>
      </c>
      <c r="V42" s="175" t="s">
        <v>858</v>
      </c>
      <c r="W42" s="21" t="str">
        <v/>
      </c>
      <c r="X42" s="21"/>
      <c r="Y42" s="21"/>
      <c r="Z42" s="21"/>
      <c r="AA42" s="21"/>
      <c r="AB42" s="21"/>
      <c r="AC42" s="21"/>
      <c r="AD42" s="21"/>
      <c r="AE42" s="21"/>
      <c r="AF42" s="21"/>
    </row>
    <row r="43" spans="1:32" ht="30" customHeight="1" x14ac:dyDescent="0.2">
      <c r="A43" s="22"/>
      <c r="B43" s="99" t="s">
        <v>119</v>
      </c>
      <c r="C43" s="165" t="s">
        <v>123</v>
      </c>
      <c r="D43" s="99" t="s">
        <v>25</v>
      </c>
      <c r="E43" s="99" t="s">
        <v>794</v>
      </c>
      <c r="F43" s="99" t="s">
        <v>794</v>
      </c>
      <c r="G43" s="36" t="str">
        <v/>
      </c>
      <c r="H43" s="36" t="s">
        <v>794</v>
      </c>
      <c r="I43" s="99" t="s">
        <v>794</v>
      </c>
      <c r="J43" s="166" t="s">
        <v>794</v>
      </c>
      <c r="K43" s="99" t="s">
        <v>794</v>
      </c>
      <c r="L43" s="166" t="s">
        <v>794</v>
      </c>
      <c r="M43" s="92">
        <v>3</v>
      </c>
      <c r="N43" s="82">
        <v>2</v>
      </c>
      <c r="O43" s="82">
        <v>3</v>
      </c>
      <c r="P43" s="82">
        <v>4</v>
      </c>
      <c r="Q43" s="157" t="str">
        <f>IFERROR(IF(AND(B43=Gebruikersrating!B44,C43=Gebruikersrating!C44,D43=Gebruikersrating!D44), AVERAGEIF(Gebruikersrating!E44:J44,"&lt;6")), "")</f>
        <v/>
      </c>
      <c r="R43" s="87"/>
      <c r="S43" s="167">
        <v>150</v>
      </c>
      <c r="T43" s="99" t="s">
        <v>795</v>
      </c>
      <c r="U43" s="82" t="s">
        <v>338</v>
      </c>
      <c r="V43" s="164" t="s">
        <v>859</v>
      </c>
      <c r="W43" s="21" t="str">
        <v/>
      </c>
      <c r="X43" s="21"/>
      <c r="Y43" s="21"/>
      <c r="Z43" s="21"/>
      <c r="AA43" s="21"/>
      <c r="AB43" s="21"/>
      <c r="AC43" s="21"/>
      <c r="AD43" s="21"/>
      <c r="AE43" s="21"/>
      <c r="AF43" s="21"/>
    </row>
    <row r="44" spans="1:32" ht="30" customHeight="1" x14ac:dyDescent="0.2">
      <c r="A44" s="22"/>
      <c r="B44" s="99" t="s">
        <v>119</v>
      </c>
      <c r="C44" s="165" t="s">
        <v>124</v>
      </c>
      <c r="D44" s="99" t="s">
        <v>25</v>
      </c>
      <c r="E44" s="99" t="s">
        <v>794</v>
      </c>
      <c r="F44" s="99" t="s">
        <v>794</v>
      </c>
      <c r="G44" s="36" t="str">
        <v/>
      </c>
      <c r="H44" s="36" t="s">
        <v>794</v>
      </c>
      <c r="I44" s="99" t="s">
        <v>794</v>
      </c>
      <c r="J44" s="166" t="s">
        <v>794</v>
      </c>
      <c r="K44" s="99" t="s">
        <v>794</v>
      </c>
      <c r="L44" s="166" t="s">
        <v>794</v>
      </c>
      <c r="M44" s="92">
        <v>3</v>
      </c>
      <c r="N44" s="82">
        <v>2</v>
      </c>
      <c r="O44" s="82">
        <v>2</v>
      </c>
      <c r="P44" s="82">
        <v>4</v>
      </c>
      <c r="Q44" s="157" t="str">
        <f>IFERROR(IF(AND(B44=Gebruikersrating!B45,C44=Gebruikersrating!C45,D44=Gebruikersrating!D45), AVERAGEIF(Gebruikersrating!E45:J45,"&lt;6")), "")</f>
        <v/>
      </c>
      <c r="R44" s="87"/>
      <c r="S44" s="167">
        <v>16.5</v>
      </c>
      <c r="T44" s="99" t="s">
        <v>795</v>
      </c>
      <c r="U44" s="82" t="s">
        <v>338</v>
      </c>
      <c r="V44" s="164" t="s">
        <v>860</v>
      </c>
      <c r="W44" s="21" t="str">
        <v/>
      </c>
      <c r="X44" s="21"/>
      <c r="Y44" s="21"/>
      <c r="Z44" s="21"/>
      <c r="AA44" s="21"/>
      <c r="AB44" s="21"/>
      <c r="AC44" s="21"/>
      <c r="AD44" s="21"/>
      <c r="AE44" s="21"/>
      <c r="AF44" s="21"/>
    </row>
    <row r="45" spans="1:32" ht="30" customHeight="1" x14ac:dyDescent="0.2">
      <c r="A45" s="22"/>
      <c r="B45" s="155" t="s">
        <v>125</v>
      </c>
      <c r="C45" s="163" t="s">
        <v>126</v>
      </c>
      <c r="D45" s="155" t="s">
        <v>38</v>
      </c>
      <c r="E45" s="155" t="s">
        <v>794</v>
      </c>
      <c r="F45" s="155" t="s">
        <v>794</v>
      </c>
      <c r="G45" s="171" t="str">
        <v/>
      </c>
      <c r="H45" s="171" t="s">
        <v>794</v>
      </c>
      <c r="I45" s="155">
        <v>5</v>
      </c>
      <c r="J45" s="162" t="s">
        <v>831</v>
      </c>
      <c r="K45" s="155">
        <v>5</v>
      </c>
      <c r="L45" s="162" t="s">
        <v>861</v>
      </c>
      <c r="M45" s="86">
        <v>5</v>
      </c>
      <c r="N45" s="87">
        <v>3</v>
      </c>
      <c r="O45" s="87">
        <v>3</v>
      </c>
      <c r="P45" s="87">
        <v>4</v>
      </c>
      <c r="Q45" s="157" t="str">
        <f>IFERROR(IF(AND(B45=Gebruikersrating!B46,C45=Gebruikersrating!C46,D45=Gebruikersrating!D46), AVERAGEIF(Gebruikersrating!E46:J46,"&lt;6")), "")</f>
        <v/>
      </c>
      <c r="R45" s="96" t="s">
        <v>862</v>
      </c>
      <c r="S45" s="170" t="s">
        <v>794</v>
      </c>
      <c r="T45" s="155" t="s">
        <v>795</v>
      </c>
      <c r="U45" s="87" t="s">
        <v>795</v>
      </c>
      <c r="V45" s="164" t="s">
        <v>863</v>
      </c>
      <c r="W45" s="21" t="str">
        <v/>
      </c>
      <c r="X45" s="21"/>
      <c r="Y45" s="21"/>
      <c r="Z45" s="21"/>
      <c r="AA45" s="21"/>
      <c r="AB45" s="21"/>
      <c r="AC45" s="21"/>
      <c r="AD45" s="21"/>
      <c r="AE45" s="21"/>
      <c r="AF45" s="21"/>
    </row>
    <row r="46" spans="1:32" ht="30" customHeight="1" x14ac:dyDescent="0.2">
      <c r="A46" s="22"/>
      <c r="B46" s="99" t="s">
        <v>125</v>
      </c>
      <c r="C46" s="165" t="s">
        <v>127</v>
      </c>
      <c r="D46" s="99" t="s">
        <v>25</v>
      </c>
      <c r="E46" s="99">
        <v>-60</v>
      </c>
      <c r="F46" s="99">
        <v>150</v>
      </c>
      <c r="G46" s="36">
        <v>210</v>
      </c>
      <c r="H46" s="36" t="s">
        <v>864</v>
      </c>
      <c r="I46" s="99" t="s">
        <v>865</v>
      </c>
      <c r="J46" s="166" t="s">
        <v>864</v>
      </c>
      <c r="K46" s="155" t="s">
        <v>794</v>
      </c>
      <c r="L46" s="162" t="s">
        <v>794</v>
      </c>
      <c r="M46" s="92">
        <v>3</v>
      </c>
      <c r="N46" s="82">
        <v>2</v>
      </c>
      <c r="O46" s="82">
        <v>3</v>
      </c>
      <c r="P46" s="82">
        <v>4</v>
      </c>
      <c r="Q46" s="157" t="str">
        <f>IFERROR(IF(AND(B46=Gebruikersrating!B47,C46=Gebruikersrating!C47,D46=Gebruikersrating!D47), AVERAGEIF(Gebruikersrating!E47:J47,"&lt;6")), "")</f>
        <v/>
      </c>
      <c r="R46" s="82" t="s">
        <v>832</v>
      </c>
      <c r="S46" s="170" t="s">
        <v>794</v>
      </c>
      <c r="T46" s="99" t="s">
        <v>795</v>
      </c>
      <c r="U46" s="82" t="s">
        <v>338</v>
      </c>
      <c r="V46" s="164" t="s">
        <v>866</v>
      </c>
      <c r="W46" s="21" t="str">
        <v/>
      </c>
      <c r="X46" s="21"/>
      <c r="Y46" s="21"/>
      <c r="Z46" s="21"/>
      <c r="AA46" s="21"/>
      <c r="AB46" s="21"/>
      <c r="AC46" s="21"/>
      <c r="AD46" s="21"/>
      <c r="AE46" s="21"/>
      <c r="AF46" s="21"/>
    </row>
    <row r="47" spans="1:32" ht="30" customHeight="1" x14ac:dyDescent="0.2">
      <c r="A47" s="22"/>
      <c r="B47" s="99" t="s">
        <v>125</v>
      </c>
      <c r="C47" s="165" t="s">
        <v>128</v>
      </c>
      <c r="D47" s="99" t="s">
        <v>25</v>
      </c>
      <c r="E47" s="99">
        <v>-40</v>
      </c>
      <c r="F47" s="99">
        <v>85</v>
      </c>
      <c r="G47" s="36">
        <v>125</v>
      </c>
      <c r="H47" s="36" t="s">
        <v>864</v>
      </c>
      <c r="I47" s="99" t="s">
        <v>867</v>
      </c>
      <c r="J47" s="166" t="s">
        <v>864</v>
      </c>
      <c r="K47" s="99" t="s">
        <v>794</v>
      </c>
      <c r="L47" s="162" t="s">
        <v>794</v>
      </c>
      <c r="M47" s="92">
        <v>3</v>
      </c>
      <c r="N47" s="82">
        <v>2</v>
      </c>
      <c r="O47" s="82">
        <v>3</v>
      </c>
      <c r="P47" s="82">
        <v>3</v>
      </c>
      <c r="Q47" s="157" t="str">
        <f>IFERROR(IF(AND(B47=Gebruikersrating!B48,C47=Gebruikersrating!C48,D47=Gebruikersrating!D48), AVERAGEIF(Gebruikersrating!E48:J48,"&lt;6")), "")</f>
        <v/>
      </c>
      <c r="R47" s="87"/>
      <c r="S47" s="167">
        <v>50</v>
      </c>
      <c r="T47" s="99" t="s">
        <v>795</v>
      </c>
      <c r="U47" s="82" t="s">
        <v>338</v>
      </c>
      <c r="V47" s="164" t="s">
        <v>868</v>
      </c>
      <c r="W47" s="21" t="str">
        <v/>
      </c>
      <c r="X47" s="21"/>
      <c r="Y47" s="21"/>
      <c r="Z47" s="21"/>
      <c r="AA47" s="21"/>
      <c r="AB47" s="21"/>
      <c r="AC47" s="21"/>
      <c r="AD47" s="21"/>
      <c r="AE47" s="21"/>
      <c r="AF47" s="21"/>
    </row>
    <row r="48" spans="1:32" ht="30" customHeight="1" x14ac:dyDescent="0.2">
      <c r="A48" s="22"/>
      <c r="B48" s="99" t="s">
        <v>125</v>
      </c>
      <c r="C48" s="165" t="s">
        <v>129</v>
      </c>
      <c r="D48" s="99" t="s">
        <v>25</v>
      </c>
      <c r="E48" s="99" t="s">
        <v>794</v>
      </c>
      <c r="F48" s="99" t="s">
        <v>794</v>
      </c>
      <c r="G48" s="171" t="str">
        <v/>
      </c>
      <c r="H48" s="171" t="s">
        <v>794</v>
      </c>
      <c r="I48" s="99">
        <v>0.3</v>
      </c>
      <c r="J48" s="166" t="s">
        <v>864</v>
      </c>
      <c r="K48" s="99" t="s">
        <v>794</v>
      </c>
      <c r="L48" s="162" t="s">
        <v>794</v>
      </c>
      <c r="M48" s="92">
        <v>5</v>
      </c>
      <c r="N48" s="82">
        <v>3</v>
      </c>
      <c r="O48" s="82">
        <v>2</v>
      </c>
      <c r="P48" s="82">
        <v>4</v>
      </c>
      <c r="Q48" s="157" t="str">
        <f>IFERROR(IF(AND(B48=Gebruikersrating!B49,C48=Gebruikersrating!C49,D48=Gebruikersrating!D49), AVERAGEIF(Gebruikersrating!E49:J49,"&lt;6")), "")</f>
        <v/>
      </c>
      <c r="R48" s="82" t="s">
        <v>869</v>
      </c>
      <c r="S48" s="170" t="s">
        <v>794</v>
      </c>
      <c r="T48" s="99" t="s">
        <v>795</v>
      </c>
      <c r="U48" s="82" t="s">
        <v>795</v>
      </c>
      <c r="V48" s="164" t="s">
        <v>870</v>
      </c>
      <c r="W48" s="21" t="str">
        <v/>
      </c>
      <c r="X48" s="21"/>
      <c r="Y48" s="21"/>
      <c r="Z48" s="21"/>
      <c r="AA48" s="21"/>
      <c r="AB48" s="21"/>
      <c r="AC48" s="21"/>
      <c r="AD48" s="21"/>
      <c r="AE48" s="21"/>
      <c r="AF48" s="21"/>
    </row>
    <row r="49" spans="1:32" ht="30" customHeight="1" x14ac:dyDescent="0.2">
      <c r="A49" s="22"/>
      <c r="B49" s="99" t="s">
        <v>130</v>
      </c>
      <c r="C49" s="163" t="s">
        <v>126</v>
      </c>
      <c r="D49" s="155" t="s">
        <v>38</v>
      </c>
      <c r="E49" s="155" t="s">
        <v>794</v>
      </c>
      <c r="F49" s="155" t="s">
        <v>794</v>
      </c>
      <c r="G49" s="38" t="str">
        <v/>
      </c>
      <c r="H49" s="38" t="s">
        <v>871</v>
      </c>
      <c r="I49" s="155">
        <v>5</v>
      </c>
      <c r="J49" s="162" t="s">
        <v>831</v>
      </c>
      <c r="K49" s="155">
        <v>5</v>
      </c>
      <c r="L49" s="162" t="s">
        <v>861</v>
      </c>
      <c r="M49" s="86">
        <v>5</v>
      </c>
      <c r="N49" s="87">
        <v>3</v>
      </c>
      <c r="O49" s="87">
        <v>3</v>
      </c>
      <c r="P49" s="87">
        <v>4</v>
      </c>
      <c r="Q49" s="157" t="str">
        <f>IFERROR(IF(AND(B49=Gebruikersrating!B50,C49=Gebruikersrating!C50,D49=Gebruikersrating!D50), AVERAGEIF(Gebruikersrating!E50:J50,"&lt;6")), "")</f>
        <v/>
      </c>
      <c r="R49" s="96" t="s">
        <v>872</v>
      </c>
      <c r="S49" s="170" t="s">
        <v>794</v>
      </c>
      <c r="T49" s="155" t="s">
        <v>795</v>
      </c>
      <c r="U49" s="87" t="s">
        <v>795</v>
      </c>
      <c r="V49" s="164" t="s">
        <v>863</v>
      </c>
      <c r="W49" s="21" t="str">
        <v/>
      </c>
      <c r="X49" s="21"/>
      <c r="Y49" s="21"/>
      <c r="Z49" s="21"/>
      <c r="AA49" s="21"/>
      <c r="AB49" s="21"/>
      <c r="AC49" s="21"/>
      <c r="AD49" s="21"/>
      <c r="AE49" s="21"/>
      <c r="AF49" s="21"/>
    </row>
    <row r="50" spans="1:32" ht="30" customHeight="1" x14ac:dyDescent="0.2">
      <c r="A50" s="22"/>
      <c r="B50" s="99" t="s">
        <v>130</v>
      </c>
      <c r="C50" s="163" t="s">
        <v>131</v>
      </c>
      <c r="D50" s="155" t="s">
        <v>38</v>
      </c>
      <c r="E50" s="155">
        <v>0</v>
      </c>
      <c r="F50" s="155">
        <v>100</v>
      </c>
      <c r="G50" s="38">
        <v>100</v>
      </c>
      <c r="H50" s="38" t="s">
        <v>871</v>
      </c>
      <c r="I50" s="155" t="s">
        <v>794</v>
      </c>
      <c r="J50" s="162" t="s">
        <v>794</v>
      </c>
      <c r="K50" s="155" t="s">
        <v>794</v>
      </c>
      <c r="L50" s="162" t="s">
        <v>794</v>
      </c>
      <c r="M50" s="86">
        <v>5</v>
      </c>
      <c r="N50" s="87">
        <v>3</v>
      </c>
      <c r="O50" s="87">
        <v>3</v>
      </c>
      <c r="P50" s="87">
        <v>4</v>
      </c>
      <c r="Q50" s="157" t="str">
        <f>IFERROR(IF(AND(B50=Gebruikersrating!B51,C50=Gebruikersrating!C51,D50=Gebruikersrating!D51), AVERAGEIF(Gebruikersrating!E51:J51,"&lt;6")), "")</f>
        <v/>
      </c>
      <c r="R50" s="88"/>
      <c r="S50" s="170">
        <v>65</v>
      </c>
      <c r="T50" s="155" t="s">
        <v>795</v>
      </c>
      <c r="U50" s="87" t="s">
        <v>795</v>
      </c>
      <c r="V50" s="164" t="s">
        <v>873</v>
      </c>
      <c r="W50" s="21" t="str">
        <v/>
      </c>
      <c r="X50" s="21"/>
      <c r="Y50" s="21"/>
      <c r="Z50" s="21"/>
      <c r="AA50" s="21"/>
      <c r="AB50" s="21"/>
      <c r="AC50" s="21"/>
      <c r="AD50" s="21"/>
      <c r="AE50" s="21"/>
      <c r="AF50" s="21"/>
    </row>
    <row r="51" spans="1:32" ht="30" customHeight="1" x14ac:dyDescent="0.2">
      <c r="A51" s="22"/>
      <c r="B51" s="99" t="s">
        <v>130</v>
      </c>
      <c r="C51" s="163" t="s">
        <v>132</v>
      </c>
      <c r="D51" s="155" t="s">
        <v>133</v>
      </c>
      <c r="E51" s="155" t="s">
        <v>794</v>
      </c>
      <c r="F51" s="155" t="s">
        <v>794</v>
      </c>
      <c r="G51" s="38" t="str">
        <v/>
      </c>
      <c r="H51" s="38" t="s">
        <v>794</v>
      </c>
      <c r="I51" s="155" t="s">
        <v>794</v>
      </c>
      <c r="J51" s="162" t="s">
        <v>794</v>
      </c>
      <c r="K51" s="155" t="s">
        <v>794</v>
      </c>
      <c r="L51" s="162" t="s">
        <v>794</v>
      </c>
      <c r="M51" s="86">
        <v>3</v>
      </c>
      <c r="N51" s="87">
        <v>1</v>
      </c>
      <c r="O51" s="87">
        <v>2</v>
      </c>
      <c r="P51" s="87">
        <v>2</v>
      </c>
      <c r="Q51" s="157" t="str">
        <f>IFERROR(IF(AND(B51=Gebruikersrating!B52,C51=Gebruikersrating!C52,D51=Gebruikersrating!D52), AVERAGEIF(Gebruikersrating!E52:J52,"&lt;6")), "")</f>
        <v/>
      </c>
      <c r="R51" s="88"/>
      <c r="S51" s="170">
        <v>6.3</v>
      </c>
      <c r="T51" s="155" t="s">
        <v>795</v>
      </c>
      <c r="U51" s="87" t="s">
        <v>338</v>
      </c>
      <c r="V51" s="164" t="s">
        <v>874</v>
      </c>
      <c r="W51" s="21" t="str">
        <v/>
      </c>
      <c r="X51" s="21"/>
      <c r="Y51" s="21"/>
      <c r="Z51" s="21"/>
      <c r="AA51" s="21"/>
      <c r="AB51" s="21"/>
      <c r="AC51" s="21"/>
      <c r="AD51" s="21"/>
      <c r="AE51" s="21"/>
      <c r="AF51" s="21"/>
    </row>
    <row r="52" spans="1:32" ht="30" customHeight="1" x14ac:dyDescent="0.2">
      <c r="A52" s="22"/>
      <c r="B52" s="99" t="s">
        <v>130</v>
      </c>
      <c r="C52" s="163" t="s">
        <v>134</v>
      </c>
      <c r="D52" s="155" t="s">
        <v>133</v>
      </c>
      <c r="E52" s="155">
        <v>0</v>
      </c>
      <c r="F52" s="155">
        <v>100</v>
      </c>
      <c r="G52" s="38">
        <v>100</v>
      </c>
      <c r="H52" s="38" t="s">
        <v>871</v>
      </c>
      <c r="I52" s="155">
        <v>1</v>
      </c>
      <c r="J52" s="162" t="s">
        <v>831</v>
      </c>
      <c r="K52" s="155">
        <v>70</v>
      </c>
      <c r="L52" s="162" t="s">
        <v>875</v>
      </c>
      <c r="M52" s="86">
        <v>5</v>
      </c>
      <c r="N52" s="87">
        <v>3</v>
      </c>
      <c r="O52" s="87">
        <v>3</v>
      </c>
      <c r="P52" s="87">
        <v>4</v>
      </c>
      <c r="Q52" s="157" t="str">
        <f>IFERROR(IF(AND(B52=Gebruikersrating!B53,C52=Gebruikersrating!C53,D52=Gebruikersrating!D53), AVERAGEIF(Gebruikersrating!E53:J53,"&lt;6")), "")</f>
        <v/>
      </c>
      <c r="R52" s="97" t="s">
        <v>876</v>
      </c>
      <c r="S52" s="170">
        <v>44.503199999999993</v>
      </c>
      <c r="T52" s="99" t="s">
        <v>795</v>
      </c>
      <c r="U52" s="82" t="s">
        <v>795</v>
      </c>
      <c r="V52" s="164" t="s">
        <v>877</v>
      </c>
      <c r="W52" s="21" t="str">
        <v/>
      </c>
      <c r="X52" s="21"/>
      <c r="Y52" s="21"/>
      <c r="Z52" s="21"/>
      <c r="AA52" s="21"/>
      <c r="AB52" s="21"/>
      <c r="AC52" s="21"/>
      <c r="AD52" s="21"/>
      <c r="AE52" s="21"/>
      <c r="AF52" s="21"/>
    </row>
    <row r="53" spans="1:32" ht="30" customHeight="1" x14ac:dyDescent="0.2">
      <c r="A53" s="22"/>
      <c r="B53" s="99" t="s">
        <v>130</v>
      </c>
      <c r="C53" s="163" t="s">
        <v>135</v>
      </c>
      <c r="D53" s="155" t="s">
        <v>25</v>
      </c>
      <c r="E53" s="155">
        <v>0</v>
      </c>
      <c r="F53" s="155">
        <v>100</v>
      </c>
      <c r="G53" s="38">
        <v>100</v>
      </c>
      <c r="H53" s="38" t="s">
        <v>871</v>
      </c>
      <c r="I53" s="155" t="s">
        <v>794</v>
      </c>
      <c r="J53" s="162" t="s">
        <v>794</v>
      </c>
      <c r="K53" s="155" t="s">
        <v>794</v>
      </c>
      <c r="L53" s="162" t="s">
        <v>794</v>
      </c>
      <c r="M53" s="86">
        <v>2</v>
      </c>
      <c r="N53" s="87">
        <v>1</v>
      </c>
      <c r="O53" s="87">
        <v>1</v>
      </c>
      <c r="P53" s="87">
        <v>3</v>
      </c>
      <c r="Q53" s="157" t="str">
        <f>IFERROR(IF(AND(B53=Gebruikersrating!B54,C53=Gebruikersrating!C54,D53=Gebruikersrating!D54), AVERAGEIF(Gebruikersrating!E54:J54,"&lt;6")), "")</f>
        <v/>
      </c>
      <c r="R53" s="93"/>
      <c r="S53" s="170">
        <v>6.7115999999999998</v>
      </c>
      <c r="T53" s="99" t="s">
        <v>795</v>
      </c>
      <c r="U53" s="87" t="s">
        <v>338</v>
      </c>
      <c r="V53" s="164" t="s">
        <v>878</v>
      </c>
      <c r="W53" s="21" t="str">
        <v/>
      </c>
      <c r="X53" s="21"/>
      <c r="Y53" s="21"/>
      <c r="Z53" s="21"/>
      <c r="AA53" s="21"/>
      <c r="AB53" s="21"/>
      <c r="AC53" s="21"/>
      <c r="AD53" s="21"/>
      <c r="AE53" s="21"/>
      <c r="AF53" s="21"/>
    </row>
    <row r="54" spans="1:32" ht="30" customHeight="1" x14ac:dyDescent="0.2">
      <c r="A54" s="22"/>
      <c r="B54" s="99" t="s">
        <v>130</v>
      </c>
      <c r="C54" s="165" t="s">
        <v>136</v>
      </c>
      <c r="D54" s="99" t="s">
        <v>25</v>
      </c>
      <c r="E54" s="99">
        <v>0</v>
      </c>
      <c r="F54" s="99">
        <v>100</v>
      </c>
      <c r="G54" s="36">
        <v>100</v>
      </c>
      <c r="H54" s="36" t="s">
        <v>879</v>
      </c>
      <c r="I54" s="99" t="s">
        <v>880</v>
      </c>
      <c r="J54" s="166" t="s">
        <v>881</v>
      </c>
      <c r="K54" s="99" t="s">
        <v>882</v>
      </c>
      <c r="L54" s="166" t="s">
        <v>818</v>
      </c>
      <c r="M54" s="92">
        <v>2</v>
      </c>
      <c r="N54" s="82">
        <v>2</v>
      </c>
      <c r="O54" s="82">
        <v>3</v>
      </c>
      <c r="P54" s="82">
        <v>4</v>
      </c>
      <c r="Q54" s="157" t="str">
        <f>IFERROR(IF(AND(B54=Gebruikersrating!B55,C54=Gebruikersrating!C55,D54=Gebruikersrating!D55), AVERAGEIF(Gebruikersrating!E55:J55,"&lt;6")), "")</f>
        <v/>
      </c>
      <c r="R54" s="93" t="s">
        <v>832</v>
      </c>
      <c r="S54" s="158" t="s">
        <v>794</v>
      </c>
      <c r="T54" s="99" t="s">
        <v>795</v>
      </c>
      <c r="U54" s="82" t="s">
        <v>338</v>
      </c>
      <c r="V54" s="164" t="s">
        <v>883</v>
      </c>
      <c r="W54" s="21" t="str">
        <v/>
      </c>
      <c r="X54" s="21"/>
      <c r="Y54" s="21"/>
      <c r="Z54" s="21"/>
      <c r="AA54" s="21"/>
      <c r="AB54" s="21"/>
      <c r="AC54" s="21"/>
      <c r="AD54" s="21"/>
      <c r="AE54" s="21"/>
      <c r="AF54" s="21"/>
    </row>
    <row r="55" spans="1:32" ht="30" customHeight="1" x14ac:dyDescent="0.2">
      <c r="A55" s="22"/>
      <c r="B55" s="155" t="s">
        <v>137</v>
      </c>
      <c r="C55" s="163" t="s">
        <v>102</v>
      </c>
      <c r="D55" s="155" t="s">
        <v>38</v>
      </c>
      <c r="E55" s="155">
        <v>0</v>
      </c>
      <c r="F55" s="155">
        <v>1000000</v>
      </c>
      <c r="G55" s="38">
        <v>1000000</v>
      </c>
      <c r="H55" s="38" t="s">
        <v>884</v>
      </c>
      <c r="I55" s="155">
        <v>20</v>
      </c>
      <c r="J55" s="162" t="s">
        <v>884</v>
      </c>
      <c r="K55" s="155" t="s">
        <v>794</v>
      </c>
      <c r="L55" s="38" t="s">
        <v>794</v>
      </c>
      <c r="M55" s="86">
        <v>5</v>
      </c>
      <c r="N55" s="87">
        <v>3</v>
      </c>
      <c r="O55" s="87">
        <v>2</v>
      </c>
      <c r="P55" s="87">
        <v>4</v>
      </c>
      <c r="Q55" s="157" t="str">
        <f>IFERROR(IF(AND(B55=Gebruikersrating!B56,C55=Gebruikersrating!C56,D55=Gebruikersrating!D56), AVERAGEIF(Gebruikersrating!E56:J56,"&lt;6")), "")</f>
        <v/>
      </c>
      <c r="R55" s="94" t="s">
        <v>823</v>
      </c>
      <c r="S55" s="158">
        <v>3000</v>
      </c>
      <c r="T55" s="155" t="s">
        <v>795</v>
      </c>
      <c r="U55" s="87" t="s">
        <v>795</v>
      </c>
      <c r="V55" s="164" t="s">
        <v>824</v>
      </c>
      <c r="W55" s="21" t="str">
        <v/>
      </c>
      <c r="X55" s="21"/>
      <c r="Y55" s="21"/>
      <c r="Z55" s="21"/>
      <c r="AA55" s="21"/>
      <c r="AB55" s="21"/>
      <c r="AC55" s="21"/>
      <c r="AD55" s="21"/>
      <c r="AE55" s="21"/>
      <c r="AF55" s="21"/>
    </row>
    <row r="56" spans="1:32" ht="30" customHeight="1" x14ac:dyDescent="0.2">
      <c r="A56" s="22"/>
      <c r="B56" s="155" t="s">
        <v>137</v>
      </c>
      <c r="C56" s="163" t="s">
        <v>103</v>
      </c>
      <c r="D56" s="155" t="s">
        <v>38</v>
      </c>
      <c r="E56" s="155">
        <v>0</v>
      </c>
      <c r="F56" s="155">
        <v>10000</v>
      </c>
      <c r="G56" s="38">
        <v>10000</v>
      </c>
      <c r="H56" s="38" t="s">
        <v>885</v>
      </c>
      <c r="I56" s="155">
        <v>200</v>
      </c>
      <c r="J56" s="162" t="s">
        <v>885</v>
      </c>
      <c r="K56" s="155" t="s">
        <v>794</v>
      </c>
      <c r="L56" s="38" t="s">
        <v>794</v>
      </c>
      <c r="M56" s="86">
        <v>5</v>
      </c>
      <c r="N56" s="87">
        <v>3</v>
      </c>
      <c r="O56" s="87">
        <v>3</v>
      </c>
      <c r="P56" s="87">
        <v>4</v>
      </c>
      <c r="Q56" s="157" t="str">
        <f>IFERROR(IF(AND(B56=Gebruikersrating!B57,C56=Gebruikersrating!C57,D56=Gebruikersrating!D57), AVERAGEIF(Gebruikersrating!E57:J57,"&lt;6")), "")</f>
        <v/>
      </c>
      <c r="R56" s="94" t="s">
        <v>825</v>
      </c>
      <c r="S56" s="158">
        <v>5000</v>
      </c>
      <c r="T56" s="155" t="s">
        <v>795</v>
      </c>
      <c r="U56" s="87" t="s">
        <v>795</v>
      </c>
      <c r="V56" s="164" t="s">
        <v>886</v>
      </c>
      <c r="W56" s="21" t="str">
        <v/>
      </c>
      <c r="X56" s="21"/>
      <c r="Y56" s="21"/>
      <c r="Z56" s="21"/>
      <c r="AA56" s="21"/>
      <c r="AB56" s="21"/>
      <c r="AC56" s="21"/>
      <c r="AD56" s="21"/>
      <c r="AE56" s="21"/>
      <c r="AF56" s="21"/>
    </row>
    <row r="57" spans="1:32" ht="30" customHeight="1" x14ac:dyDescent="0.2">
      <c r="A57" s="22"/>
      <c r="B57" s="155" t="s">
        <v>137</v>
      </c>
      <c r="C57" s="163" t="s">
        <v>104</v>
      </c>
      <c r="D57" s="155" t="s">
        <v>38</v>
      </c>
      <c r="E57" s="155">
        <v>0</v>
      </c>
      <c r="F57" s="155">
        <v>12000</v>
      </c>
      <c r="G57" s="38">
        <v>12000</v>
      </c>
      <c r="H57" s="38" t="s">
        <v>885</v>
      </c>
      <c r="I57" s="155">
        <v>0.08</v>
      </c>
      <c r="J57" s="162" t="s">
        <v>885</v>
      </c>
      <c r="K57" s="155" t="s">
        <v>794</v>
      </c>
      <c r="L57" s="38" t="s">
        <v>794</v>
      </c>
      <c r="M57" s="86">
        <v>5</v>
      </c>
      <c r="N57" s="87">
        <v>3</v>
      </c>
      <c r="O57" s="87">
        <v>2</v>
      </c>
      <c r="P57" s="87">
        <v>4</v>
      </c>
      <c r="Q57" s="157" t="str">
        <f>IFERROR(IF(AND(B57=Gebruikersrating!B58,C57=Gebruikersrating!C58,D57=Gebruikersrating!D58), AVERAGEIF(Gebruikersrating!E58:J58,"&lt;6")), "")</f>
        <v/>
      </c>
      <c r="R57" s="87" t="s">
        <v>827</v>
      </c>
      <c r="S57" s="158">
        <v>3000</v>
      </c>
      <c r="T57" s="155" t="s">
        <v>795</v>
      </c>
      <c r="U57" s="87" t="s">
        <v>795</v>
      </c>
      <c r="V57" s="164" t="s">
        <v>828</v>
      </c>
      <c r="W57" s="21" t="str">
        <v/>
      </c>
      <c r="X57" s="21"/>
      <c r="Y57" s="21"/>
      <c r="Z57" s="21"/>
      <c r="AA57" s="21"/>
      <c r="AB57" s="21"/>
      <c r="AC57" s="21"/>
      <c r="AD57" s="21"/>
      <c r="AE57" s="21"/>
      <c r="AF57" s="21"/>
    </row>
    <row r="58" spans="1:32" ht="30" customHeight="1" x14ac:dyDescent="0.2">
      <c r="A58" s="22"/>
      <c r="B58" s="99" t="s">
        <v>137</v>
      </c>
      <c r="C58" s="165" t="s">
        <v>138</v>
      </c>
      <c r="D58" s="99" t="s">
        <v>25</v>
      </c>
      <c r="E58" s="99">
        <v>0</v>
      </c>
      <c r="F58" s="99">
        <v>300</v>
      </c>
      <c r="G58" s="36">
        <v>300</v>
      </c>
      <c r="H58" s="36" t="s">
        <v>887</v>
      </c>
      <c r="I58" s="99" t="s">
        <v>880</v>
      </c>
      <c r="J58" s="166" t="s">
        <v>831</v>
      </c>
      <c r="K58" s="155"/>
      <c r="L58" s="38" t="s">
        <v>794</v>
      </c>
      <c r="M58" s="92">
        <v>3</v>
      </c>
      <c r="N58" s="82">
        <v>3</v>
      </c>
      <c r="O58" s="82">
        <v>2</v>
      </c>
      <c r="P58" s="82">
        <v>4</v>
      </c>
      <c r="Q58" s="157" t="str">
        <f>IFERROR(IF(AND(B58=Gebruikersrating!B59,C58=Gebruikersrating!C59,D58=Gebruikersrating!D59), AVERAGEIF(Gebruikersrating!E59:J59,"&lt;6")), "")</f>
        <v/>
      </c>
      <c r="R58" s="93" t="s">
        <v>832</v>
      </c>
      <c r="S58" s="158" t="s">
        <v>794</v>
      </c>
      <c r="T58" s="99" t="s">
        <v>338</v>
      </c>
      <c r="U58" s="82" t="s">
        <v>795</v>
      </c>
      <c r="V58" s="164" t="s">
        <v>888</v>
      </c>
      <c r="W58" s="21" t="str">
        <v/>
      </c>
      <c r="X58" s="21"/>
      <c r="Y58" s="21"/>
      <c r="Z58" s="21"/>
      <c r="AA58" s="21"/>
      <c r="AB58" s="21"/>
      <c r="AC58" s="21"/>
      <c r="AD58" s="21"/>
      <c r="AE58" s="21"/>
      <c r="AF58" s="21"/>
    </row>
    <row r="59" spans="1:32" ht="52.5" customHeight="1" x14ac:dyDescent="0.2">
      <c r="A59" s="22"/>
      <c r="B59" s="99" t="s">
        <v>137</v>
      </c>
      <c r="C59" s="165" t="s">
        <v>139</v>
      </c>
      <c r="D59" s="99" t="s">
        <v>38</v>
      </c>
      <c r="E59" s="99">
        <v>0</v>
      </c>
      <c r="F59" s="99">
        <v>500</v>
      </c>
      <c r="G59" s="36">
        <v>500</v>
      </c>
      <c r="H59" s="36" t="s">
        <v>887</v>
      </c>
      <c r="I59" s="99" t="s">
        <v>794</v>
      </c>
      <c r="J59" s="166" t="s">
        <v>794</v>
      </c>
      <c r="K59" s="99" t="s">
        <v>794</v>
      </c>
      <c r="L59" s="176" t="s">
        <v>794</v>
      </c>
      <c r="M59" s="92">
        <v>4</v>
      </c>
      <c r="N59" s="82">
        <v>3</v>
      </c>
      <c r="O59" s="82">
        <v>3</v>
      </c>
      <c r="P59" s="82">
        <v>4</v>
      </c>
      <c r="Q59" s="157" t="str">
        <f>IFERROR(IF(AND(B59=Gebruikersrating!B60,C59=Gebruikersrating!C60,D59=Gebruikersrating!D60), AVERAGEIF(Gebruikersrating!E60:J60,"&lt;6")), "")</f>
        <v/>
      </c>
      <c r="R59" s="93" t="s">
        <v>832</v>
      </c>
      <c r="S59" s="158" t="s">
        <v>794</v>
      </c>
      <c r="T59" s="99" t="s">
        <v>795</v>
      </c>
      <c r="U59" s="82" t="s">
        <v>795</v>
      </c>
      <c r="V59" s="177" t="s">
        <v>889</v>
      </c>
      <c r="W59" s="21" t="str">
        <v/>
      </c>
      <c r="X59" s="21"/>
      <c r="Y59" s="21"/>
      <c r="Z59" s="21"/>
      <c r="AA59" s="21"/>
      <c r="AB59" s="21"/>
      <c r="AC59" s="21"/>
      <c r="AD59" s="21"/>
      <c r="AE59" s="21"/>
      <c r="AF59" s="21"/>
    </row>
    <row r="60" spans="1:32" ht="48.75" customHeight="1" x14ac:dyDescent="0.2">
      <c r="A60" s="22"/>
      <c r="B60" s="99" t="s">
        <v>140</v>
      </c>
      <c r="C60" s="163" t="s">
        <v>102</v>
      </c>
      <c r="D60" s="155" t="s">
        <v>38</v>
      </c>
      <c r="E60" s="155">
        <v>0</v>
      </c>
      <c r="F60" s="155">
        <v>5000</v>
      </c>
      <c r="G60" s="38">
        <v>5000</v>
      </c>
      <c r="H60" s="38" t="s">
        <v>890</v>
      </c>
      <c r="I60" s="155">
        <v>30</v>
      </c>
      <c r="J60" s="162" t="s">
        <v>890</v>
      </c>
      <c r="K60" s="155" t="s">
        <v>794</v>
      </c>
      <c r="L60" s="38" t="s">
        <v>794</v>
      </c>
      <c r="M60" s="86">
        <v>5</v>
      </c>
      <c r="N60" s="87">
        <v>3</v>
      </c>
      <c r="O60" s="87">
        <v>3</v>
      </c>
      <c r="P60" s="87">
        <v>4</v>
      </c>
      <c r="Q60" s="157" t="str">
        <f>IFERROR(IF(AND(B60=Gebruikersrating!B61,C60=Gebruikersrating!C61,D60=Gebruikersrating!D61), AVERAGEIF(Gebruikersrating!E61:J61,"&lt;6")), "")</f>
        <v/>
      </c>
      <c r="R60" s="94" t="s">
        <v>823</v>
      </c>
      <c r="S60" s="158">
        <v>3000</v>
      </c>
      <c r="T60" s="155" t="s">
        <v>795</v>
      </c>
      <c r="U60" s="87" t="s">
        <v>795</v>
      </c>
      <c r="V60" s="164" t="s">
        <v>824</v>
      </c>
      <c r="W60" s="21" t="str">
        <v/>
      </c>
      <c r="X60" s="21"/>
      <c r="Y60" s="21"/>
      <c r="Z60" s="21"/>
      <c r="AA60" s="21"/>
      <c r="AB60" s="21"/>
      <c r="AC60" s="21"/>
      <c r="AD60" s="21"/>
      <c r="AE60" s="21"/>
      <c r="AF60" s="21"/>
    </row>
    <row r="61" spans="1:32" ht="42.75" customHeight="1" x14ac:dyDescent="0.2">
      <c r="A61" s="22"/>
      <c r="B61" s="99" t="s">
        <v>140</v>
      </c>
      <c r="C61" s="163" t="s">
        <v>104</v>
      </c>
      <c r="D61" s="155" t="s">
        <v>38</v>
      </c>
      <c r="E61" s="155">
        <v>0</v>
      </c>
      <c r="F61" s="155">
        <v>5000</v>
      </c>
      <c r="G61" s="38">
        <v>5000</v>
      </c>
      <c r="H61" s="38" t="s">
        <v>885</v>
      </c>
      <c r="I61" s="155">
        <v>30</v>
      </c>
      <c r="J61" s="162" t="s">
        <v>885</v>
      </c>
      <c r="K61" s="155" t="s">
        <v>794</v>
      </c>
      <c r="L61" s="178" t="s">
        <v>794</v>
      </c>
      <c r="M61" s="86">
        <v>5</v>
      </c>
      <c r="N61" s="87">
        <v>3</v>
      </c>
      <c r="O61" s="87">
        <v>3</v>
      </c>
      <c r="P61" s="87">
        <v>4</v>
      </c>
      <c r="Q61" s="157" t="str">
        <f>IFERROR(IF(AND(B61=Gebruikersrating!B62,C61=Gebruikersrating!C62,D61=Gebruikersrating!D62), AVERAGEIF(Gebruikersrating!E62:J62,"&lt;6")), "")</f>
        <v/>
      </c>
      <c r="R61" s="87" t="s">
        <v>827</v>
      </c>
      <c r="S61" s="158">
        <v>3000</v>
      </c>
      <c r="T61" s="155" t="s">
        <v>795</v>
      </c>
      <c r="U61" s="87" t="s">
        <v>795</v>
      </c>
      <c r="V61" s="164" t="s">
        <v>828</v>
      </c>
      <c r="W61" s="21" t="str">
        <v/>
      </c>
      <c r="X61" s="21"/>
      <c r="Y61" s="21"/>
      <c r="Z61" s="21"/>
      <c r="AA61" s="21"/>
      <c r="AB61" s="21"/>
      <c r="AC61" s="21"/>
      <c r="AD61" s="21"/>
      <c r="AE61" s="21"/>
      <c r="AF61" s="21"/>
    </row>
    <row r="62" spans="1:32" ht="49.5" customHeight="1" x14ac:dyDescent="0.2">
      <c r="A62" s="22"/>
      <c r="B62" s="99" t="s">
        <v>140</v>
      </c>
      <c r="C62" s="165" t="s">
        <v>141</v>
      </c>
      <c r="D62" s="99" t="s">
        <v>25</v>
      </c>
      <c r="E62" s="99">
        <v>0</v>
      </c>
      <c r="F62" s="99" t="s">
        <v>891</v>
      </c>
      <c r="G62" s="36" t="str">
        <v/>
      </c>
      <c r="H62" s="36" t="s">
        <v>887</v>
      </c>
      <c r="I62" s="99">
        <v>100</v>
      </c>
      <c r="J62" s="166" t="s">
        <v>887</v>
      </c>
      <c r="K62" s="99" t="s">
        <v>892</v>
      </c>
      <c r="L62" s="166" t="s">
        <v>818</v>
      </c>
      <c r="M62" s="92">
        <v>3</v>
      </c>
      <c r="N62" s="82">
        <v>3</v>
      </c>
      <c r="O62" s="82">
        <v>3</v>
      </c>
      <c r="P62" s="82">
        <v>4</v>
      </c>
      <c r="Q62" s="157" t="str">
        <f>IFERROR(IF(AND(B62=Gebruikersrating!B63,C62=Gebruikersrating!C63,D62=Gebruikersrating!D63), AVERAGEIF(Gebruikersrating!E63:J63,"&lt;6")), "")</f>
        <v/>
      </c>
      <c r="R62" s="93" t="s">
        <v>832</v>
      </c>
      <c r="S62" s="158" t="s">
        <v>794</v>
      </c>
      <c r="T62" s="99" t="s">
        <v>338</v>
      </c>
      <c r="U62" s="82" t="s">
        <v>795</v>
      </c>
      <c r="V62" s="164" t="s">
        <v>893</v>
      </c>
      <c r="W62" s="21" t="str">
        <v/>
      </c>
      <c r="X62" s="21"/>
      <c r="Y62" s="21"/>
      <c r="Z62" s="21"/>
      <c r="AA62" s="21"/>
      <c r="AB62" s="21"/>
      <c r="AC62" s="21"/>
      <c r="AD62" s="21"/>
      <c r="AE62" s="21"/>
      <c r="AF62" s="21"/>
    </row>
    <row r="63" spans="1:32" ht="48" customHeight="1" x14ac:dyDescent="0.2">
      <c r="A63" s="22"/>
      <c r="B63" s="99" t="s">
        <v>140</v>
      </c>
      <c r="C63" s="165" t="s">
        <v>142</v>
      </c>
      <c r="D63" s="99" t="s">
        <v>25</v>
      </c>
      <c r="E63" s="99">
        <v>0</v>
      </c>
      <c r="F63" s="99">
        <v>100</v>
      </c>
      <c r="G63" s="36">
        <v>100</v>
      </c>
      <c r="H63" s="36" t="s">
        <v>831</v>
      </c>
      <c r="I63" s="99" t="s">
        <v>894</v>
      </c>
      <c r="J63" s="166" t="s">
        <v>887</v>
      </c>
      <c r="K63" s="99" t="s">
        <v>794</v>
      </c>
      <c r="L63" s="166" t="s">
        <v>794</v>
      </c>
      <c r="M63" s="92">
        <v>2</v>
      </c>
      <c r="N63" s="82">
        <v>2</v>
      </c>
      <c r="O63" s="82">
        <v>2</v>
      </c>
      <c r="P63" s="82">
        <v>4</v>
      </c>
      <c r="Q63" s="157" t="str">
        <f>IFERROR(IF(AND(B63=Gebruikersrating!B64,C63=Gebruikersrating!C64,D63=Gebruikersrating!D64), AVERAGEIF(Gebruikersrating!E64:J64,"&lt;6")), "")</f>
        <v/>
      </c>
      <c r="R63" s="87"/>
      <c r="S63" s="167">
        <v>124</v>
      </c>
      <c r="T63" s="99" t="s">
        <v>795</v>
      </c>
      <c r="U63" s="82" t="s">
        <v>338</v>
      </c>
      <c r="V63" s="164" t="s">
        <v>895</v>
      </c>
      <c r="W63" s="21" t="str">
        <v/>
      </c>
      <c r="X63" s="21"/>
      <c r="Y63" s="21"/>
      <c r="Z63" s="21"/>
      <c r="AA63" s="21"/>
      <c r="AB63" s="21"/>
      <c r="AC63" s="21"/>
      <c r="AD63" s="21"/>
      <c r="AE63" s="21"/>
      <c r="AF63" s="21"/>
    </row>
    <row r="64" spans="1:32" ht="46.5" customHeight="1" x14ac:dyDescent="0.2">
      <c r="A64" s="22"/>
      <c r="B64" s="99" t="s">
        <v>140</v>
      </c>
      <c r="C64" s="165" t="s">
        <v>143</v>
      </c>
      <c r="D64" s="99" t="s">
        <v>25</v>
      </c>
      <c r="E64" s="99">
        <v>0</v>
      </c>
      <c r="F64" s="99">
        <v>40000</v>
      </c>
      <c r="G64" s="173">
        <v>40000</v>
      </c>
      <c r="H64" s="173" t="s">
        <v>887</v>
      </c>
      <c r="I64" s="99">
        <v>30</v>
      </c>
      <c r="J64" s="166" t="s">
        <v>887</v>
      </c>
      <c r="K64" s="99" t="s">
        <v>794</v>
      </c>
      <c r="L64" s="166" t="s">
        <v>794</v>
      </c>
      <c r="M64" s="92">
        <v>2</v>
      </c>
      <c r="N64" s="82">
        <v>2</v>
      </c>
      <c r="O64" s="82">
        <v>2</v>
      </c>
      <c r="P64" s="82">
        <v>4</v>
      </c>
      <c r="Q64" s="157" t="str">
        <f>IFERROR(IF(AND(B64=Gebruikersrating!B65,C64=Gebruikersrating!C65,D64=Gebruikersrating!D65), AVERAGEIF(Gebruikersrating!E65:J65,"&lt;6")), "")</f>
        <v/>
      </c>
      <c r="R64" s="87"/>
      <c r="S64" s="167">
        <v>46.8</v>
      </c>
      <c r="T64" s="99" t="s">
        <v>795</v>
      </c>
      <c r="U64" s="82" t="s">
        <v>338</v>
      </c>
      <c r="V64" s="164" t="s">
        <v>896</v>
      </c>
      <c r="W64" s="21" t="str">
        <v/>
      </c>
      <c r="X64" s="21"/>
      <c r="Y64" s="21"/>
      <c r="Z64" s="21"/>
      <c r="AA64" s="21"/>
      <c r="AB64" s="21"/>
      <c r="AC64" s="21"/>
      <c r="AD64" s="21"/>
      <c r="AE64" s="21"/>
      <c r="AF64" s="21"/>
    </row>
    <row r="65" spans="1:32" ht="30" customHeight="1" x14ac:dyDescent="0.2">
      <c r="A65" s="22"/>
      <c r="B65" s="99" t="s">
        <v>140</v>
      </c>
      <c r="C65" s="165" t="s">
        <v>139</v>
      </c>
      <c r="D65" s="99" t="s">
        <v>38</v>
      </c>
      <c r="E65" s="99">
        <v>0</v>
      </c>
      <c r="F65" s="99">
        <v>500</v>
      </c>
      <c r="G65" s="36">
        <v>500</v>
      </c>
      <c r="H65" s="36" t="s">
        <v>887</v>
      </c>
      <c r="I65" s="99" t="s">
        <v>794</v>
      </c>
      <c r="J65" s="166" t="s">
        <v>794</v>
      </c>
      <c r="K65" s="99" t="s">
        <v>794</v>
      </c>
      <c r="L65" s="166" t="s">
        <v>794</v>
      </c>
      <c r="M65" s="92">
        <v>4</v>
      </c>
      <c r="N65" s="82">
        <v>3</v>
      </c>
      <c r="O65" s="82">
        <v>3</v>
      </c>
      <c r="P65" s="82">
        <v>4</v>
      </c>
      <c r="Q65" s="157" t="str">
        <f>IFERROR(IF(AND(B65=Gebruikersrating!B66,C65=Gebruikersrating!C66,D65=Gebruikersrating!D66), AVERAGEIF(Gebruikersrating!E66:J66,"&lt;6")), "")</f>
        <v/>
      </c>
      <c r="R65" s="93" t="s">
        <v>832</v>
      </c>
      <c r="S65" s="158" t="s">
        <v>794</v>
      </c>
      <c r="T65" s="99" t="s">
        <v>795</v>
      </c>
      <c r="U65" s="82" t="s">
        <v>795</v>
      </c>
      <c r="V65" s="177" t="s">
        <v>889</v>
      </c>
      <c r="W65" s="21" t="str">
        <v/>
      </c>
      <c r="X65" s="21"/>
      <c r="Y65" s="21"/>
      <c r="Z65" s="21"/>
      <c r="AA65" s="21"/>
      <c r="AB65" s="21"/>
      <c r="AC65" s="21"/>
      <c r="AD65" s="21"/>
      <c r="AE65" s="21"/>
      <c r="AF65" s="21"/>
    </row>
    <row r="66" spans="1:32" ht="30" customHeight="1" x14ac:dyDescent="0.2">
      <c r="A66" s="22"/>
      <c r="B66" s="155" t="s">
        <v>144</v>
      </c>
      <c r="C66" s="163" t="s">
        <v>145</v>
      </c>
      <c r="D66" s="155" t="s">
        <v>25</v>
      </c>
      <c r="E66" s="155">
        <v>1</v>
      </c>
      <c r="F66" s="155">
        <v>35</v>
      </c>
      <c r="G66" s="38">
        <v>34</v>
      </c>
      <c r="H66" s="38" t="s">
        <v>897</v>
      </c>
      <c r="I66" s="155">
        <v>1</v>
      </c>
      <c r="J66" s="162" t="s">
        <v>831</v>
      </c>
      <c r="K66" s="155" t="s">
        <v>794</v>
      </c>
      <c r="L66" s="162" t="s">
        <v>794</v>
      </c>
      <c r="M66" s="86">
        <v>4</v>
      </c>
      <c r="N66" s="87">
        <v>3</v>
      </c>
      <c r="O66" s="87">
        <v>2</v>
      </c>
      <c r="P66" s="87">
        <v>4</v>
      </c>
      <c r="Q66" s="157" t="str">
        <f>IFERROR(IF(AND(B66=Gebruikersrating!B67,C66=Gebruikersrating!C67,D66=Gebruikersrating!D67), AVERAGEIF(Gebruikersrating!E67:J67,"&lt;6")), "")</f>
        <v/>
      </c>
      <c r="R66" s="93" t="s">
        <v>832</v>
      </c>
      <c r="S66" s="158" t="s">
        <v>794</v>
      </c>
      <c r="T66" s="155" t="s">
        <v>795</v>
      </c>
      <c r="U66" s="87" t="s">
        <v>795</v>
      </c>
      <c r="V66" s="164" t="s">
        <v>898</v>
      </c>
      <c r="W66" s="21" t="str">
        <v/>
      </c>
      <c r="X66" s="21"/>
      <c r="Y66" s="21"/>
      <c r="Z66" s="21"/>
      <c r="AA66" s="21"/>
      <c r="AB66" s="21"/>
      <c r="AC66" s="21"/>
      <c r="AD66" s="21"/>
      <c r="AE66" s="21"/>
      <c r="AF66" s="21"/>
    </row>
    <row r="67" spans="1:32" ht="30" customHeight="1" x14ac:dyDescent="0.2">
      <c r="A67" s="22"/>
      <c r="B67" s="99" t="s">
        <v>144</v>
      </c>
      <c r="C67" s="165" t="s">
        <v>146</v>
      </c>
      <c r="D67" s="99" t="s">
        <v>25</v>
      </c>
      <c r="E67" s="99">
        <v>15</v>
      </c>
      <c r="F67" s="99">
        <v>75</v>
      </c>
      <c r="G67" s="36">
        <v>60</v>
      </c>
      <c r="H67" s="36" t="s">
        <v>899</v>
      </c>
      <c r="I67" s="99" t="s">
        <v>794</v>
      </c>
      <c r="J67" s="166" t="s">
        <v>794</v>
      </c>
      <c r="K67" s="99" t="s">
        <v>794</v>
      </c>
      <c r="L67" s="166" t="s">
        <v>794</v>
      </c>
      <c r="M67" s="92">
        <v>3</v>
      </c>
      <c r="N67" s="82">
        <v>1</v>
      </c>
      <c r="O67" s="82">
        <v>2</v>
      </c>
      <c r="P67" s="82">
        <v>3</v>
      </c>
      <c r="Q67" s="157" t="str">
        <f>IFERROR(IF(AND(B67=Gebruikersrating!B68,C67=Gebruikersrating!C68,D67=Gebruikersrating!D68), AVERAGEIF(Gebruikersrating!E68:J68,"&lt;6")), "")</f>
        <v/>
      </c>
      <c r="R67" s="93"/>
      <c r="S67" s="167">
        <v>179</v>
      </c>
      <c r="T67" s="155" t="s">
        <v>795</v>
      </c>
      <c r="U67" s="87" t="s">
        <v>795</v>
      </c>
      <c r="V67" s="164" t="s">
        <v>900</v>
      </c>
      <c r="W67" s="21" t="str">
        <v/>
      </c>
      <c r="X67" s="21"/>
      <c r="Y67" s="21"/>
      <c r="Z67" s="21"/>
      <c r="AA67" s="21"/>
      <c r="AB67" s="21"/>
      <c r="AC67" s="21"/>
      <c r="AD67" s="21"/>
      <c r="AE67" s="21"/>
      <c r="AF67" s="21"/>
    </row>
    <row r="68" spans="1:32" ht="30" customHeight="1" x14ac:dyDescent="0.2">
      <c r="A68" s="22"/>
      <c r="B68" s="99" t="s">
        <v>144</v>
      </c>
      <c r="C68" s="165" t="s">
        <v>147</v>
      </c>
      <c r="D68" s="99" t="s">
        <v>25</v>
      </c>
      <c r="E68" s="99">
        <v>-200</v>
      </c>
      <c r="F68" s="99">
        <v>200</v>
      </c>
      <c r="G68" s="36">
        <v>400</v>
      </c>
      <c r="H68" s="36" t="s">
        <v>901</v>
      </c>
      <c r="I68" s="179">
        <v>1.4999999999999999E-2</v>
      </c>
      <c r="J68" s="166" t="s">
        <v>902</v>
      </c>
      <c r="K68" s="99" t="s">
        <v>794</v>
      </c>
      <c r="L68" s="166" t="s">
        <v>794</v>
      </c>
      <c r="M68" s="92">
        <v>3</v>
      </c>
      <c r="N68" s="82">
        <v>1</v>
      </c>
      <c r="O68" s="82">
        <v>2</v>
      </c>
      <c r="P68" s="82">
        <v>3</v>
      </c>
      <c r="Q68" s="157" t="str">
        <f>IFERROR(IF(AND(B68=Gebruikersrating!B69,C68=Gebruikersrating!C69,D68=Gebruikersrating!D69), AVERAGEIF(Gebruikersrating!E69:J69,"&lt;6")), "")</f>
        <v/>
      </c>
      <c r="R68" s="87"/>
      <c r="S68" s="167">
        <v>113</v>
      </c>
      <c r="T68" s="99" t="s">
        <v>795</v>
      </c>
      <c r="U68" s="82" t="s">
        <v>338</v>
      </c>
      <c r="V68" s="164" t="s">
        <v>903</v>
      </c>
      <c r="W68" s="21" t="str">
        <v/>
      </c>
      <c r="X68" s="21"/>
      <c r="Y68" s="21"/>
      <c r="Z68" s="21"/>
      <c r="AA68" s="21"/>
      <c r="AB68" s="21"/>
      <c r="AC68" s="21"/>
      <c r="AD68" s="21"/>
      <c r="AE68" s="21"/>
      <c r="AF68" s="21"/>
    </row>
    <row r="69" spans="1:32" ht="30" customHeight="1" x14ac:dyDescent="0.2">
      <c r="A69" s="22"/>
      <c r="B69" s="99" t="s">
        <v>144</v>
      </c>
      <c r="C69" s="180" t="s">
        <v>148</v>
      </c>
      <c r="D69" s="99" t="s">
        <v>25</v>
      </c>
      <c r="E69" s="99">
        <v>0</v>
      </c>
      <c r="F69" s="99">
        <v>65</v>
      </c>
      <c r="G69" s="36">
        <v>65</v>
      </c>
      <c r="H69" s="36" t="s">
        <v>904</v>
      </c>
      <c r="I69" s="99">
        <v>5</v>
      </c>
      <c r="J69" s="166" t="s">
        <v>831</v>
      </c>
      <c r="K69" s="99" t="s">
        <v>794</v>
      </c>
      <c r="L69" s="166" t="s">
        <v>794</v>
      </c>
      <c r="M69" s="92">
        <v>2</v>
      </c>
      <c r="N69" s="82">
        <v>1</v>
      </c>
      <c r="O69" s="82">
        <v>2</v>
      </c>
      <c r="P69" s="82">
        <v>4</v>
      </c>
      <c r="Q69" s="157" t="str">
        <f>IFERROR(IF(AND(B69=Gebruikersrating!B70,C69=Gebruikersrating!C70,D69=Gebruikersrating!D70), AVERAGEIF(Gebruikersrating!E70:J70,"&lt;6")), "")</f>
        <v/>
      </c>
      <c r="R69" s="93" t="s">
        <v>832</v>
      </c>
      <c r="S69" s="158" t="s">
        <v>794</v>
      </c>
      <c r="T69" s="155" t="s">
        <v>795</v>
      </c>
      <c r="U69" s="87" t="s">
        <v>795</v>
      </c>
      <c r="V69" s="164" t="s">
        <v>905</v>
      </c>
      <c r="W69" s="21" t="str">
        <v/>
      </c>
      <c r="X69" s="21"/>
      <c r="Y69" s="21"/>
      <c r="Z69" s="21"/>
      <c r="AA69" s="21"/>
      <c r="AB69" s="21"/>
      <c r="AC69" s="21"/>
      <c r="AD69" s="21"/>
      <c r="AE69" s="21"/>
      <c r="AF69" s="21"/>
    </row>
    <row r="70" spans="1:32" ht="30" customHeight="1" x14ac:dyDescent="0.2">
      <c r="A70" s="22"/>
      <c r="B70" s="99" t="s">
        <v>149</v>
      </c>
      <c r="C70" s="163" t="s">
        <v>102</v>
      </c>
      <c r="D70" s="155" t="s">
        <v>38</v>
      </c>
      <c r="E70" s="155">
        <v>35</v>
      </c>
      <c r="F70" s="155">
        <v>100</v>
      </c>
      <c r="G70" s="38">
        <v>65</v>
      </c>
      <c r="H70" s="38" t="s">
        <v>906</v>
      </c>
      <c r="I70" s="155">
        <v>1</v>
      </c>
      <c r="J70" s="162" t="s">
        <v>906</v>
      </c>
      <c r="K70" s="155" t="s">
        <v>794</v>
      </c>
      <c r="L70" s="162" t="s">
        <v>794</v>
      </c>
      <c r="M70" s="86">
        <v>5</v>
      </c>
      <c r="N70" s="87">
        <v>3</v>
      </c>
      <c r="O70" s="87">
        <v>3</v>
      </c>
      <c r="P70" s="87">
        <v>4</v>
      </c>
      <c r="Q70" s="157" t="str">
        <f>IFERROR(IF(AND(B70=Gebruikersrating!B71,C70=Gebruikersrating!C71,D70=Gebruikersrating!D71), AVERAGEIF(Gebruikersrating!E71:J71,"&lt;6")), "")</f>
        <v/>
      </c>
      <c r="R70" s="94" t="s">
        <v>823</v>
      </c>
      <c r="S70" s="158">
        <v>3000</v>
      </c>
      <c r="T70" s="155" t="s">
        <v>795</v>
      </c>
      <c r="U70" s="87" t="s">
        <v>795</v>
      </c>
      <c r="V70" s="164" t="s">
        <v>824</v>
      </c>
      <c r="W70" s="21" t="str">
        <v/>
      </c>
      <c r="X70" s="21"/>
      <c r="Y70" s="21"/>
      <c r="Z70" s="21"/>
      <c r="AA70" s="21"/>
      <c r="AB70" s="21"/>
      <c r="AC70" s="21"/>
      <c r="AD70" s="21"/>
      <c r="AE70" s="21"/>
      <c r="AF70" s="21"/>
    </row>
    <row r="71" spans="1:32" ht="30" customHeight="1" x14ac:dyDescent="0.2">
      <c r="A71" s="22"/>
      <c r="B71" s="99" t="s">
        <v>149</v>
      </c>
      <c r="C71" s="163" t="s">
        <v>104</v>
      </c>
      <c r="D71" s="155" t="s">
        <v>38</v>
      </c>
      <c r="E71" s="155">
        <v>35</v>
      </c>
      <c r="F71" s="155">
        <v>130</v>
      </c>
      <c r="G71" s="38">
        <v>95</v>
      </c>
      <c r="H71" s="38" t="s">
        <v>906</v>
      </c>
      <c r="I71" s="155">
        <v>1</v>
      </c>
      <c r="J71" s="162" t="s">
        <v>906</v>
      </c>
      <c r="K71" s="155" t="s">
        <v>794</v>
      </c>
      <c r="L71" s="162" t="s">
        <v>794</v>
      </c>
      <c r="M71" s="86">
        <v>5</v>
      </c>
      <c r="N71" s="87">
        <v>3</v>
      </c>
      <c r="O71" s="87">
        <v>2</v>
      </c>
      <c r="P71" s="87">
        <v>4</v>
      </c>
      <c r="Q71" s="157" t="str">
        <f>IFERROR(IF(AND(B71=Gebruikersrating!B72,C71=Gebruikersrating!C72,D71=Gebruikersrating!D72), AVERAGEIF(Gebruikersrating!E72:J72,"&lt;6")), "")</f>
        <v/>
      </c>
      <c r="R71" s="87" t="s">
        <v>827</v>
      </c>
      <c r="S71" s="158">
        <v>3000</v>
      </c>
      <c r="T71" s="155" t="s">
        <v>795</v>
      </c>
      <c r="U71" s="87" t="s">
        <v>795</v>
      </c>
      <c r="V71" s="164" t="s">
        <v>828</v>
      </c>
      <c r="W71" s="21" t="str">
        <v/>
      </c>
      <c r="X71" s="21"/>
      <c r="Y71" s="21"/>
      <c r="Z71" s="21"/>
      <c r="AA71" s="21"/>
      <c r="AB71" s="21"/>
      <c r="AC71" s="21"/>
      <c r="AD71" s="21"/>
      <c r="AE71" s="21"/>
      <c r="AF71" s="21"/>
    </row>
    <row r="72" spans="1:32" ht="30" customHeight="1" x14ac:dyDescent="0.2">
      <c r="A72" s="22"/>
      <c r="B72" s="99" t="s">
        <v>149</v>
      </c>
      <c r="C72" s="165" t="s">
        <v>150</v>
      </c>
      <c r="D72" s="99" t="s">
        <v>25</v>
      </c>
      <c r="E72" s="99">
        <v>55</v>
      </c>
      <c r="F72" s="99">
        <v>110</v>
      </c>
      <c r="G72" s="36">
        <v>55</v>
      </c>
      <c r="H72" s="36" t="s">
        <v>907</v>
      </c>
      <c r="I72" s="99">
        <v>3</v>
      </c>
      <c r="J72" s="166" t="s">
        <v>907</v>
      </c>
      <c r="K72" s="155" t="s">
        <v>794</v>
      </c>
      <c r="L72" s="162" t="s">
        <v>794</v>
      </c>
      <c r="M72" s="92">
        <v>5</v>
      </c>
      <c r="N72" s="82">
        <v>1</v>
      </c>
      <c r="O72" s="82">
        <v>2</v>
      </c>
      <c r="P72" s="82">
        <v>3</v>
      </c>
      <c r="Q72" s="157" t="str">
        <f>IFERROR(IF(AND(B72=Gebruikersrating!B73,C72=Gebruikersrating!C73,D72=Gebruikersrating!D73), AVERAGEIF(Gebruikersrating!E73:J73,"&lt;6")), "")</f>
        <v/>
      </c>
      <c r="R72" s="87"/>
      <c r="S72" s="167">
        <v>77.959999999999994</v>
      </c>
      <c r="T72" s="155" t="s">
        <v>795</v>
      </c>
      <c r="U72" s="87" t="s">
        <v>795</v>
      </c>
      <c r="V72" s="177" t="s">
        <v>908</v>
      </c>
      <c r="W72" s="21" t="str">
        <v/>
      </c>
      <c r="X72" s="21"/>
      <c r="Y72" s="21"/>
      <c r="Z72" s="21"/>
      <c r="AA72" s="21"/>
      <c r="AB72" s="21"/>
      <c r="AC72" s="21"/>
      <c r="AD72" s="21"/>
      <c r="AE72" s="21"/>
      <c r="AF72" s="21"/>
    </row>
    <row r="73" spans="1:32" ht="30" customHeight="1" x14ac:dyDescent="0.2">
      <c r="A73" s="22"/>
      <c r="B73" s="99" t="s">
        <v>151</v>
      </c>
      <c r="C73" s="163" t="s">
        <v>152</v>
      </c>
      <c r="D73" s="155" t="s">
        <v>38</v>
      </c>
      <c r="E73" s="155" t="s">
        <v>794</v>
      </c>
      <c r="F73" s="155" t="s">
        <v>794</v>
      </c>
      <c r="G73" s="38" t="str">
        <v/>
      </c>
      <c r="H73" s="38" t="s">
        <v>794</v>
      </c>
      <c r="I73" s="155" t="s">
        <v>794</v>
      </c>
      <c r="J73" s="162" t="s">
        <v>794</v>
      </c>
      <c r="K73" s="155" t="s">
        <v>794</v>
      </c>
      <c r="L73" s="162" t="s">
        <v>794</v>
      </c>
      <c r="M73" s="86">
        <v>5</v>
      </c>
      <c r="N73" s="87">
        <v>3</v>
      </c>
      <c r="O73" s="87">
        <v>3</v>
      </c>
      <c r="P73" s="87">
        <v>4</v>
      </c>
      <c r="Q73" s="157" t="str">
        <f>IFERROR(IF(AND(B73=Gebruikersrating!B74,C73=Gebruikersrating!C74,D73=Gebruikersrating!D74), AVERAGEIF(Gebruikersrating!E74:J74,"&lt;6")), "")</f>
        <v/>
      </c>
      <c r="R73" s="88"/>
      <c r="S73" s="170">
        <v>251.16</v>
      </c>
      <c r="T73" s="155" t="s">
        <v>795</v>
      </c>
      <c r="U73" s="82" t="s">
        <v>795</v>
      </c>
      <c r="V73" s="164" t="s">
        <v>909</v>
      </c>
      <c r="W73" s="21" t="str">
        <v/>
      </c>
      <c r="X73" s="21"/>
      <c r="Y73" s="21"/>
      <c r="Z73" s="21"/>
      <c r="AA73" s="21"/>
      <c r="AB73" s="21"/>
      <c r="AC73" s="21"/>
      <c r="AD73" s="21"/>
      <c r="AE73" s="21"/>
      <c r="AF73" s="21"/>
    </row>
    <row r="74" spans="1:32" ht="30" customHeight="1" x14ac:dyDescent="0.2">
      <c r="A74" s="22"/>
      <c r="B74" s="99" t="s">
        <v>151</v>
      </c>
      <c r="C74" s="163" t="s">
        <v>153</v>
      </c>
      <c r="D74" s="155" t="s">
        <v>38</v>
      </c>
      <c r="E74" s="155" t="s">
        <v>794</v>
      </c>
      <c r="F74" s="155" t="s">
        <v>794</v>
      </c>
      <c r="G74" s="38" t="str">
        <v/>
      </c>
      <c r="H74" s="38" t="s">
        <v>794</v>
      </c>
      <c r="I74" s="155" t="s">
        <v>794</v>
      </c>
      <c r="J74" s="162" t="s">
        <v>794</v>
      </c>
      <c r="K74" s="155" t="s">
        <v>794</v>
      </c>
      <c r="L74" s="162" t="s">
        <v>794</v>
      </c>
      <c r="M74" s="86">
        <v>5</v>
      </c>
      <c r="N74" s="87">
        <v>3</v>
      </c>
      <c r="O74" s="87">
        <v>3</v>
      </c>
      <c r="P74" s="87">
        <v>4</v>
      </c>
      <c r="Q74" s="157" t="str">
        <f>IFERROR(IF(AND(B74=Gebruikersrating!B75,C74=Gebruikersrating!C75,D74=Gebruikersrating!D75), AVERAGEIF(Gebruikersrating!E75:J75,"&lt;6")), "")</f>
        <v/>
      </c>
      <c r="R74" s="87" t="s">
        <v>832</v>
      </c>
      <c r="S74" s="170" t="s">
        <v>794</v>
      </c>
      <c r="T74" s="155" t="s">
        <v>795</v>
      </c>
      <c r="U74" s="82" t="s">
        <v>795</v>
      </c>
      <c r="V74" s="164" t="s">
        <v>910</v>
      </c>
      <c r="W74" s="21" t="str">
        <v/>
      </c>
      <c r="X74" s="21"/>
      <c r="Y74" s="21"/>
      <c r="Z74" s="21"/>
      <c r="AA74" s="21"/>
      <c r="AB74" s="21"/>
      <c r="AC74" s="21"/>
      <c r="AD74" s="21"/>
      <c r="AE74" s="21"/>
      <c r="AF74" s="21"/>
    </row>
    <row r="75" spans="1:32" ht="30" customHeight="1" x14ac:dyDescent="0.2">
      <c r="A75" s="22"/>
      <c r="B75" s="99" t="s">
        <v>151</v>
      </c>
      <c r="C75" s="163" t="s">
        <v>154</v>
      </c>
      <c r="D75" s="155" t="s">
        <v>38</v>
      </c>
      <c r="E75" s="155" t="s">
        <v>794</v>
      </c>
      <c r="F75" s="155" t="s">
        <v>794</v>
      </c>
      <c r="G75" s="38" t="str">
        <v/>
      </c>
      <c r="H75" s="38" t="s">
        <v>794</v>
      </c>
      <c r="I75" s="155" t="s">
        <v>794</v>
      </c>
      <c r="J75" s="162" t="s">
        <v>794</v>
      </c>
      <c r="K75" s="155" t="s">
        <v>794</v>
      </c>
      <c r="L75" s="162" t="s">
        <v>794</v>
      </c>
      <c r="M75" s="86">
        <v>5</v>
      </c>
      <c r="N75" s="87">
        <v>3</v>
      </c>
      <c r="O75" s="87">
        <v>3</v>
      </c>
      <c r="P75" s="87">
        <v>4</v>
      </c>
      <c r="Q75" s="157" t="str">
        <f>IFERROR(IF(AND(B75=Gebruikersrating!B76,C75=Gebruikersrating!C76,D75=Gebruikersrating!D76), AVERAGEIF(Gebruikersrating!E76:J76,"&lt;6")), "")</f>
        <v/>
      </c>
      <c r="R75" s="87" t="s">
        <v>832</v>
      </c>
      <c r="S75" s="170" t="s">
        <v>794</v>
      </c>
      <c r="T75" s="155" t="s">
        <v>795</v>
      </c>
      <c r="U75" s="82" t="s">
        <v>795</v>
      </c>
      <c r="V75" s="164" t="s">
        <v>911</v>
      </c>
      <c r="W75" s="21" t="str">
        <v/>
      </c>
      <c r="X75" s="21"/>
      <c r="Y75" s="21"/>
      <c r="Z75" s="21"/>
      <c r="AA75" s="21"/>
      <c r="AB75" s="21"/>
      <c r="AC75" s="21"/>
      <c r="AD75" s="21"/>
      <c r="AE75" s="21"/>
      <c r="AF75" s="21"/>
    </row>
    <row r="76" spans="1:32" ht="30" customHeight="1" x14ac:dyDescent="0.2">
      <c r="A76" s="22"/>
      <c r="B76" s="99" t="s">
        <v>155</v>
      </c>
      <c r="C76" s="165" t="s">
        <v>156</v>
      </c>
      <c r="D76" s="99" t="s">
        <v>38</v>
      </c>
      <c r="E76" s="99">
        <v>0</v>
      </c>
      <c r="F76" s="99">
        <v>1000</v>
      </c>
      <c r="G76" s="181">
        <v>1000</v>
      </c>
      <c r="H76" s="181" t="s">
        <v>912</v>
      </c>
      <c r="I76" s="99" t="s">
        <v>913</v>
      </c>
      <c r="J76" s="166" t="s">
        <v>914</v>
      </c>
      <c r="K76" s="99" t="s">
        <v>794</v>
      </c>
      <c r="L76" s="166" t="s">
        <v>794</v>
      </c>
      <c r="M76" s="92">
        <v>4</v>
      </c>
      <c r="N76" s="82">
        <v>2</v>
      </c>
      <c r="O76" s="82">
        <v>2</v>
      </c>
      <c r="P76" s="82">
        <v>4</v>
      </c>
      <c r="Q76" s="157" t="str">
        <f>IFERROR(IF(AND(B76=Gebruikersrating!B77,C76=Gebruikersrating!C77,D76=Gebruikersrating!D77), AVERAGEIF(Gebruikersrating!E77:J77,"&lt;6")), "")</f>
        <v/>
      </c>
      <c r="R76" s="93"/>
      <c r="S76" s="167">
        <v>43</v>
      </c>
      <c r="T76" s="99" t="s">
        <v>795</v>
      </c>
      <c r="U76" s="82" t="s">
        <v>795</v>
      </c>
      <c r="V76" s="177" t="s">
        <v>915</v>
      </c>
      <c r="W76" s="21" t="str">
        <v/>
      </c>
      <c r="X76" s="21"/>
      <c r="Y76" s="21"/>
      <c r="Z76" s="21"/>
      <c r="AA76" s="21"/>
      <c r="AB76" s="21"/>
      <c r="AC76" s="21"/>
      <c r="AD76" s="21"/>
      <c r="AE76" s="21"/>
      <c r="AF76" s="21"/>
    </row>
    <row r="77" spans="1:32" ht="30" customHeight="1" x14ac:dyDescent="0.2">
      <c r="A77" s="22"/>
      <c r="B77" s="99" t="s">
        <v>155</v>
      </c>
      <c r="C77" s="165" t="s">
        <v>157</v>
      </c>
      <c r="D77" s="99" t="s">
        <v>25</v>
      </c>
      <c r="E77" s="99">
        <v>0</v>
      </c>
      <c r="F77" s="99">
        <v>1000</v>
      </c>
      <c r="G77" s="181">
        <v>1000</v>
      </c>
      <c r="H77" s="181" t="s">
        <v>916</v>
      </c>
      <c r="I77" s="99" t="s">
        <v>794</v>
      </c>
      <c r="J77" s="166" t="s">
        <v>794</v>
      </c>
      <c r="K77" s="99">
        <v>6</v>
      </c>
      <c r="L77" s="166" t="s">
        <v>818</v>
      </c>
      <c r="M77" s="92">
        <v>3</v>
      </c>
      <c r="N77" s="82">
        <v>2</v>
      </c>
      <c r="O77" s="82">
        <v>2</v>
      </c>
      <c r="P77" s="82">
        <v>3</v>
      </c>
      <c r="Q77" s="157" t="str">
        <f>IFERROR(IF(AND(B77=Gebruikersrating!B78,C77=Gebruikersrating!C78,D77=Gebruikersrating!D78), AVERAGEIF(Gebruikersrating!E78:J78,"&lt;6")), "")</f>
        <v/>
      </c>
      <c r="R77" s="87"/>
      <c r="S77" s="167">
        <v>33</v>
      </c>
      <c r="T77" s="99" t="s">
        <v>795</v>
      </c>
      <c r="U77" s="82" t="s">
        <v>795</v>
      </c>
      <c r="V77" s="177" t="s">
        <v>917</v>
      </c>
      <c r="W77" s="21" t="str">
        <v/>
      </c>
      <c r="X77" s="21"/>
      <c r="Y77" s="21"/>
      <c r="Z77" s="21"/>
      <c r="AA77" s="21"/>
      <c r="AB77" s="21"/>
      <c r="AC77" s="21"/>
      <c r="AD77" s="21"/>
      <c r="AE77" s="21"/>
      <c r="AF77" s="21"/>
    </row>
    <row r="78" spans="1:32" ht="30" customHeight="1" x14ac:dyDescent="0.2">
      <c r="A78" s="22"/>
      <c r="B78" s="99" t="s">
        <v>155</v>
      </c>
      <c r="C78" s="165" t="s">
        <v>158</v>
      </c>
      <c r="D78" s="99" t="s">
        <v>38</v>
      </c>
      <c r="E78" s="155" t="s">
        <v>794</v>
      </c>
      <c r="F78" s="155" t="s">
        <v>794</v>
      </c>
      <c r="G78" s="38" t="str">
        <v/>
      </c>
      <c r="H78" s="38" t="s">
        <v>794</v>
      </c>
      <c r="I78" s="155" t="s">
        <v>794</v>
      </c>
      <c r="J78" s="162" t="s">
        <v>794</v>
      </c>
      <c r="K78" s="155" t="s">
        <v>794</v>
      </c>
      <c r="L78" s="162" t="s">
        <v>794</v>
      </c>
      <c r="M78" s="92">
        <v>3</v>
      </c>
      <c r="N78" s="82">
        <v>2</v>
      </c>
      <c r="O78" s="82">
        <v>2</v>
      </c>
      <c r="P78" s="82">
        <v>3</v>
      </c>
      <c r="Q78" s="157" t="str">
        <f>IFERROR(IF(AND(B78=Gebruikersrating!B79,C78=Gebruikersrating!C79,D78=Gebruikersrating!D79), AVERAGEIF(Gebruikersrating!E79:J79,"&lt;6")), "")</f>
        <v/>
      </c>
      <c r="R78" s="87"/>
      <c r="S78" s="167">
        <v>393</v>
      </c>
      <c r="T78" s="99" t="s">
        <v>795</v>
      </c>
      <c r="U78" s="82" t="s">
        <v>795</v>
      </c>
      <c r="V78" s="177" t="s">
        <v>918</v>
      </c>
      <c r="W78" s="21" t="str">
        <v/>
      </c>
      <c r="X78" s="21"/>
      <c r="Y78" s="21"/>
      <c r="Z78" s="21"/>
      <c r="AA78" s="21"/>
      <c r="AB78" s="21"/>
      <c r="AC78" s="21"/>
      <c r="AD78" s="21"/>
      <c r="AE78" s="21"/>
      <c r="AF78" s="21"/>
    </row>
    <row r="79" spans="1:32" ht="30" customHeight="1" x14ac:dyDescent="0.2">
      <c r="A79" s="22"/>
      <c r="B79" s="155" t="s">
        <v>159</v>
      </c>
      <c r="C79" s="163" t="s">
        <v>102</v>
      </c>
      <c r="D79" s="155" t="s">
        <v>38</v>
      </c>
      <c r="E79" s="155">
        <v>0</v>
      </c>
      <c r="F79" s="155">
        <v>100000</v>
      </c>
      <c r="G79" s="38">
        <v>100000</v>
      </c>
      <c r="H79" s="38" t="s">
        <v>884</v>
      </c>
      <c r="I79" s="155">
        <v>1</v>
      </c>
      <c r="J79" s="162" t="s">
        <v>884</v>
      </c>
      <c r="K79" s="155" t="s">
        <v>794</v>
      </c>
      <c r="L79" s="162" t="s">
        <v>794</v>
      </c>
      <c r="M79" s="86">
        <v>5</v>
      </c>
      <c r="N79" s="87">
        <v>3</v>
      </c>
      <c r="O79" s="87">
        <v>2</v>
      </c>
      <c r="P79" s="87">
        <v>4</v>
      </c>
      <c r="Q79" s="157" t="str">
        <f>IFERROR(IF(AND(B79=Gebruikersrating!B80,C79=Gebruikersrating!C80,D79=Gebruikersrating!D80), AVERAGEIF(Gebruikersrating!E80:J80,"&lt;6")), "")</f>
        <v/>
      </c>
      <c r="R79" s="94" t="s">
        <v>823</v>
      </c>
      <c r="S79" s="158">
        <v>3000</v>
      </c>
      <c r="T79" s="155" t="s">
        <v>795</v>
      </c>
      <c r="U79" s="87" t="s">
        <v>795</v>
      </c>
      <c r="V79" s="164" t="s">
        <v>824</v>
      </c>
      <c r="W79" s="21" t="str">
        <v/>
      </c>
      <c r="X79" s="21"/>
      <c r="Y79" s="21"/>
      <c r="Z79" s="21"/>
      <c r="AA79" s="21"/>
      <c r="AB79" s="21"/>
      <c r="AC79" s="21"/>
      <c r="AD79" s="21"/>
      <c r="AE79" s="21"/>
      <c r="AF79" s="21"/>
    </row>
    <row r="80" spans="1:32" ht="30" customHeight="1" x14ac:dyDescent="0.2">
      <c r="A80" s="22"/>
      <c r="B80" s="155" t="s">
        <v>159</v>
      </c>
      <c r="C80" s="163" t="s">
        <v>103</v>
      </c>
      <c r="D80" s="155" t="s">
        <v>38</v>
      </c>
      <c r="E80" s="155">
        <v>0</v>
      </c>
      <c r="F80" s="155">
        <v>2000</v>
      </c>
      <c r="G80" s="38">
        <v>2000</v>
      </c>
      <c r="H80" s="38" t="s">
        <v>885</v>
      </c>
      <c r="I80" s="155">
        <v>50</v>
      </c>
      <c r="J80" s="162" t="s">
        <v>885</v>
      </c>
      <c r="K80" s="155" t="s">
        <v>794</v>
      </c>
      <c r="L80" s="162" t="s">
        <v>794</v>
      </c>
      <c r="M80" s="86">
        <v>5</v>
      </c>
      <c r="N80" s="87">
        <v>3</v>
      </c>
      <c r="O80" s="87">
        <v>3</v>
      </c>
      <c r="P80" s="87">
        <v>4</v>
      </c>
      <c r="Q80" s="157" t="str">
        <f>IFERROR(IF(AND(B80=Gebruikersrating!B81,C80=Gebruikersrating!C81,D80=Gebruikersrating!D81), AVERAGEIF(Gebruikersrating!E81:J81,"&lt;6")), "")</f>
        <v/>
      </c>
      <c r="R80" s="94" t="s">
        <v>825</v>
      </c>
      <c r="S80" s="158">
        <v>5000</v>
      </c>
      <c r="T80" s="155" t="s">
        <v>795</v>
      </c>
      <c r="U80" s="87" t="s">
        <v>795</v>
      </c>
      <c r="V80" s="164" t="s">
        <v>919</v>
      </c>
      <c r="W80" s="21" t="str">
        <v/>
      </c>
      <c r="X80" s="21"/>
      <c r="Y80" s="21"/>
      <c r="Z80" s="21"/>
      <c r="AA80" s="21"/>
      <c r="AB80" s="21"/>
      <c r="AC80" s="21"/>
      <c r="AD80" s="21"/>
      <c r="AE80" s="21"/>
      <c r="AF80" s="21"/>
    </row>
    <row r="81" spans="1:32" ht="30" customHeight="1" x14ac:dyDescent="0.2">
      <c r="A81" s="22"/>
      <c r="B81" s="155" t="s">
        <v>159</v>
      </c>
      <c r="C81" s="163" t="s">
        <v>104</v>
      </c>
      <c r="D81" s="155" t="s">
        <v>38</v>
      </c>
      <c r="E81" s="155">
        <v>0</v>
      </c>
      <c r="F81" s="155">
        <v>2000</v>
      </c>
      <c r="G81" s="38">
        <v>2000</v>
      </c>
      <c r="H81" s="38" t="s">
        <v>885</v>
      </c>
      <c r="I81" s="155">
        <v>10</v>
      </c>
      <c r="J81" s="162" t="s">
        <v>885</v>
      </c>
      <c r="K81" s="155" t="s">
        <v>794</v>
      </c>
      <c r="L81" s="162" t="s">
        <v>794</v>
      </c>
      <c r="M81" s="86">
        <v>5</v>
      </c>
      <c r="N81" s="87">
        <v>3</v>
      </c>
      <c r="O81" s="87">
        <v>2</v>
      </c>
      <c r="P81" s="87">
        <v>4</v>
      </c>
      <c r="Q81" s="157" t="str">
        <f>IFERROR(IF(AND(B81=Gebruikersrating!B82,C81=Gebruikersrating!C82,D81=Gebruikersrating!D82), AVERAGEIF(Gebruikersrating!E82:J82,"&lt;6")), "")</f>
        <v/>
      </c>
      <c r="R81" s="87" t="s">
        <v>827</v>
      </c>
      <c r="S81" s="158">
        <v>3000</v>
      </c>
      <c r="T81" s="155" t="s">
        <v>795</v>
      </c>
      <c r="U81" s="87" t="s">
        <v>795</v>
      </c>
      <c r="V81" s="164" t="s">
        <v>828</v>
      </c>
      <c r="W81" s="21" t="str">
        <v/>
      </c>
      <c r="X81" s="21"/>
      <c r="Y81" s="21"/>
      <c r="Z81" s="21"/>
      <c r="AA81" s="21"/>
      <c r="AB81" s="21"/>
      <c r="AC81" s="21"/>
      <c r="AD81" s="21"/>
      <c r="AE81" s="21"/>
      <c r="AF81" s="21"/>
    </row>
    <row r="82" spans="1:32" ht="30" customHeight="1" x14ac:dyDescent="0.2">
      <c r="A82" s="22"/>
      <c r="B82" s="99" t="s">
        <v>159</v>
      </c>
      <c r="C82" s="165" t="s">
        <v>160</v>
      </c>
      <c r="D82" s="99" t="s">
        <v>25</v>
      </c>
      <c r="E82" s="99">
        <v>0</v>
      </c>
      <c r="F82" s="99">
        <v>1000</v>
      </c>
      <c r="G82" s="36">
        <v>1000</v>
      </c>
      <c r="H82" s="36" t="s">
        <v>887</v>
      </c>
      <c r="I82" s="99">
        <v>5</v>
      </c>
      <c r="J82" s="166" t="s">
        <v>831</v>
      </c>
      <c r="K82" s="99">
        <v>25</v>
      </c>
      <c r="L82" s="166" t="s">
        <v>818</v>
      </c>
      <c r="M82" s="92">
        <v>4</v>
      </c>
      <c r="N82" s="82">
        <v>3</v>
      </c>
      <c r="O82" s="82">
        <v>3</v>
      </c>
      <c r="P82" s="82">
        <v>4</v>
      </c>
      <c r="Q82" s="157" t="str">
        <f>IFERROR(IF(AND(B82=Gebruikersrating!B83,C82=Gebruikersrating!C83,D82=Gebruikersrating!D83), AVERAGEIF(Gebruikersrating!E83:J83,"&lt;6")), "")</f>
        <v/>
      </c>
      <c r="R82" s="93" t="s">
        <v>832</v>
      </c>
      <c r="S82" s="158" t="s">
        <v>794</v>
      </c>
      <c r="T82" s="99" t="s">
        <v>795</v>
      </c>
      <c r="U82" s="82" t="s">
        <v>338</v>
      </c>
      <c r="V82" s="164" t="s">
        <v>920</v>
      </c>
      <c r="W82" s="21" t="str">
        <v/>
      </c>
      <c r="X82" s="21"/>
      <c r="Y82" s="21"/>
      <c r="Z82" s="21"/>
      <c r="AA82" s="21"/>
      <c r="AB82" s="21"/>
      <c r="AC82" s="21"/>
      <c r="AD82" s="21"/>
      <c r="AE82" s="21"/>
      <c r="AF82" s="21"/>
    </row>
    <row r="83" spans="1:32" ht="30" customHeight="1" x14ac:dyDescent="0.2">
      <c r="A83" s="22"/>
      <c r="B83" s="99" t="s">
        <v>159</v>
      </c>
      <c r="C83" s="165" t="s">
        <v>160</v>
      </c>
      <c r="D83" s="99" t="s">
        <v>25</v>
      </c>
      <c r="E83" s="99">
        <v>0</v>
      </c>
      <c r="F83" s="99">
        <v>5</v>
      </c>
      <c r="G83" s="36">
        <v>5</v>
      </c>
      <c r="H83" s="36" t="s">
        <v>921</v>
      </c>
      <c r="I83" s="99">
        <v>5</v>
      </c>
      <c r="J83" s="166" t="s">
        <v>831</v>
      </c>
      <c r="K83" s="99">
        <v>25</v>
      </c>
      <c r="L83" s="166" t="s">
        <v>818</v>
      </c>
      <c r="M83" s="92">
        <v>4</v>
      </c>
      <c r="N83" s="82">
        <v>3</v>
      </c>
      <c r="O83" s="82">
        <v>3</v>
      </c>
      <c r="P83" s="82">
        <v>4</v>
      </c>
      <c r="Q83" s="157" t="str">
        <f>IFERROR(IF(AND(B83=Gebruikersrating!B84,C83=Gebruikersrating!C84,D83=Gebruikersrating!D84), AVERAGEIF(Gebruikersrating!E84:J84,"&lt;6")), "")</f>
        <v/>
      </c>
      <c r="R83" s="93" t="s">
        <v>832</v>
      </c>
      <c r="S83" s="158" t="s">
        <v>794</v>
      </c>
      <c r="T83" s="99" t="s">
        <v>795</v>
      </c>
      <c r="U83" s="82" t="s">
        <v>338</v>
      </c>
      <c r="V83" s="164" t="s">
        <v>920</v>
      </c>
      <c r="W83" s="21" t="str">
        <v/>
      </c>
      <c r="X83" s="21"/>
      <c r="Y83" s="21"/>
      <c r="Z83" s="21"/>
      <c r="AA83" s="21"/>
      <c r="AB83" s="21"/>
      <c r="AC83" s="21"/>
      <c r="AD83" s="21"/>
      <c r="AE83" s="21"/>
      <c r="AF83" s="21"/>
    </row>
    <row r="84" spans="1:32" ht="30" customHeight="1" x14ac:dyDescent="0.2">
      <c r="A84" s="22"/>
      <c r="B84" s="99" t="s">
        <v>159</v>
      </c>
      <c r="C84" s="165" t="s">
        <v>161</v>
      </c>
      <c r="D84" s="99" t="s">
        <v>25</v>
      </c>
      <c r="E84" s="99">
        <v>0</v>
      </c>
      <c r="F84" s="99">
        <v>1000</v>
      </c>
      <c r="G84" s="36">
        <v>1000</v>
      </c>
      <c r="H84" s="36" t="s">
        <v>887</v>
      </c>
      <c r="I84" s="99">
        <v>5</v>
      </c>
      <c r="J84" s="176" t="s">
        <v>831</v>
      </c>
      <c r="K84" s="155" t="s">
        <v>794</v>
      </c>
      <c r="L84" s="171" t="s">
        <v>794</v>
      </c>
      <c r="M84" s="92">
        <v>4</v>
      </c>
      <c r="N84" s="82">
        <v>3</v>
      </c>
      <c r="O84" s="82">
        <v>3</v>
      </c>
      <c r="P84" s="82">
        <v>4</v>
      </c>
      <c r="Q84" s="157" t="str">
        <f>IFERROR(IF(AND(B84=Gebruikersrating!B85,C84=Gebruikersrating!C85,D84=Gebruikersrating!D85), AVERAGEIF(Gebruikersrating!E85:J85,"&lt;6")), "")</f>
        <v/>
      </c>
      <c r="R84" s="93" t="s">
        <v>832</v>
      </c>
      <c r="S84" s="158" t="s">
        <v>794</v>
      </c>
      <c r="T84" s="99" t="s">
        <v>795</v>
      </c>
      <c r="U84" s="82" t="s">
        <v>795</v>
      </c>
      <c r="V84" s="177" t="s">
        <v>922</v>
      </c>
      <c r="W84" s="21" t="str">
        <v/>
      </c>
      <c r="X84" s="21"/>
      <c r="Y84" s="21"/>
      <c r="Z84" s="21"/>
      <c r="AA84" s="21"/>
      <c r="AB84" s="21"/>
      <c r="AC84" s="21"/>
      <c r="AD84" s="21"/>
      <c r="AE84" s="21"/>
      <c r="AF84" s="21"/>
    </row>
    <row r="85" spans="1:32" ht="30" customHeight="1" x14ac:dyDescent="0.2">
      <c r="A85" s="22"/>
      <c r="B85" s="99" t="s">
        <v>159</v>
      </c>
      <c r="C85" s="165" t="s">
        <v>162</v>
      </c>
      <c r="D85" s="99" t="s">
        <v>25</v>
      </c>
      <c r="E85" s="99">
        <v>0</v>
      </c>
      <c r="F85" s="99">
        <v>50</v>
      </c>
      <c r="G85" s="36">
        <v>50</v>
      </c>
      <c r="H85" s="36" t="s">
        <v>887</v>
      </c>
      <c r="I85" s="99" t="s">
        <v>794</v>
      </c>
      <c r="J85" s="176" t="s">
        <v>794</v>
      </c>
      <c r="K85" s="99">
        <v>15</v>
      </c>
      <c r="L85" s="176" t="s">
        <v>818</v>
      </c>
      <c r="M85" s="92">
        <v>2</v>
      </c>
      <c r="N85" s="82">
        <v>1</v>
      </c>
      <c r="O85" s="82">
        <v>3</v>
      </c>
      <c r="P85" s="87"/>
      <c r="Q85" s="157" t="str">
        <f>IFERROR(IF(AND(B85=Gebruikersrating!B86,C85=Gebruikersrating!C86,D85=Gebruikersrating!D86), AVERAGEIF(Gebruikersrating!E86:J86,"&lt;6")), "")</f>
        <v/>
      </c>
      <c r="R85" s="87"/>
      <c r="S85" s="167">
        <v>16.57</v>
      </c>
      <c r="T85" s="99" t="s">
        <v>338</v>
      </c>
      <c r="U85" s="82" t="s">
        <v>338</v>
      </c>
      <c r="V85" s="177" t="s">
        <v>923</v>
      </c>
      <c r="W85" s="21" t="str">
        <v/>
      </c>
      <c r="X85" s="21"/>
      <c r="Y85" s="21"/>
      <c r="Z85" s="21"/>
      <c r="AA85" s="21"/>
      <c r="AB85" s="21"/>
      <c r="AC85" s="21"/>
      <c r="AD85" s="21"/>
      <c r="AE85" s="21"/>
      <c r="AF85" s="21"/>
    </row>
    <row r="86" spans="1:32" ht="30" customHeight="1" x14ac:dyDescent="0.2">
      <c r="A86" s="22"/>
      <c r="B86" s="99" t="s">
        <v>159</v>
      </c>
      <c r="C86" s="165" t="s">
        <v>163</v>
      </c>
      <c r="D86" s="99" t="s">
        <v>25</v>
      </c>
      <c r="E86" s="99">
        <v>0</v>
      </c>
      <c r="F86" s="99">
        <v>200</v>
      </c>
      <c r="G86" s="36">
        <v>200</v>
      </c>
      <c r="H86" s="36" t="s">
        <v>887</v>
      </c>
      <c r="I86" s="99" t="s">
        <v>794</v>
      </c>
      <c r="J86" s="176" t="s">
        <v>794</v>
      </c>
      <c r="K86" s="99" t="s">
        <v>794</v>
      </c>
      <c r="L86" s="176" t="s">
        <v>794</v>
      </c>
      <c r="M86" s="92">
        <v>3</v>
      </c>
      <c r="N86" s="82">
        <v>1</v>
      </c>
      <c r="O86" s="82">
        <v>3</v>
      </c>
      <c r="P86" s="82">
        <v>3</v>
      </c>
      <c r="Q86" s="157" t="str">
        <f>IFERROR(IF(AND(B86=Gebruikersrating!B87,C86=Gebruikersrating!C87,D86=Gebruikersrating!D87), AVERAGEIF(Gebruikersrating!E87:J87,"&lt;6")), "")</f>
        <v/>
      </c>
      <c r="R86" s="87"/>
      <c r="S86" s="167">
        <v>29</v>
      </c>
      <c r="T86" s="99" t="s">
        <v>795</v>
      </c>
      <c r="U86" s="82" t="s">
        <v>795</v>
      </c>
      <c r="V86" s="177" t="s">
        <v>924</v>
      </c>
      <c r="W86" s="21" t="str">
        <v/>
      </c>
      <c r="X86" s="21"/>
      <c r="Y86" s="21"/>
      <c r="Z86" s="21"/>
      <c r="AA86" s="21"/>
      <c r="AB86" s="21"/>
      <c r="AC86" s="21"/>
      <c r="AD86" s="21"/>
      <c r="AE86" s="21"/>
      <c r="AF86" s="21"/>
    </row>
    <row r="87" spans="1:32" ht="30" customHeight="1" x14ac:dyDescent="0.2">
      <c r="A87" s="22"/>
      <c r="B87" s="99" t="s">
        <v>159</v>
      </c>
      <c r="C87" s="165" t="s">
        <v>139</v>
      </c>
      <c r="D87" s="99" t="s">
        <v>38</v>
      </c>
      <c r="E87" s="99">
        <v>0</v>
      </c>
      <c r="F87" s="99">
        <v>500</v>
      </c>
      <c r="G87" s="36">
        <v>500</v>
      </c>
      <c r="H87" s="36" t="s">
        <v>887</v>
      </c>
      <c r="I87" s="99" t="s">
        <v>794</v>
      </c>
      <c r="J87" s="166" t="s">
        <v>794</v>
      </c>
      <c r="K87" s="99" t="s">
        <v>794</v>
      </c>
      <c r="L87" s="176" t="s">
        <v>794</v>
      </c>
      <c r="M87" s="92">
        <v>4</v>
      </c>
      <c r="N87" s="82">
        <v>3</v>
      </c>
      <c r="O87" s="82">
        <v>3</v>
      </c>
      <c r="P87" s="82">
        <v>4</v>
      </c>
      <c r="Q87" s="157" t="str">
        <f>IFERROR(IF(AND(B87=Gebruikersrating!B88,C87=Gebruikersrating!C88,D87=Gebruikersrating!D88), AVERAGEIF(Gebruikersrating!E88:J88,"&lt;6")), "")</f>
        <v/>
      </c>
      <c r="R87" s="93" t="s">
        <v>832</v>
      </c>
      <c r="S87" s="158" t="s">
        <v>794</v>
      </c>
      <c r="T87" s="99" t="s">
        <v>795</v>
      </c>
      <c r="U87" s="82" t="s">
        <v>795</v>
      </c>
      <c r="V87" s="177" t="s">
        <v>889</v>
      </c>
      <c r="W87" s="21" t="str">
        <v/>
      </c>
      <c r="X87" s="21"/>
      <c r="Y87" s="21"/>
      <c r="Z87" s="21"/>
      <c r="AA87" s="21"/>
      <c r="AB87" s="21"/>
      <c r="AC87" s="21"/>
      <c r="AD87" s="21"/>
      <c r="AE87" s="21"/>
      <c r="AF87" s="21"/>
    </row>
    <row r="88" spans="1:32" ht="40.5" customHeight="1" x14ac:dyDescent="0.2">
      <c r="A88" s="22"/>
      <c r="B88" s="99" t="s">
        <v>164</v>
      </c>
      <c r="C88" s="165" t="s">
        <v>165</v>
      </c>
      <c r="D88" s="99" t="s">
        <v>25</v>
      </c>
      <c r="E88" s="99" t="s">
        <v>794</v>
      </c>
      <c r="F88" s="99" t="s">
        <v>794</v>
      </c>
      <c r="G88" s="36" t="str">
        <v/>
      </c>
      <c r="H88" s="36" t="s">
        <v>794</v>
      </c>
      <c r="I88" s="99" t="s">
        <v>794</v>
      </c>
      <c r="J88" s="176" t="s">
        <v>794</v>
      </c>
      <c r="K88" s="99" t="s">
        <v>794</v>
      </c>
      <c r="L88" s="166" t="s">
        <v>794</v>
      </c>
      <c r="M88" s="92">
        <v>3</v>
      </c>
      <c r="N88" s="82">
        <v>1</v>
      </c>
      <c r="O88" s="82">
        <v>2</v>
      </c>
      <c r="P88" s="82">
        <v>3</v>
      </c>
      <c r="Q88" s="157" t="str">
        <f>IFERROR(IF(AND(B88=Gebruikersrating!B89,C88=Gebruikersrating!C89,D88=Gebruikersrating!D89), AVERAGEIF(Gebruikersrating!E89:J89,"&lt;6")), "")</f>
        <v/>
      </c>
      <c r="R88" s="93"/>
      <c r="S88" s="167">
        <v>5.49</v>
      </c>
      <c r="T88" s="99" t="s">
        <v>795</v>
      </c>
      <c r="U88" s="82" t="s">
        <v>338</v>
      </c>
      <c r="V88" s="164" t="s">
        <v>925</v>
      </c>
      <c r="W88" s="21" t="str">
        <v/>
      </c>
      <c r="X88" s="21"/>
      <c r="Y88" s="21"/>
      <c r="Z88" s="21"/>
      <c r="AA88" s="21"/>
      <c r="AB88" s="21"/>
      <c r="AC88" s="21"/>
      <c r="AD88" s="21"/>
      <c r="AE88" s="21"/>
      <c r="AF88" s="21"/>
    </row>
    <row r="89" spans="1:32" ht="30" customHeight="1" x14ac:dyDescent="0.2">
      <c r="A89" s="22"/>
      <c r="B89" s="99" t="s">
        <v>164</v>
      </c>
      <c r="C89" s="165" t="s">
        <v>124</v>
      </c>
      <c r="D89" s="99" t="s">
        <v>25</v>
      </c>
      <c r="E89" s="99" t="s">
        <v>794</v>
      </c>
      <c r="F89" s="99" t="s">
        <v>794</v>
      </c>
      <c r="G89" s="36" t="str">
        <v/>
      </c>
      <c r="H89" s="36" t="s">
        <v>794</v>
      </c>
      <c r="I89" s="99" t="s">
        <v>794</v>
      </c>
      <c r="J89" s="176" t="s">
        <v>794</v>
      </c>
      <c r="K89" s="99" t="s">
        <v>794</v>
      </c>
      <c r="L89" s="166" t="s">
        <v>794</v>
      </c>
      <c r="M89" s="92">
        <v>3</v>
      </c>
      <c r="N89" s="82">
        <v>2</v>
      </c>
      <c r="O89" s="82">
        <v>2</v>
      </c>
      <c r="P89" s="82">
        <v>4</v>
      </c>
      <c r="Q89" s="157" t="str">
        <f>IFERROR(IF(AND(B89=Gebruikersrating!B90,C89=Gebruikersrating!C90,D89=Gebruikersrating!D90), AVERAGEIF(Gebruikersrating!E90:J90,"&lt;6")), "")</f>
        <v/>
      </c>
      <c r="R89" s="87"/>
      <c r="S89" s="167">
        <v>16.5</v>
      </c>
      <c r="T89" s="99" t="s">
        <v>795</v>
      </c>
      <c r="U89" s="82" t="s">
        <v>338</v>
      </c>
      <c r="V89" s="164" t="s">
        <v>860</v>
      </c>
      <c r="W89" s="21" t="str">
        <v/>
      </c>
      <c r="X89" s="21"/>
      <c r="Y89" s="21"/>
      <c r="Z89" s="21"/>
      <c r="AA89" s="21"/>
      <c r="AB89" s="21"/>
      <c r="AC89" s="21"/>
      <c r="AD89" s="21"/>
      <c r="AE89" s="21"/>
      <c r="AF89" s="21"/>
    </row>
    <row r="90" spans="1:32" ht="30" customHeight="1" x14ac:dyDescent="0.2">
      <c r="A90" s="22"/>
      <c r="B90" s="99" t="s">
        <v>166</v>
      </c>
      <c r="C90" s="165" t="s">
        <v>167</v>
      </c>
      <c r="D90" s="99" t="s">
        <v>25</v>
      </c>
      <c r="E90" s="99">
        <v>10</v>
      </c>
      <c r="F90" s="99">
        <v>4000</v>
      </c>
      <c r="G90" s="36">
        <v>3990</v>
      </c>
      <c r="H90" s="36" t="s">
        <v>926</v>
      </c>
      <c r="I90" s="99" t="s">
        <v>794</v>
      </c>
      <c r="J90" s="176" t="s">
        <v>794</v>
      </c>
      <c r="K90" s="99" t="s">
        <v>794</v>
      </c>
      <c r="L90" s="176" t="s">
        <v>794</v>
      </c>
      <c r="M90" s="92">
        <v>3</v>
      </c>
      <c r="N90" s="82">
        <v>2</v>
      </c>
      <c r="O90" s="82">
        <v>2</v>
      </c>
      <c r="P90" s="82">
        <v>4</v>
      </c>
      <c r="Q90" s="157" t="str">
        <f>IFERROR(IF(AND(B90=Gebruikersrating!B91,C90=Gebruikersrating!C91,D90=Gebruikersrating!D91), AVERAGEIF(Gebruikersrating!E91:J91,"&lt;6")), "")</f>
        <v/>
      </c>
      <c r="R90" s="93" t="s">
        <v>832</v>
      </c>
      <c r="S90" s="158" t="s">
        <v>794</v>
      </c>
      <c r="T90" s="99" t="s">
        <v>795</v>
      </c>
      <c r="U90" s="82" t="s">
        <v>338</v>
      </c>
      <c r="V90" s="164" t="s">
        <v>927</v>
      </c>
      <c r="W90" s="21" t="str">
        <v/>
      </c>
      <c r="X90" s="21"/>
      <c r="Y90" s="21"/>
      <c r="Z90" s="21"/>
      <c r="AA90" s="21"/>
      <c r="AB90" s="21"/>
      <c r="AC90" s="21"/>
      <c r="AD90" s="21"/>
      <c r="AE90" s="21"/>
      <c r="AF90" s="21"/>
    </row>
    <row r="91" spans="1:32" ht="30" customHeight="1" x14ac:dyDescent="0.2">
      <c r="A91" s="22"/>
      <c r="B91" s="99" t="s">
        <v>166</v>
      </c>
      <c r="C91" s="165" t="s">
        <v>168</v>
      </c>
      <c r="D91" s="99" t="s">
        <v>38</v>
      </c>
      <c r="E91" s="99">
        <v>0</v>
      </c>
      <c r="F91" s="99">
        <v>1000</v>
      </c>
      <c r="G91" s="36">
        <v>1000</v>
      </c>
      <c r="H91" s="36" t="s">
        <v>921</v>
      </c>
      <c r="I91" s="99" t="s">
        <v>794</v>
      </c>
      <c r="J91" s="176" t="s">
        <v>794</v>
      </c>
      <c r="K91" s="99" t="s">
        <v>794</v>
      </c>
      <c r="L91" s="176" t="s">
        <v>794</v>
      </c>
      <c r="M91" s="92">
        <v>4</v>
      </c>
      <c r="N91" s="82">
        <v>2</v>
      </c>
      <c r="O91" s="82">
        <v>2</v>
      </c>
      <c r="P91" s="82">
        <v>4</v>
      </c>
      <c r="Q91" s="157" t="str">
        <f>IFERROR(IF(AND(B91=Gebruikersrating!B92,C91=Gebruikersrating!C92,D91=Gebruikersrating!D92), AVERAGEIF(Gebruikersrating!E92:J92,"&lt;6")), "")</f>
        <v/>
      </c>
      <c r="R91" s="87"/>
      <c r="S91" s="167">
        <v>1737</v>
      </c>
      <c r="T91" s="99" t="s">
        <v>795</v>
      </c>
      <c r="U91" s="82" t="s">
        <v>795</v>
      </c>
      <c r="V91" s="164" t="s">
        <v>928</v>
      </c>
      <c r="W91" s="21" t="str">
        <v/>
      </c>
      <c r="X91" s="21"/>
      <c r="Y91" s="21"/>
      <c r="Z91" s="21"/>
      <c r="AA91" s="21"/>
      <c r="AB91" s="21"/>
      <c r="AC91" s="21"/>
      <c r="AD91" s="21"/>
      <c r="AE91" s="21"/>
      <c r="AF91" s="21"/>
    </row>
    <row r="92" spans="1:32" ht="30" customHeight="1" x14ac:dyDescent="0.2">
      <c r="A92" s="22"/>
      <c r="B92" s="99" t="s">
        <v>166</v>
      </c>
      <c r="C92" s="165" t="s">
        <v>169</v>
      </c>
      <c r="D92" s="99" t="s">
        <v>170</v>
      </c>
      <c r="E92" s="99" t="s">
        <v>794</v>
      </c>
      <c r="F92" s="99" t="s">
        <v>794</v>
      </c>
      <c r="G92" s="36" t="str">
        <v/>
      </c>
      <c r="H92" s="36" t="s">
        <v>794</v>
      </c>
      <c r="I92" s="99" t="s">
        <v>794</v>
      </c>
      <c r="J92" s="166" t="s">
        <v>794</v>
      </c>
      <c r="K92" s="99">
        <v>500</v>
      </c>
      <c r="L92" s="166" t="s">
        <v>834</v>
      </c>
      <c r="M92" s="92">
        <v>2</v>
      </c>
      <c r="N92" s="82">
        <v>1</v>
      </c>
      <c r="O92" s="82">
        <v>2</v>
      </c>
      <c r="P92" s="82">
        <v>3</v>
      </c>
      <c r="Q92" s="157" t="str">
        <f>IFERROR(IF(AND(B92=Gebruikersrating!B93,C92=Gebruikersrating!C93,D92=Gebruikersrating!D93), AVERAGEIF(Gebruikersrating!E93:J93,"&lt;6")), "")</f>
        <v/>
      </c>
      <c r="R92" s="87"/>
      <c r="S92" s="167">
        <v>9.9</v>
      </c>
      <c r="T92" s="99" t="s">
        <v>795</v>
      </c>
      <c r="U92" s="82" t="s">
        <v>338</v>
      </c>
      <c r="V92" s="164" t="s">
        <v>929</v>
      </c>
      <c r="W92" s="21" t="str">
        <v/>
      </c>
      <c r="X92" s="21"/>
      <c r="Y92" s="21"/>
      <c r="Z92" s="21"/>
      <c r="AA92" s="21"/>
      <c r="AB92" s="21"/>
      <c r="AC92" s="21"/>
      <c r="AD92" s="21"/>
      <c r="AE92" s="21"/>
      <c r="AF92" s="21"/>
    </row>
    <row r="93" spans="1:32" ht="30" customHeight="1" x14ac:dyDescent="0.2">
      <c r="A93" s="22"/>
      <c r="B93" s="99" t="s">
        <v>171</v>
      </c>
      <c r="C93" s="165" t="s">
        <v>172</v>
      </c>
      <c r="D93" s="99" t="s">
        <v>38</v>
      </c>
      <c r="E93" s="99">
        <v>0</v>
      </c>
      <c r="F93" s="99">
        <v>259</v>
      </c>
      <c r="G93" s="181">
        <v>259</v>
      </c>
      <c r="H93" s="181" t="s">
        <v>930</v>
      </c>
      <c r="I93" s="99">
        <v>0.4</v>
      </c>
      <c r="J93" s="166" t="s">
        <v>931</v>
      </c>
      <c r="K93" s="99" t="s">
        <v>794</v>
      </c>
      <c r="L93" s="166" t="s">
        <v>794</v>
      </c>
      <c r="M93" s="92">
        <v>4</v>
      </c>
      <c r="N93" s="82">
        <v>3</v>
      </c>
      <c r="O93" s="82">
        <v>3</v>
      </c>
      <c r="P93" s="82">
        <v>4</v>
      </c>
      <c r="Q93" s="157" t="str">
        <f>IFERROR(IF(AND(B93=Gebruikersrating!B94,C93=Gebruikersrating!C94,D93=Gebruikersrating!D94), AVERAGEIF(Gebruikersrating!E94:J94,"&lt;6")), "")</f>
        <v/>
      </c>
      <c r="R93" s="87"/>
      <c r="S93" s="167">
        <v>460</v>
      </c>
      <c r="T93" s="99" t="s">
        <v>795</v>
      </c>
      <c r="U93" s="82" t="s">
        <v>795</v>
      </c>
      <c r="V93" s="177" t="s">
        <v>932</v>
      </c>
      <c r="W93" s="21" t="str">
        <v/>
      </c>
      <c r="X93" s="21"/>
      <c r="Y93" s="21"/>
      <c r="Z93" s="21"/>
      <c r="AA93" s="21"/>
      <c r="AB93" s="21"/>
      <c r="AC93" s="21"/>
      <c r="AD93" s="21"/>
      <c r="AE93" s="21"/>
      <c r="AF93" s="21"/>
    </row>
    <row r="94" spans="1:32" ht="30" customHeight="1" x14ac:dyDescent="0.2">
      <c r="A94" s="22"/>
      <c r="B94" s="99" t="s">
        <v>171</v>
      </c>
      <c r="C94" s="165" t="s">
        <v>173</v>
      </c>
      <c r="D94" s="99" t="s">
        <v>25</v>
      </c>
      <c r="E94" s="99" t="s">
        <v>794</v>
      </c>
      <c r="F94" s="99" t="s">
        <v>794</v>
      </c>
      <c r="G94" s="171" t="str">
        <v/>
      </c>
      <c r="H94" s="171" t="s">
        <v>794</v>
      </c>
      <c r="I94" s="99" t="s">
        <v>794</v>
      </c>
      <c r="J94" s="176" t="s">
        <v>794</v>
      </c>
      <c r="K94" s="99" t="s">
        <v>794</v>
      </c>
      <c r="L94" s="176" t="s">
        <v>794</v>
      </c>
      <c r="M94" s="92">
        <v>3</v>
      </c>
      <c r="N94" s="82">
        <v>2</v>
      </c>
      <c r="O94" s="82">
        <v>3</v>
      </c>
      <c r="P94" s="82">
        <v>3</v>
      </c>
      <c r="Q94" s="157" t="str">
        <f>IFERROR(IF(AND(B94=Gebruikersrating!B95,C94=Gebruikersrating!C95,D94=Gebruikersrating!D95), AVERAGEIF(Gebruikersrating!E95:J95,"&lt;6")), "")</f>
        <v/>
      </c>
      <c r="R94" s="87"/>
      <c r="S94" s="167">
        <v>99</v>
      </c>
      <c r="T94" s="99" t="s">
        <v>795</v>
      </c>
      <c r="U94" s="82" t="s">
        <v>795</v>
      </c>
      <c r="V94" s="168" t="s">
        <v>933</v>
      </c>
      <c r="W94" s="21" t="str">
        <v/>
      </c>
      <c r="X94" s="21"/>
      <c r="Y94" s="21"/>
      <c r="Z94" s="21"/>
      <c r="AA94" s="21"/>
      <c r="AB94" s="21"/>
      <c r="AC94" s="21"/>
      <c r="AD94" s="21"/>
      <c r="AE94" s="21"/>
      <c r="AF94" s="21"/>
    </row>
    <row r="95" spans="1:32" ht="44.25" customHeight="1" x14ac:dyDescent="0.2">
      <c r="A95" s="22"/>
      <c r="B95" s="99" t="s">
        <v>171</v>
      </c>
      <c r="C95" s="165" t="s">
        <v>174</v>
      </c>
      <c r="D95" s="99" t="s">
        <v>38</v>
      </c>
      <c r="E95" s="99">
        <v>5</v>
      </c>
      <c r="F95" s="99">
        <v>400</v>
      </c>
      <c r="G95" s="36">
        <v>395</v>
      </c>
      <c r="H95" s="36" t="s">
        <v>806</v>
      </c>
      <c r="I95" s="99">
        <v>2</v>
      </c>
      <c r="J95" s="166" t="s">
        <v>806</v>
      </c>
      <c r="K95" s="99" t="s">
        <v>794</v>
      </c>
      <c r="L95" s="166" t="s">
        <v>794</v>
      </c>
      <c r="M95" s="92">
        <v>3</v>
      </c>
      <c r="N95" s="82">
        <v>2</v>
      </c>
      <c r="O95" s="82">
        <v>2</v>
      </c>
      <c r="P95" s="82">
        <v>4</v>
      </c>
      <c r="Q95" s="157" t="str">
        <f>IFERROR(IF(AND(B95=Gebruikersrating!B96,C95=Gebruikersrating!C96,D95=Gebruikersrating!D96), AVERAGEIF(Gebruikersrating!E96:J96,"&lt;6")), "")</f>
        <v/>
      </c>
      <c r="R95" s="93" t="s">
        <v>832</v>
      </c>
      <c r="S95" s="158" t="s">
        <v>794</v>
      </c>
      <c r="T95" s="99" t="s">
        <v>795</v>
      </c>
      <c r="U95" s="82" t="s">
        <v>795</v>
      </c>
      <c r="V95" s="177" t="s">
        <v>934</v>
      </c>
      <c r="W95" s="21" t="str">
        <v/>
      </c>
      <c r="X95" s="21"/>
      <c r="Y95" s="21"/>
      <c r="Z95" s="21"/>
      <c r="AA95" s="21"/>
      <c r="AB95" s="21"/>
      <c r="AC95" s="21"/>
      <c r="AD95" s="21"/>
      <c r="AE95" s="21"/>
      <c r="AF95" s="21"/>
    </row>
    <row r="96" spans="1:32" ht="30" customHeight="1" x14ac:dyDescent="0.2">
      <c r="A96" s="22"/>
      <c r="B96" s="99" t="s">
        <v>171</v>
      </c>
      <c r="C96" s="165" t="s">
        <v>175</v>
      </c>
      <c r="D96" s="99" t="s">
        <v>25</v>
      </c>
      <c r="E96" s="99">
        <v>0</v>
      </c>
      <c r="F96" s="99">
        <v>120</v>
      </c>
      <c r="G96" s="36">
        <v>120</v>
      </c>
      <c r="H96" s="36" t="s">
        <v>802</v>
      </c>
      <c r="I96" s="99">
        <v>5</v>
      </c>
      <c r="J96" s="166" t="s">
        <v>935</v>
      </c>
      <c r="K96" s="99" t="s">
        <v>794</v>
      </c>
      <c r="L96" s="166" t="s">
        <v>794</v>
      </c>
      <c r="M96" s="92">
        <v>4</v>
      </c>
      <c r="N96" s="82">
        <v>2</v>
      </c>
      <c r="O96" s="82">
        <v>2</v>
      </c>
      <c r="P96" s="82">
        <v>3</v>
      </c>
      <c r="Q96" s="157" t="str">
        <f>IFERROR(IF(AND(B96=Gebruikersrating!B97,C96=Gebruikersrating!C97,D96=Gebruikersrating!D97), AVERAGEIF(Gebruikersrating!E97:J97,"&lt;6")), "")</f>
        <v/>
      </c>
      <c r="R96" s="93" t="s">
        <v>832</v>
      </c>
      <c r="S96" s="158" t="s">
        <v>794</v>
      </c>
      <c r="T96" s="99" t="s">
        <v>795</v>
      </c>
      <c r="U96" s="82" t="s">
        <v>795</v>
      </c>
      <c r="V96" s="177" t="s">
        <v>936</v>
      </c>
      <c r="W96" s="21" t="str">
        <v/>
      </c>
      <c r="X96" s="21"/>
      <c r="Y96" s="21"/>
      <c r="Z96" s="21"/>
      <c r="AA96" s="21"/>
      <c r="AB96" s="21"/>
      <c r="AC96" s="21"/>
      <c r="AD96" s="21"/>
      <c r="AE96" s="21"/>
      <c r="AF96" s="21"/>
    </row>
    <row r="97" spans="1:32" ht="44.25" customHeight="1" x14ac:dyDescent="0.2">
      <c r="A97" s="22"/>
      <c r="B97" s="155" t="s">
        <v>176</v>
      </c>
      <c r="C97" s="163" t="s">
        <v>177</v>
      </c>
      <c r="D97" s="155" t="s">
        <v>25</v>
      </c>
      <c r="E97" s="155" t="s">
        <v>794</v>
      </c>
      <c r="F97" s="155" t="s">
        <v>794</v>
      </c>
      <c r="G97" s="38" t="str">
        <v/>
      </c>
      <c r="H97" s="38" t="s">
        <v>794</v>
      </c>
      <c r="I97" s="155" t="s">
        <v>794</v>
      </c>
      <c r="J97" s="178" t="s">
        <v>794</v>
      </c>
      <c r="K97" s="155" t="s">
        <v>794</v>
      </c>
      <c r="L97" s="178" t="s">
        <v>794</v>
      </c>
      <c r="M97" s="86">
        <v>2</v>
      </c>
      <c r="N97" s="87">
        <v>1</v>
      </c>
      <c r="O97" s="87">
        <v>1</v>
      </c>
      <c r="P97" s="87">
        <v>2</v>
      </c>
      <c r="Q97" s="157" t="str">
        <f>IFERROR(IF(AND(B97=Gebruikersrating!B98,C97=Gebruikersrating!C98,D97=Gebruikersrating!D98), AVERAGEIF(Gebruikersrating!E98:J98,"&lt;6")), "")</f>
        <v/>
      </c>
      <c r="R97" s="88"/>
      <c r="S97" s="158">
        <v>2.4780000000000002</v>
      </c>
      <c r="T97" s="155" t="s">
        <v>795</v>
      </c>
      <c r="U97" s="87" t="s">
        <v>338</v>
      </c>
      <c r="V97" s="164" t="s">
        <v>937</v>
      </c>
      <c r="W97" s="21" t="str">
        <v/>
      </c>
      <c r="X97" s="21"/>
      <c r="Y97" s="21"/>
      <c r="Z97" s="21"/>
      <c r="AA97" s="21"/>
      <c r="AB97" s="21"/>
      <c r="AC97" s="21"/>
      <c r="AD97" s="21"/>
      <c r="AE97" s="21"/>
      <c r="AF97" s="21"/>
    </row>
    <row r="98" spans="1:32" ht="30" customHeight="1" x14ac:dyDescent="0.2">
      <c r="A98" s="22"/>
      <c r="B98" s="155" t="s">
        <v>176</v>
      </c>
      <c r="C98" s="163" t="s">
        <v>178</v>
      </c>
      <c r="D98" s="155" t="s">
        <v>25</v>
      </c>
      <c r="E98" s="155" t="s">
        <v>794</v>
      </c>
      <c r="F98" s="155" t="s">
        <v>794</v>
      </c>
      <c r="G98" s="38" t="str">
        <v/>
      </c>
      <c r="H98" s="38" t="s">
        <v>794</v>
      </c>
      <c r="I98" s="155" t="s">
        <v>794</v>
      </c>
      <c r="J98" s="178" t="s">
        <v>794</v>
      </c>
      <c r="K98" s="155" t="s">
        <v>794</v>
      </c>
      <c r="L98" s="178" t="s">
        <v>794</v>
      </c>
      <c r="M98" s="86">
        <v>2</v>
      </c>
      <c r="N98" s="87">
        <v>1</v>
      </c>
      <c r="O98" s="87">
        <v>1</v>
      </c>
      <c r="P98" s="87">
        <v>2</v>
      </c>
      <c r="Q98" s="157" t="str">
        <f>IFERROR(IF(AND(B98=Gebruikersrating!B99,C98=Gebruikersrating!C99,D98=Gebruikersrating!D99), AVERAGEIF(Gebruikersrating!E99:J99,"&lt;6")), "")</f>
        <v/>
      </c>
      <c r="R98" s="88"/>
      <c r="S98" s="158">
        <v>1.6379999999999999</v>
      </c>
      <c r="T98" s="155" t="s">
        <v>795</v>
      </c>
      <c r="U98" s="87" t="s">
        <v>338</v>
      </c>
      <c r="V98" s="164" t="s">
        <v>938</v>
      </c>
      <c r="W98" s="21" t="str">
        <v/>
      </c>
      <c r="X98" s="21"/>
      <c r="Y98" s="21"/>
      <c r="Z98" s="21"/>
      <c r="AA98" s="21"/>
      <c r="AB98" s="21"/>
      <c r="AC98" s="21"/>
      <c r="AD98" s="21"/>
      <c r="AE98" s="21"/>
      <c r="AF98" s="21"/>
    </row>
    <row r="99" spans="1:32" ht="30" customHeight="1" x14ac:dyDescent="0.2">
      <c r="A99" s="22"/>
      <c r="B99" s="155" t="s">
        <v>176</v>
      </c>
      <c r="C99" s="163" t="s">
        <v>179</v>
      </c>
      <c r="D99" s="155" t="s">
        <v>25</v>
      </c>
      <c r="E99" s="155" t="s">
        <v>794</v>
      </c>
      <c r="F99" s="155" t="s">
        <v>794</v>
      </c>
      <c r="G99" s="38" t="str">
        <v/>
      </c>
      <c r="H99" s="38" t="s">
        <v>794</v>
      </c>
      <c r="I99" s="155" t="s">
        <v>794</v>
      </c>
      <c r="J99" s="178" t="s">
        <v>794</v>
      </c>
      <c r="K99" s="155" t="s">
        <v>794</v>
      </c>
      <c r="L99" s="38" t="s">
        <v>794</v>
      </c>
      <c r="M99" s="86">
        <v>2</v>
      </c>
      <c r="N99" s="87">
        <v>1</v>
      </c>
      <c r="O99" s="87">
        <v>1</v>
      </c>
      <c r="P99" s="87">
        <v>2</v>
      </c>
      <c r="Q99" s="157" t="str">
        <f>IFERROR(IF(AND(B99=Gebruikersrating!B100,C99=Gebruikersrating!C100,D99=Gebruikersrating!D100), AVERAGEIF(Gebruikersrating!E100:J100,"&lt;6")), "")</f>
        <v/>
      </c>
      <c r="R99" s="88"/>
      <c r="S99" s="158">
        <v>1.6379999999999999</v>
      </c>
      <c r="T99" s="155" t="s">
        <v>795</v>
      </c>
      <c r="U99" s="87" t="s">
        <v>338</v>
      </c>
      <c r="V99" s="164" t="s">
        <v>939</v>
      </c>
      <c r="W99" s="21" t="str">
        <v/>
      </c>
      <c r="X99" s="21"/>
      <c r="Y99" s="21"/>
      <c r="Z99" s="21"/>
      <c r="AA99" s="21"/>
      <c r="AB99" s="21"/>
      <c r="AC99" s="21"/>
      <c r="AD99" s="21"/>
      <c r="AE99" s="21"/>
      <c r="AF99" s="21"/>
    </row>
    <row r="100" spans="1:32" ht="30" customHeight="1" x14ac:dyDescent="0.2">
      <c r="A100" s="22"/>
      <c r="B100" s="155" t="s">
        <v>180</v>
      </c>
      <c r="C100" s="163" t="s">
        <v>181</v>
      </c>
      <c r="D100" s="155" t="s">
        <v>38</v>
      </c>
      <c r="E100" s="155">
        <v>0</v>
      </c>
      <c r="F100" s="155">
        <v>2000</v>
      </c>
      <c r="G100" s="38">
        <v>2000</v>
      </c>
      <c r="H100" s="38" t="s">
        <v>884</v>
      </c>
      <c r="I100" s="155">
        <v>0.1</v>
      </c>
      <c r="J100" s="162" t="s">
        <v>884</v>
      </c>
      <c r="K100" s="155" t="s">
        <v>794</v>
      </c>
      <c r="L100" s="178" t="s">
        <v>794</v>
      </c>
      <c r="M100" s="86">
        <v>5</v>
      </c>
      <c r="N100" s="87">
        <v>3</v>
      </c>
      <c r="O100" s="87">
        <v>3</v>
      </c>
      <c r="P100" s="87">
        <v>4</v>
      </c>
      <c r="Q100" s="157" t="str">
        <f>IFERROR(IF(AND(B100=Gebruikersrating!B101,C100=Gebruikersrating!C101,D100=Gebruikersrating!D101), AVERAGEIF(Gebruikersrating!E101:J101,"&lt;6")), "")</f>
        <v/>
      </c>
      <c r="R100" s="82" t="s">
        <v>832</v>
      </c>
      <c r="S100" s="158" t="s">
        <v>794</v>
      </c>
      <c r="T100" s="155" t="s">
        <v>795</v>
      </c>
      <c r="U100" s="87" t="s">
        <v>795</v>
      </c>
      <c r="V100" s="164" t="s">
        <v>940</v>
      </c>
      <c r="W100" s="21" t="str">
        <v/>
      </c>
      <c r="X100" s="21"/>
      <c r="Y100" s="21"/>
      <c r="Z100" s="21"/>
      <c r="AA100" s="21"/>
      <c r="AB100" s="21"/>
      <c r="AC100" s="21"/>
      <c r="AD100" s="21"/>
      <c r="AE100" s="21"/>
      <c r="AF100" s="21"/>
    </row>
    <row r="101" spans="1:32" ht="30" customHeight="1" x14ac:dyDescent="0.2">
      <c r="A101" s="22"/>
      <c r="B101" s="155" t="s">
        <v>182</v>
      </c>
      <c r="C101" s="163" t="s">
        <v>183</v>
      </c>
      <c r="D101" s="155" t="s">
        <v>25</v>
      </c>
      <c r="E101" s="155">
        <v>0</v>
      </c>
      <c r="F101" s="155">
        <v>120000</v>
      </c>
      <c r="G101" s="38">
        <v>120000</v>
      </c>
      <c r="H101" s="38" t="s">
        <v>941</v>
      </c>
      <c r="I101" s="155" t="s">
        <v>794</v>
      </c>
      <c r="J101" s="178" t="s">
        <v>794</v>
      </c>
      <c r="K101" s="155">
        <v>0</v>
      </c>
      <c r="L101" s="162" t="s">
        <v>818</v>
      </c>
      <c r="M101" s="86">
        <v>3</v>
      </c>
      <c r="N101" s="87">
        <v>2</v>
      </c>
      <c r="O101" s="87">
        <v>1</v>
      </c>
      <c r="P101" s="87">
        <v>2</v>
      </c>
      <c r="Q101" s="157" t="str">
        <f>IFERROR(IF(AND(B101=Gebruikersrating!B102,C101=Gebruikersrating!C102,D101=Gebruikersrating!D102), AVERAGEIF(Gebruikersrating!E102:J102,"&lt;6")), "")</f>
        <v/>
      </c>
      <c r="R101" s="88"/>
      <c r="S101" s="158">
        <v>4.1580000000000004</v>
      </c>
      <c r="T101" s="155" t="s">
        <v>795</v>
      </c>
      <c r="U101" s="87" t="s">
        <v>338</v>
      </c>
      <c r="V101" s="164" t="s">
        <v>942</v>
      </c>
      <c r="W101" s="21" t="str">
        <v/>
      </c>
      <c r="X101" s="21"/>
      <c r="Y101" s="21"/>
      <c r="Z101" s="21"/>
      <c r="AA101" s="21"/>
      <c r="AB101" s="21"/>
      <c r="AC101" s="21"/>
      <c r="AD101" s="21"/>
      <c r="AE101" s="21"/>
      <c r="AF101" s="21"/>
    </row>
    <row r="102" spans="1:32" ht="30" customHeight="1" x14ac:dyDescent="0.2">
      <c r="A102" s="22"/>
      <c r="B102" s="155" t="s">
        <v>182</v>
      </c>
      <c r="C102" s="163" t="s">
        <v>184</v>
      </c>
      <c r="D102" s="155" t="s">
        <v>25</v>
      </c>
      <c r="E102" s="155">
        <v>188</v>
      </c>
      <c r="F102" s="155">
        <v>88000</v>
      </c>
      <c r="G102" s="38">
        <v>87812</v>
      </c>
      <c r="H102" s="38" t="s">
        <v>941</v>
      </c>
      <c r="I102" s="155" t="s">
        <v>794</v>
      </c>
      <c r="J102" s="178" t="s">
        <v>794</v>
      </c>
      <c r="K102" s="155">
        <v>0</v>
      </c>
      <c r="L102" s="162" t="s">
        <v>818</v>
      </c>
      <c r="M102" s="86">
        <v>3</v>
      </c>
      <c r="N102" s="87">
        <v>2</v>
      </c>
      <c r="O102" s="87">
        <v>1</v>
      </c>
      <c r="P102" s="87">
        <v>3</v>
      </c>
      <c r="Q102" s="157" t="str">
        <f>IFERROR(IF(AND(B102=Gebruikersrating!B103,C102=Gebruikersrating!C103,D102=Gebruikersrating!D103), AVERAGEIF(Gebruikersrating!E103:J103,"&lt;6")), "")</f>
        <v/>
      </c>
      <c r="R102" s="88"/>
      <c r="S102" s="158">
        <v>5.8380000000000001</v>
      </c>
      <c r="T102" s="155" t="s">
        <v>795</v>
      </c>
      <c r="U102" s="87" t="s">
        <v>338</v>
      </c>
      <c r="V102" s="164" t="s">
        <v>943</v>
      </c>
      <c r="W102" s="21" t="str">
        <v/>
      </c>
      <c r="X102" s="21"/>
      <c r="Y102" s="21"/>
      <c r="Z102" s="21"/>
      <c r="AA102" s="21"/>
      <c r="AB102" s="21"/>
      <c r="AC102" s="21"/>
      <c r="AD102" s="21"/>
      <c r="AE102" s="21"/>
      <c r="AF102" s="21"/>
    </row>
    <row r="103" spans="1:32" ht="30" customHeight="1" x14ac:dyDescent="0.2">
      <c r="A103" s="22"/>
      <c r="B103" s="155" t="s">
        <v>182</v>
      </c>
      <c r="C103" s="163" t="s">
        <v>185</v>
      </c>
      <c r="D103" s="155" t="s">
        <v>25</v>
      </c>
      <c r="E103" s="155" t="s">
        <v>794</v>
      </c>
      <c r="F103" s="155" t="s">
        <v>794</v>
      </c>
      <c r="G103" s="38" t="str">
        <v/>
      </c>
      <c r="H103" s="38" t="s">
        <v>794</v>
      </c>
      <c r="I103" s="155" t="s">
        <v>794</v>
      </c>
      <c r="J103" s="178" t="s">
        <v>794</v>
      </c>
      <c r="K103" s="155" t="s">
        <v>794</v>
      </c>
      <c r="L103" s="178" t="s">
        <v>794</v>
      </c>
      <c r="M103" s="86">
        <v>3</v>
      </c>
      <c r="N103" s="87">
        <v>2</v>
      </c>
      <c r="O103" s="87">
        <v>1</v>
      </c>
      <c r="P103" s="87">
        <v>3</v>
      </c>
      <c r="Q103" s="157" t="str">
        <f>IFERROR(IF(AND(B103=Gebruikersrating!B104,C103=Gebruikersrating!C104,D103=Gebruikersrating!D104), AVERAGEIF(Gebruikersrating!E104:J104,"&lt;6")), "")</f>
        <v/>
      </c>
      <c r="R103" s="88"/>
      <c r="S103" s="158">
        <v>6.6779999999999999</v>
      </c>
      <c r="T103" s="155" t="s">
        <v>795</v>
      </c>
      <c r="U103" s="87" t="s">
        <v>338</v>
      </c>
      <c r="V103" s="164" t="s">
        <v>944</v>
      </c>
      <c r="W103" s="21" t="str">
        <v/>
      </c>
      <c r="X103" s="21"/>
      <c r="Y103" s="21"/>
      <c r="Z103" s="21"/>
      <c r="AA103" s="21"/>
      <c r="AB103" s="21"/>
      <c r="AC103" s="21"/>
      <c r="AD103" s="21"/>
      <c r="AE103" s="21"/>
      <c r="AF103" s="21"/>
    </row>
    <row r="104" spans="1:32" ht="30" customHeight="1" x14ac:dyDescent="0.2">
      <c r="A104" s="22"/>
      <c r="B104" s="155" t="s">
        <v>182</v>
      </c>
      <c r="C104" s="163" t="s">
        <v>186</v>
      </c>
      <c r="D104" s="155" t="s">
        <v>25</v>
      </c>
      <c r="E104" s="155" t="s">
        <v>794</v>
      </c>
      <c r="F104" s="155" t="s">
        <v>794</v>
      </c>
      <c r="G104" s="38" t="str">
        <v/>
      </c>
      <c r="H104" s="38" t="s">
        <v>794</v>
      </c>
      <c r="I104" s="155" t="s">
        <v>794</v>
      </c>
      <c r="J104" s="178" t="s">
        <v>794</v>
      </c>
      <c r="K104" s="155" t="s">
        <v>794</v>
      </c>
      <c r="L104" s="178" t="s">
        <v>794</v>
      </c>
      <c r="M104" s="86">
        <v>3</v>
      </c>
      <c r="N104" s="87">
        <v>2</v>
      </c>
      <c r="O104" s="87">
        <v>1</v>
      </c>
      <c r="P104" s="87">
        <v>3</v>
      </c>
      <c r="Q104" s="157" t="str">
        <f>IFERROR(IF(AND(B104=Gebruikersrating!B105,C104=Gebruikersrating!C105,D104=Gebruikersrating!D105), AVERAGEIF(Gebruikersrating!E105:J105,"&lt;6")), "")</f>
        <v/>
      </c>
      <c r="R104" s="88"/>
      <c r="S104" s="158">
        <v>13.398</v>
      </c>
      <c r="T104" s="155" t="s">
        <v>795</v>
      </c>
      <c r="U104" s="87" t="s">
        <v>338</v>
      </c>
      <c r="V104" s="164" t="s">
        <v>945</v>
      </c>
      <c r="W104" s="21" t="str">
        <v/>
      </c>
      <c r="X104" s="21"/>
      <c r="Y104" s="21"/>
      <c r="Z104" s="21"/>
      <c r="AA104" s="21"/>
      <c r="AB104" s="21"/>
      <c r="AC104" s="21"/>
      <c r="AD104" s="21"/>
      <c r="AE104" s="21"/>
      <c r="AF104" s="21"/>
    </row>
    <row r="105" spans="1:32" ht="30" customHeight="1" x14ac:dyDescent="0.2">
      <c r="A105" s="22"/>
      <c r="B105" s="99" t="s">
        <v>187</v>
      </c>
      <c r="C105" s="163" t="s">
        <v>131</v>
      </c>
      <c r="D105" s="155" t="s">
        <v>38</v>
      </c>
      <c r="E105" s="155">
        <v>0</v>
      </c>
      <c r="F105" s="155">
        <v>200000</v>
      </c>
      <c r="G105" s="38">
        <v>200000</v>
      </c>
      <c r="H105" s="38" t="s">
        <v>946</v>
      </c>
      <c r="I105" s="155" t="s">
        <v>794</v>
      </c>
      <c r="J105" s="162" t="s">
        <v>794</v>
      </c>
      <c r="K105" s="155" t="s">
        <v>794</v>
      </c>
      <c r="L105" s="162" t="s">
        <v>794</v>
      </c>
      <c r="M105" s="86">
        <v>5</v>
      </c>
      <c r="N105" s="87">
        <v>3</v>
      </c>
      <c r="O105" s="87">
        <v>3</v>
      </c>
      <c r="P105" s="87">
        <v>4</v>
      </c>
      <c r="Q105" s="157" t="str">
        <f>IFERROR(IF(AND(B105=Gebruikersrating!B106,C105=Gebruikersrating!C106,D105=Gebruikersrating!D106), AVERAGEIF(Gebruikersrating!E106:J106,"&lt;6")), "")</f>
        <v/>
      </c>
      <c r="R105" s="88"/>
      <c r="S105" s="170">
        <v>65</v>
      </c>
      <c r="T105" s="155" t="s">
        <v>795</v>
      </c>
      <c r="U105" s="87" t="s">
        <v>795</v>
      </c>
      <c r="V105" s="164" t="s">
        <v>873</v>
      </c>
      <c r="W105" s="21" t="str">
        <v/>
      </c>
      <c r="X105" s="21"/>
      <c r="Y105" s="21"/>
      <c r="Z105" s="21"/>
      <c r="AA105" s="21"/>
      <c r="AB105" s="21"/>
      <c r="AC105" s="21"/>
      <c r="AD105" s="21"/>
      <c r="AE105" s="21"/>
      <c r="AF105" s="21"/>
    </row>
    <row r="106" spans="1:32" ht="30" customHeight="1" x14ac:dyDescent="0.2">
      <c r="A106" s="22"/>
      <c r="B106" s="99" t="s">
        <v>187</v>
      </c>
      <c r="C106" s="163" t="s">
        <v>188</v>
      </c>
      <c r="D106" s="155" t="s">
        <v>25</v>
      </c>
      <c r="E106" s="155">
        <v>0.1</v>
      </c>
      <c r="F106" s="155">
        <v>40000</v>
      </c>
      <c r="G106" s="38">
        <v>39999.9</v>
      </c>
      <c r="H106" s="38" t="s">
        <v>946</v>
      </c>
      <c r="I106" s="155" t="s">
        <v>794</v>
      </c>
      <c r="J106" s="162" t="s">
        <v>794</v>
      </c>
      <c r="K106" s="155" t="s">
        <v>794</v>
      </c>
      <c r="L106" s="162" t="s">
        <v>794</v>
      </c>
      <c r="M106" s="86">
        <v>3</v>
      </c>
      <c r="N106" s="87">
        <v>1</v>
      </c>
      <c r="O106" s="87">
        <v>1</v>
      </c>
      <c r="P106" s="87">
        <v>2</v>
      </c>
      <c r="Q106" s="157" t="str">
        <f>IFERROR(IF(AND(B106=Gebruikersrating!B107,C106=Gebruikersrating!C107,D106=Gebruikersrating!D107), AVERAGEIF(Gebruikersrating!E107:J107,"&lt;6")), "")</f>
        <v/>
      </c>
      <c r="R106" s="88"/>
      <c r="S106" s="170">
        <v>4.9980000000000002</v>
      </c>
      <c r="T106" s="155" t="s">
        <v>795</v>
      </c>
      <c r="U106" s="87" t="s">
        <v>338</v>
      </c>
      <c r="V106" s="164" t="s">
        <v>947</v>
      </c>
      <c r="W106" s="21" t="str">
        <v/>
      </c>
      <c r="X106" s="21"/>
      <c r="Y106" s="21"/>
      <c r="Z106" s="21"/>
      <c r="AA106" s="21"/>
      <c r="AB106" s="21"/>
      <c r="AC106" s="21"/>
      <c r="AD106" s="21"/>
      <c r="AE106" s="21"/>
      <c r="AF106" s="21"/>
    </row>
    <row r="107" spans="1:32" ht="30" customHeight="1" x14ac:dyDescent="0.2">
      <c r="A107" s="22"/>
      <c r="B107" s="99" t="s">
        <v>187</v>
      </c>
      <c r="C107" s="163" t="s">
        <v>189</v>
      </c>
      <c r="D107" s="155" t="s">
        <v>25</v>
      </c>
      <c r="E107" s="155" t="s">
        <v>794</v>
      </c>
      <c r="F107" s="155" t="s">
        <v>794</v>
      </c>
      <c r="G107" s="38" t="str">
        <v/>
      </c>
      <c r="H107" s="38" t="s">
        <v>794</v>
      </c>
      <c r="I107" s="155" t="s">
        <v>794</v>
      </c>
      <c r="J107" s="178" t="s">
        <v>794</v>
      </c>
      <c r="K107" s="155" t="s">
        <v>794</v>
      </c>
      <c r="L107" s="178" t="s">
        <v>794</v>
      </c>
      <c r="M107" s="86">
        <v>2</v>
      </c>
      <c r="N107" s="87">
        <v>1</v>
      </c>
      <c r="O107" s="87">
        <v>1</v>
      </c>
      <c r="P107" s="87">
        <v>2</v>
      </c>
      <c r="Q107" s="157" t="str">
        <f>IFERROR(IF(AND(B107=Gebruikersrating!B108,C107=Gebruikersrating!C108,D107=Gebruikersrating!D108), AVERAGEIF(Gebruikersrating!E108:J108,"&lt;6")), "")</f>
        <v/>
      </c>
      <c r="R107" s="98" t="s">
        <v>948</v>
      </c>
      <c r="S107" s="170">
        <v>7.14</v>
      </c>
      <c r="T107" s="155" t="s">
        <v>795</v>
      </c>
      <c r="U107" s="87" t="s">
        <v>338</v>
      </c>
      <c r="V107" s="164" t="s">
        <v>949</v>
      </c>
      <c r="W107" s="21" t="str">
        <v/>
      </c>
      <c r="X107" s="21"/>
      <c r="Y107" s="21"/>
      <c r="Z107" s="21"/>
      <c r="AA107" s="21"/>
      <c r="AB107" s="21"/>
      <c r="AC107" s="21"/>
      <c r="AD107" s="21"/>
      <c r="AE107" s="21"/>
      <c r="AF107" s="21"/>
    </row>
    <row r="108" spans="1:32" ht="30" customHeight="1" x14ac:dyDescent="0.2">
      <c r="A108" s="22"/>
      <c r="B108" s="99" t="s">
        <v>190</v>
      </c>
      <c r="C108" s="163" t="s">
        <v>191</v>
      </c>
      <c r="D108" s="155" t="s">
        <v>25</v>
      </c>
      <c r="E108" s="155" t="s">
        <v>794</v>
      </c>
      <c r="F108" s="155">
        <v>22</v>
      </c>
      <c r="G108" s="38" t="str">
        <v/>
      </c>
      <c r="H108" s="38" t="s">
        <v>950</v>
      </c>
      <c r="I108" s="155">
        <v>3</v>
      </c>
      <c r="J108" s="162" t="s">
        <v>951</v>
      </c>
      <c r="K108" s="155">
        <v>10</v>
      </c>
      <c r="L108" s="162" t="s">
        <v>952</v>
      </c>
      <c r="M108" s="86">
        <v>3</v>
      </c>
      <c r="N108" s="87">
        <v>1</v>
      </c>
      <c r="O108" s="87">
        <v>1</v>
      </c>
      <c r="P108" s="87">
        <v>3</v>
      </c>
      <c r="Q108" s="157" t="str">
        <f>IFERROR(IF(AND(B108=Gebruikersrating!B109,C108=Gebruikersrating!C109,D108=Gebruikersrating!D109), AVERAGEIF(Gebruikersrating!E109:J109,"&lt;6")), "")</f>
        <v/>
      </c>
      <c r="R108" s="88"/>
      <c r="S108" s="158">
        <v>33.558</v>
      </c>
      <c r="T108" s="155" t="s">
        <v>795</v>
      </c>
      <c r="U108" s="87" t="s">
        <v>338</v>
      </c>
      <c r="V108" s="164" t="s">
        <v>953</v>
      </c>
      <c r="W108" s="21" t="str">
        <v/>
      </c>
      <c r="X108" s="21"/>
      <c r="Y108" s="21"/>
      <c r="Z108" s="21"/>
      <c r="AA108" s="21"/>
      <c r="AB108" s="21"/>
      <c r="AC108" s="21"/>
      <c r="AD108" s="21"/>
      <c r="AE108" s="21"/>
      <c r="AF108" s="21"/>
    </row>
    <row r="109" spans="1:32" ht="30" customHeight="1" x14ac:dyDescent="0.2">
      <c r="A109" s="22"/>
      <c r="B109" s="99" t="s">
        <v>190</v>
      </c>
      <c r="C109" s="163" t="s">
        <v>192</v>
      </c>
      <c r="D109" s="155" t="s">
        <v>25</v>
      </c>
      <c r="E109" s="155" t="s">
        <v>794</v>
      </c>
      <c r="F109" s="155">
        <v>22</v>
      </c>
      <c r="G109" s="38" t="str">
        <v/>
      </c>
      <c r="H109" s="38" t="s">
        <v>950</v>
      </c>
      <c r="I109" s="155">
        <v>3</v>
      </c>
      <c r="J109" s="162" t="s">
        <v>951</v>
      </c>
      <c r="K109" s="155">
        <v>10</v>
      </c>
      <c r="L109" s="171" t="s">
        <v>952</v>
      </c>
      <c r="M109" s="86">
        <v>5</v>
      </c>
      <c r="N109" s="87">
        <v>2</v>
      </c>
      <c r="O109" s="87">
        <v>1</v>
      </c>
      <c r="P109" s="87">
        <v>3</v>
      </c>
      <c r="Q109" s="157" t="str">
        <f>IFERROR(IF(AND(B109=Gebruikersrating!B110,C109=Gebruikersrating!C110,D109=Gebruikersrating!D110), AVERAGEIF(Gebruikersrating!E110:J110,"&lt;6")), "")</f>
        <v/>
      </c>
      <c r="R109" s="88"/>
      <c r="S109" s="158">
        <v>33.558</v>
      </c>
      <c r="T109" s="155" t="s">
        <v>795</v>
      </c>
      <c r="U109" s="87" t="s">
        <v>795</v>
      </c>
      <c r="V109" s="164" t="s">
        <v>954</v>
      </c>
      <c r="W109" s="21" t="str">
        <v/>
      </c>
      <c r="X109" s="21"/>
      <c r="Y109" s="21"/>
      <c r="Z109" s="21"/>
      <c r="AA109" s="21"/>
      <c r="AB109" s="21"/>
      <c r="AC109" s="21"/>
      <c r="AD109" s="21"/>
      <c r="AE109" s="21"/>
      <c r="AF109" s="21"/>
    </row>
    <row r="110" spans="1:32" ht="30" customHeight="1" x14ac:dyDescent="0.2">
      <c r="A110" s="22"/>
      <c r="B110" s="99" t="s">
        <v>190</v>
      </c>
      <c r="C110" s="163" t="s">
        <v>193</v>
      </c>
      <c r="D110" s="155" t="s">
        <v>25</v>
      </c>
      <c r="E110" s="155" t="s">
        <v>794</v>
      </c>
      <c r="F110" s="155">
        <v>22</v>
      </c>
      <c r="G110" s="38" t="str">
        <v/>
      </c>
      <c r="H110" s="38" t="s">
        <v>950</v>
      </c>
      <c r="I110" s="155">
        <v>2.5</v>
      </c>
      <c r="J110" s="162" t="s">
        <v>951</v>
      </c>
      <c r="K110" s="155">
        <v>10</v>
      </c>
      <c r="L110" s="171" t="s">
        <v>952</v>
      </c>
      <c r="M110" s="86">
        <v>2</v>
      </c>
      <c r="N110" s="87">
        <v>2</v>
      </c>
      <c r="O110" s="87">
        <v>2</v>
      </c>
      <c r="P110" s="87">
        <v>3</v>
      </c>
      <c r="Q110" s="157" t="str">
        <f>IFERROR(IF(AND(B110=Gebruikersrating!B111,C110=Gebruikersrating!C111,D110=Gebruikersrating!D111), AVERAGEIF(Gebruikersrating!E111:J111,"&lt;6")), "")</f>
        <v/>
      </c>
      <c r="R110" s="88"/>
      <c r="S110" s="158">
        <v>41.957999999999998</v>
      </c>
      <c r="T110" s="155" t="s">
        <v>795</v>
      </c>
      <c r="U110" s="87" t="s">
        <v>338</v>
      </c>
      <c r="V110" s="164" t="s">
        <v>955</v>
      </c>
      <c r="W110" s="21" t="str">
        <v/>
      </c>
      <c r="X110" s="21"/>
      <c r="Y110" s="21"/>
      <c r="Z110" s="21"/>
      <c r="AA110" s="21"/>
      <c r="AB110" s="21"/>
      <c r="AC110" s="21"/>
      <c r="AD110" s="21"/>
      <c r="AE110" s="21"/>
      <c r="AF110" s="21"/>
    </row>
    <row r="111" spans="1:32" ht="30" customHeight="1" x14ac:dyDescent="0.2">
      <c r="A111" s="22"/>
      <c r="B111" s="99" t="s">
        <v>190</v>
      </c>
      <c r="C111" s="163" t="s">
        <v>194</v>
      </c>
      <c r="D111" s="155" t="s">
        <v>25</v>
      </c>
      <c r="E111" s="155" t="s">
        <v>794</v>
      </c>
      <c r="F111" s="155">
        <v>30</v>
      </c>
      <c r="G111" s="38" t="str">
        <v/>
      </c>
      <c r="H111" s="38" t="s">
        <v>950</v>
      </c>
      <c r="I111" s="155">
        <v>3</v>
      </c>
      <c r="J111" s="162" t="s">
        <v>951</v>
      </c>
      <c r="K111" s="155">
        <v>10</v>
      </c>
      <c r="L111" s="171" t="s">
        <v>952</v>
      </c>
      <c r="M111" s="86">
        <v>3</v>
      </c>
      <c r="N111" s="87">
        <v>1</v>
      </c>
      <c r="O111" s="87">
        <v>1</v>
      </c>
      <c r="P111" s="87">
        <v>3</v>
      </c>
      <c r="Q111" s="157" t="str">
        <f>IFERROR(IF(AND(B111=Gebruikersrating!B112,C111=Gebruikersrating!C112,D111=Gebruikersrating!D112), AVERAGEIF(Gebruikersrating!E112:J112,"&lt;6")), "")</f>
        <v/>
      </c>
      <c r="R111" s="88"/>
      <c r="S111" s="158">
        <v>25.157999999999998</v>
      </c>
      <c r="T111" s="155" t="s">
        <v>795</v>
      </c>
      <c r="U111" s="87" t="s">
        <v>338</v>
      </c>
      <c r="V111" s="164" t="s">
        <v>956</v>
      </c>
      <c r="W111" s="21" t="str">
        <v/>
      </c>
      <c r="X111" s="21"/>
      <c r="Y111" s="21"/>
      <c r="Z111" s="21"/>
      <c r="AA111" s="21"/>
      <c r="AB111" s="21"/>
      <c r="AC111" s="21"/>
      <c r="AD111" s="21"/>
      <c r="AE111" s="21"/>
      <c r="AF111" s="21"/>
    </row>
    <row r="112" spans="1:32" ht="30" customHeight="1" x14ac:dyDescent="0.2">
      <c r="A112" s="22"/>
      <c r="B112" s="99" t="s">
        <v>190</v>
      </c>
      <c r="C112" s="161" t="s">
        <v>195</v>
      </c>
      <c r="D112" s="155" t="s">
        <v>25</v>
      </c>
      <c r="E112" s="155" t="s">
        <v>794</v>
      </c>
      <c r="F112" s="99">
        <v>4</v>
      </c>
      <c r="G112" s="36" t="str">
        <v/>
      </c>
      <c r="H112" s="36" t="s">
        <v>950</v>
      </c>
      <c r="I112" s="99">
        <v>0.2</v>
      </c>
      <c r="J112" s="173" t="s">
        <v>951</v>
      </c>
      <c r="K112" s="155" t="s">
        <v>794</v>
      </c>
      <c r="L112" s="38" t="s">
        <v>794</v>
      </c>
      <c r="M112" s="92">
        <v>3</v>
      </c>
      <c r="N112" s="82">
        <v>2</v>
      </c>
      <c r="O112" s="82">
        <v>2</v>
      </c>
      <c r="P112" s="82">
        <v>3</v>
      </c>
      <c r="Q112" s="157" t="str">
        <f>IFERROR(IF(AND(B112=Gebruikersrating!B113,C112=Gebruikersrating!C113,D112=Gebruikersrating!D113), AVERAGEIF(Gebruikersrating!E113:J113,"&lt;6")), "")</f>
        <v/>
      </c>
      <c r="R112" s="88"/>
      <c r="S112" s="167">
        <v>243.56</v>
      </c>
      <c r="T112" s="99" t="s">
        <v>795</v>
      </c>
      <c r="U112" s="99" t="s">
        <v>338</v>
      </c>
      <c r="V112" s="168" t="s">
        <v>957</v>
      </c>
      <c r="W112" s="21" t="str">
        <v/>
      </c>
      <c r="X112" s="21"/>
      <c r="Y112" s="21"/>
      <c r="Z112" s="21"/>
      <c r="AA112" s="21"/>
      <c r="AB112" s="21"/>
      <c r="AC112" s="21"/>
      <c r="AD112" s="21"/>
      <c r="AE112" s="21"/>
      <c r="AF112" s="21"/>
    </row>
    <row r="113" spans="1:32" ht="30" customHeight="1" x14ac:dyDescent="0.2">
      <c r="A113" s="22"/>
      <c r="B113" s="99" t="s">
        <v>190</v>
      </c>
      <c r="C113" s="161" t="s">
        <v>196</v>
      </c>
      <c r="D113" s="99" t="s">
        <v>38</v>
      </c>
      <c r="E113" s="155" t="s">
        <v>794</v>
      </c>
      <c r="F113" s="99">
        <v>4</v>
      </c>
      <c r="G113" s="36" t="str">
        <v/>
      </c>
      <c r="H113" s="36" t="s">
        <v>950</v>
      </c>
      <c r="I113" s="155" t="s">
        <v>794</v>
      </c>
      <c r="J113" s="38" t="s">
        <v>794</v>
      </c>
      <c r="K113" s="99">
        <v>0</v>
      </c>
      <c r="L113" s="36" t="s">
        <v>818</v>
      </c>
      <c r="M113" s="92">
        <v>5</v>
      </c>
      <c r="N113" s="82">
        <v>3</v>
      </c>
      <c r="O113" s="82">
        <v>3</v>
      </c>
      <c r="P113" s="82">
        <v>4</v>
      </c>
      <c r="Q113" s="157" t="str">
        <f>IFERROR(IF(AND(B113=Gebruikersrating!B114,C113=Gebruikersrating!C114,D113=Gebruikersrating!D114), AVERAGEIF(Gebruikersrating!E114:J114,"&lt;6")), "")</f>
        <v/>
      </c>
      <c r="R113" s="88"/>
      <c r="S113" s="167">
        <v>5790</v>
      </c>
      <c r="T113" s="155" t="s">
        <v>795</v>
      </c>
      <c r="U113" s="155" t="s">
        <v>795</v>
      </c>
      <c r="V113" s="168" t="s">
        <v>958</v>
      </c>
      <c r="W113" s="21" t="str">
        <v/>
      </c>
      <c r="X113" s="21"/>
      <c r="Y113" s="21"/>
      <c r="Z113" s="21"/>
      <c r="AA113" s="21"/>
      <c r="AB113" s="21"/>
      <c r="AC113" s="21"/>
      <c r="AD113" s="21"/>
      <c r="AE113" s="21"/>
      <c r="AF113" s="21"/>
    </row>
    <row r="114" spans="1:32" ht="30" customHeight="1" x14ac:dyDescent="0.2">
      <c r="A114" s="22"/>
      <c r="B114" s="99" t="s">
        <v>190</v>
      </c>
      <c r="C114" s="163" t="s">
        <v>197</v>
      </c>
      <c r="D114" s="155" t="s">
        <v>25</v>
      </c>
      <c r="E114" s="155" t="s">
        <v>794</v>
      </c>
      <c r="F114" s="155">
        <v>66</v>
      </c>
      <c r="G114" s="38" t="str">
        <v/>
      </c>
      <c r="H114" s="38" t="s">
        <v>950</v>
      </c>
      <c r="I114" s="155">
        <v>3</v>
      </c>
      <c r="J114" s="162" t="s">
        <v>951</v>
      </c>
      <c r="K114" s="155" t="s">
        <v>794</v>
      </c>
      <c r="L114" s="38" t="s">
        <v>794</v>
      </c>
      <c r="M114" s="86">
        <v>3</v>
      </c>
      <c r="N114" s="87">
        <v>2</v>
      </c>
      <c r="O114" s="87">
        <v>1</v>
      </c>
      <c r="P114" s="87">
        <v>3</v>
      </c>
      <c r="Q114" s="157" t="str">
        <f>IFERROR(IF(AND(B114=Gebruikersrating!B115,C114=Gebruikersrating!C115,D114=Gebruikersrating!D115), AVERAGEIF(Gebruikersrating!E115:J115,"&lt;6")), "")</f>
        <v/>
      </c>
      <c r="R114" s="88"/>
      <c r="S114" s="158">
        <v>37.758000000000003</v>
      </c>
      <c r="T114" s="155" t="s">
        <v>795</v>
      </c>
      <c r="U114" s="87" t="s">
        <v>338</v>
      </c>
      <c r="V114" s="164" t="s">
        <v>959</v>
      </c>
      <c r="W114" s="21" t="str">
        <v/>
      </c>
      <c r="X114" s="21"/>
      <c r="Y114" s="21"/>
      <c r="Z114" s="21"/>
      <c r="AA114" s="21"/>
      <c r="AB114" s="21"/>
      <c r="AC114" s="21"/>
      <c r="AD114" s="21"/>
      <c r="AE114" s="21"/>
      <c r="AF114" s="21"/>
    </row>
    <row r="115" spans="1:32" ht="30" customHeight="1" x14ac:dyDescent="0.2">
      <c r="A115" s="22"/>
      <c r="B115" s="99" t="s">
        <v>198</v>
      </c>
      <c r="C115" s="163" t="s">
        <v>126</v>
      </c>
      <c r="D115" s="155" t="s">
        <v>38</v>
      </c>
      <c r="E115" s="155">
        <v>0</v>
      </c>
      <c r="F115" s="155">
        <v>60</v>
      </c>
      <c r="G115" s="38">
        <v>60</v>
      </c>
      <c r="H115" s="38" t="s">
        <v>864</v>
      </c>
      <c r="I115" s="155">
        <v>0.3</v>
      </c>
      <c r="J115" s="162" t="s">
        <v>864</v>
      </c>
      <c r="K115" s="155">
        <v>5</v>
      </c>
      <c r="L115" s="162" t="s">
        <v>861</v>
      </c>
      <c r="M115" s="86">
        <v>5</v>
      </c>
      <c r="N115" s="87">
        <v>3</v>
      </c>
      <c r="O115" s="87">
        <v>3</v>
      </c>
      <c r="P115" s="87">
        <v>4</v>
      </c>
      <c r="Q115" s="157" t="str">
        <f>IFERROR(IF(AND(B115=Gebruikersrating!B116,C115=Gebruikersrating!C116,D115=Gebruikersrating!D116), AVERAGEIF(Gebruikersrating!E116:J116,"&lt;6")), "")</f>
        <v/>
      </c>
      <c r="R115" s="96" t="s">
        <v>960</v>
      </c>
      <c r="S115" s="170">
        <v>0</v>
      </c>
      <c r="T115" s="155" t="s">
        <v>795</v>
      </c>
      <c r="U115" s="87" t="s">
        <v>795</v>
      </c>
      <c r="V115" s="164" t="s">
        <v>863</v>
      </c>
      <c r="W115" s="21" t="str">
        <v/>
      </c>
      <c r="X115" s="21"/>
      <c r="Y115" s="21"/>
      <c r="Z115" s="21"/>
      <c r="AA115" s="21"/>
      <c r="AB115" s="21"/>
      <c r="AC115" s="21"/>
      <c r="AD115" s="21"/>
      <c r="AE115" s="21"/>
      <c r="AF115" s="21"/>
    </row>
    <row r="116" spans="1:32" ht="30" customHeight="1" x14ac:dyDescent="0.2">
      <c r="A116" s="22"/>
      <c r="B116" s="99" t="s">
        <v>198</v>
      </c>
      <c r="C116" s="163" t="s">
        <v>131</v>
      </c>
      <c r="D116" s="155" t="s">
        <v>38</v>
      </c>
      <c r="E116" s="155">
        <v>-1</v>
      </c>
      <c r="F116" s="155">
        <v>50</v>
      </c>
      <c r="G116" s="38">
        <v>51</v>
      </c>
      <c r="H116" s="38" t="s">
        <v>864</v>
      </c>
      <c r="I116" s="155" t="s">
        <v>794</v>
      </c>
      <c r="J116" s="162" t="s">
        <v>794</v>
      </c>
      <c r="K116" s="155" t="s">
        <v>794</v>
      </c>
      <c r="L116" s="162" t="s">
        <v>794</v>
      </c>
      <c r="M116" s="86">
        <v>5</v>
      </c>
      <c r="N116" s="87">
        <v>3</v>
      </c>
      <c r="O116" s="87">
        <v>3</v>
      </c>
      <c r="P116" s="87">
        <v>4</v>
      </c>
      <c r="Q116" s="157" t="str">
        <f>IFERROR(IF(AND(B116=Gebruikersrating!B117,C116=Gebruikersrating!C117,D116=Gebruikersrating!D117), AVERAGEIF(Gebruikersrating!E117:J117,"&lt;6")), "")</f>
        <v/>
      </c>
      <c r="R116" s="88"/>
      <c r="S116" s="170">
        <v>65</v>
      </c>
      <c r="T116" s="155" t="s">
        <v>795</v>
      </c>
      <c r="U116" s="87" t="s">
        <v>795</v>
      </c>
      <c r="V116" s="164" t="s">
        <v>873</v>
      </c>
      <c r="W116" s="21" t="str">
        <v/>
      </c>
      <c r="X116" s="21"/>
      <c r="Y116" s="21"/>
      <c r="Z116" s="21"/>
      <c r="AA116" s="21"/>
      <c r="AB116" s="21"/>
      <c r="AC116" s="21"/>
      <c r="AD116" s="21"/>
      <c r="AE116" s="21"/>
      <c r="AF116" s="21"/>
    </row>
    <row r="117" spans="1:32" ht="30" customHeight="1" x14ac:dyDescent="0.2">
      <c r="A117" s="22"/>
      <c r="B117" s="99" t="s">
        <v>198</v>
      </c>
      <c r="C117" s="163" t="s">
        <v>132</v>
      </c>
      <c r="D117" s="155" t="s">
        <v>25</v>
      </c>
      <c r="E117" s="155" t="s">
        <v>794</v>
      </c>
      <c r="F117" s="155" t="s">
        <v>794</v>
      </c>
      <c r="G117" s="38" t="str">
        <v/>
      </c>
      <c r="H117" s="38" t="s">
        <v>794</v>
      </c>
      <c r="I117" s="155">
        <v>2</v>
      </c>
      <c r="J117" s="162" t="s">
        <v>864</v>
      </c>
      <c r="K117" s="155" t="s">
        <v>794</v>
      </c>
      <c r="L117" s="162" t="s">
        <v>794</v>
      </c>
      <c r="M117" s="86">
        <v>3</v>
      </c>
      <c r="N117" s="87">
        <v>1</v>
      </c>
      <c r="O117" s="87">
        <v>2</v>
      </c>
      <c r="P117" s="87">
        <v>2</v>
      </c>
      <c r="Q117" s="157" t="str">
        <f>IFERROR(IF(AND(B117=Gebruikersrating!B118,C117=Gebruikersrating!C118,D117=Gebruikersrating!D118), AVERAGEIF(Gebruikersrating!E118:J118,"&lt;6")), "")</f>
        <v/>
      </c>
      <c r="R117" s="88"/>
      <c r="S117" s="170">
        <v>6.3</v>
      </c>
      <c r="T117" s="155" t="s">
        <v>795</v>
      </c>
      <c r="U117" s="87" t="s">
        <v>338</v>
      </c>
      <c r="V117" s="164" t="s">
        <v>961</v>
      </c>
      <c r="W117" s="21" t="str">
        <v/>
      </c>
      <c r="X117" s="21"/>
      <c r="Y117" s="21"/>
      <c r="Z117" s="21"/>
      <c r="AA117" s="21"/>
      <c r="AB117" s="21"/>
      <c r="AC117" s="21"/>
      <c r="AD117" s="21"/>
      <c r="AE117" s="21"/>
      <c r="AF117" s="21"/>
    </row>
    <row r="118" spans="1:32" ht="30" customHeight="1" x14ac:dyDescent="0.2">
      <c r="A118" s="22"/>
      <c r="B118" s="155" t="s">
        <v>199</v>
      </c>
      <c r="C118" s="163" t="s">
        <v>200</v>
      </c>
      <c r="D118" s="155" t="s">
        <v>25</v>
      </c>
      <c r="E118" s="155">
        <v>0</v>
      </c>
      <c r="F118" s="155">
        <v>100</v>
      </c>
      <c r="G118" s="38">
        <v>100</v>
      </c>
      <c r="H118" s="38" t="s">
        <v>962</v>
      </c>
      <c r="I118" s="155">
        <v>5</v>
      </c>
      <c r="J118" s="171" t="s">
        <v>962</v>
      </c>
      <c r="K118" s="155">
        <v>2</v>
      </c>
      <c r="L118" s="171" t="s">
        <v>818</v>
      </c>
      <c r="M118" s="86">
        <v>3</v>
      </c>
      <c r="N118" s="87">
        <v>1</v>
      </c>
      <c r="O118" s="87">
        <v>1</v>
      </c>
      <c r="P118" s="87">
        <v>2</v>
      </c>
      <c r="Q118" s="157" t="str">
        <f>IFERROR(IF(AND(B118=Gebruikersrating!B119,C118=Gebruikersrating!C119,D118=Gebruikersrating!D119), AVERAGEIF(Gebruikersrating!E119:J119,"&lt;6")), "")</f>
        <v/>
      </c>
      <c r="R118" s="87" t="s">
        <v>963</v>
      </c>
      <c r="S118" s="158">
        <v>8.3579999999999988</v>
      </c>
      <c r="T118" s="155" t="s">
        <v>795</v>
      </c>
      <c r="U118" s="87" t="s">
        <v>338</v>
      </c>
      <c r="V118" s="164" t="s">
        <v>964</v>
      </c>
      <c r="W118" s="21" t="str">
        <v/>
      </c>
      <c r="X118" s="21"/>
      <c r="Y118" s="21"/>
      <c r="Z118" s="21"/>
      <c r="AA118" s="21"/>
      <c r="AB118" s="21"/>
      <c r="AC118" s="21"/>
      <c r="AD118" s="21"/>
      <c r="AE118" s="21"/>
      <c r="AF118" s="21"/>
    </row>
    <row r="119" spans="1:32" ht="30" customHeight="1" x14ac:dyDescent="0.2">
      <c r="A119" s="22"/>
      <c r="B119" s="155" t="s">
        <v>199</v>
      </c>
      <c r="C119" s="163" t="s">
        <v>201</v>
      </c>
      <c r="D119" s="155" t="s">
        <v>25</v>
      </c>
      <c r="E119" s="155">
        <v>20</v>
      </c>
      <c r="F119" s="155">
        <v>80</v>
      </c>
      <c r="G119" s="38">
        <v>60</v>
      </c>
      <c r="H119" s="38" t="s">
        <v>871</v>
      </c>
      <c r="I119" s="155">
        <v>5</v>
      </c>
      <c r="J119" s="38" t="s">
        <v>871</v>
      </c>
      <c r="K119" s="155">
        <v>1</v>
      </c>
      <c r="L119" s="171" t="s">
        <v>818</v>
      </c>
      <c r="M119" s="86">
        <v>3</v>
      </c>
      <c r="N119" s="87">
        <v>1</v>
      </c>
      <c r="O119" s="87">
        <v>1</v>
      </c>
      <c r="P119" s="87">
        <v>2</v>
      </c>
      <c r="Q119" s="157" t="str">
        <f>IFERROR(IF(AND(B119=Gebruikersrating!B120,C119=Gebruikersrating!C120,D119=Gebruikersrating!D120), AVERAGEIF(Gebruikersrating!E120:J120,"&lt;6")), "")</f>
        <v/>
      </c>
      <c r="R119" s="87" t="s">
        <v>963</v>
      </c>
      <c r="S119" s="158">
        <v>4.2</v>
      </c>
      <c r="T119" s="155" t="s">
        <v>795</v>
      </c>
      <c r="U119" s="87" t="s">
        <v>338</v>
      </c>
      <c r="V119" s="164" t="s">
        <v>965</v>
      </c>
      <c r="W119" s="21" t="str">
        <v/>
      </c>
      <c r="X119" s="21"/>
      <c r="Y119" s="21"/>
      <c r="Z119" s="21"/>
      <c r="AA119" s="21"/>
      <c r="AB119" s="21"/>
      <c r="AC119" s="21"/>
      <c r="AD119" s="21"/>
      <c r="AE119" s="21"/>
      <c r="AF119" s="21"/>
    </row>
    <row r="120" spans="1:32" ht="30" customHeight="1" x14ac:dyDescent="0.2">
      <c r="A120" s="22"/>
      <c r="B120" s="155" t="s">
        <v>199</v>
      </c>
      <c r="C120" s="163" t="s">
        <v>202</v>
      </c>
      <c r="D120" s="155" t="s">
        <v>25</v>
      </c>
      <c r="E120" s="155">
        <v>0</v>
      </c>
      <c r="F120" s="155">
        <v>100</v>
      </c>
      <c r="G120" s="38">
        <v>100</v>
      </c>
      <c r="H120" s="38" t="s">
        <v>871</v>
      </c>
      <c r="I120" s="155">
        <v>3.5</v>
      </c>
      <c r="J120" s="38" t="s">
        <v>871</v>
      </c>
      <c r="K120" s="155" t="s">
        <v>794</v>
      </c>
      <c r="L120" s="171" t="s">
        <v>818</v>
      </c>
      <c r="M120" s="86">
        <v>3</v>
      </c>
      <c r="N120" s="87">
        <v>1</v>
      </c>
      <c r="O120" s="87">
        <v>1</v>
      </c>
      <c r="P120" s="87">
        <v>2</v>
      </c>
      <c r="Q120" s="157" t="str">
        <f>IFERROR(IF(AND(B120=Gebruikersrating!B121,C120=Gebruikersrating!C121,D120=Gebruikersrating!D121), AVERAGEIF(Gebruikersrating!E121:J121,"&lt;6")), "")</f>
        <v/>
      </c>
      <c r="R120" s="87" t="s">
        <v>966</v>
      </c>
      <c r="S120" s="158">
        <v>5.8380000000000001</v>
      </c>
      <c r="T120" s="155" t="s">
        <v>795</v>
      </c>
      <c r="U120" s="87" t="s">
        <v>338</v>
      </c>
      <c r="V120" s="164" t="s">
        <v>967</v>
      </c>
      <c r="W120" s="21" t="str">
        <v/>
      </c>
      <c r="X120" s="21"/>
      <c r="Y120" s="21"/>
      <c r="Z120" s="21"/>
      <c r="AA120" s="21"/>
      <c r="AB120" s="21"/>
      <c r="AC120" s="21"/>
      <c r="AD120" s="21"/>
      <c r="AE120" s="21"/>
      <c r="AF120" s="21"/>
    </row>
    <row r="121" spans="1:32" ht="30" customHeight="1" x14ac:dyDescent="0.2">
      <c r="A121" s="22"/>
      <c r="B121" s="155" t="s">
        <v>199</v>
      </c>
      <c r="C121" s="163" t="s">
        <v>203</v>
      </c>
      <c r="D121" s="155" t="s">
        <v>25</v>
      </c>
      <c r="E121" s="155">
        <v>0</v>
      </c>
      <c r="F121" s="155">
        <v>100</v>
      </c>
      <c r="G121" s="38">
        <v>100</v>
      </c>
      <c r="H121" s="38" t="s">
        <v>871</v>
      </c>
      <c r="I121" s="155">
        <v>3</v>
      </c>
      <c r="J121" s="38" t="s">
        <v>871</v>
      </c>
      <c r="K121" s="155" t="s">
        <v>794</v>
      </c>
      <c r="L121" s="171" t="s">
        <v>818</v>
      </c>
      <c r="M121" s="86">
        <v>3</v>
      </c>
      <c r="N121" s="87">
        <v>1</v>
      </c>
      <c r="O121" s="87">
        <v>1</v>
      </c>
      <c r="P121" s="87">
        <v>2</v>
      </c>
      <c r="Q121" s="157" t="str">
        <f>IFERROR(IF(AND(B121=Gebruikersrating!B122,C121=Gebruikersrating!C122,D121=Gebruikersrating!D122), AVERAGEIF(Gebruikersrating!E122:J122,"&lt;6")), "")</f>
        <v/>
      </c>
      <c r="R121" s="87" t="s">
        <v>966</v>
      </c>
      <c r="S121" s="158">
        <v>3.78</v>
      </c>
      <c r="T121" s="155" t="s">
        <v>795</v>
      </c>
      <c r="U121" s="87" t="s">
        <v>338</v>
      </c>
      <c r="V121" s="164" t="s">
        <v>968</v>
      </c>
      <c r="W121" s="21" t="str">
        <v/>
      </c>
      <c r="X121" s="21"/>
      <c r="Y121" s="21"/>
      <c r="Z121" s="21"/>
      <c r="AA121" s="21"/>
      <c r="AB121" s="21"/>
      <c r="AC121" s="21"/>
      <c r="AD121" s="21"/>
      <c r="AE121" s="21"/>
      <c r="AF121" s="21"/>
    </row>
    <row r="122" spans="1:32" ht="30" customHeight="1" x14ac:dyDescent="0.2">
      <c r="A122" s="22"/>
      <c r="B122" s="155" t="s">
        <v>199</v>
      </c>
      <c r="C122" s="161" t="s">
        <v>204</v>
      </c>
      <c r="D122" s="155" t="s">
        <v>25</v>
      </c>
      <c r="E122" s="155">
        <v>0</v>
      </c>
      <c r="F122" s="155">
        <v>100</v>
      </c>
      <c r="G122" s="38">
        <v>100</v>
      </c>
      <c r="H122" s="38" t="s">
        <v>871</v>
      </c>
      <c r="I122" s="99">
        <v>3</v>
      </c>
      <c r="J122" s="166" t="s">
        <v>969</v>
      </c>
      <c r="K122" s="155" t="s">
        <v>794</v>
      </c>
      <c r="L122" s="38" t="s">
        <v>794</v>
      </c>
      <c r="M122" s="92">
        <v>3</v>
      </c>
      <c r="N122" s="82">
        <v>2</v>
      </c>
      <c r="O122" s="82">
        <v>2</v>
      </c>
      <c r="P122" s="82">
        <v>3</v>
      </c>
      <c r="Q122" s="157" t="str">
        <f>IFERROR(IF(AND(B122=Gebruikersrating!B123,C122=Gebruikersrating!C123,D122=Gebruikersrating!D123), AVERAGEIF(Gebruikersrating!E123:J123,"&lt;6")), "")</f>
        <v/>
      </c>
      <c r="R122" s="87" t="s">
        <v>966</v>
      </c>
      <c r="S122" s="167">
        <v>29.95</v>
      </c>
      <c r="T122" s="99" t="s">
        <v>795</v>
      </c>
      <c r="U122" s="82" t="s">
        <v>795</v>
      </c>
      <c r="V122" s="168" t="s">
        <v>970</v>
      </c>
      <c r="W122" s="21" t="str">
        <v/>
      </c>
      <c r="X122" s="21"/>
      <c r="Y122" s="21"/>
      <c r="Z122" s="21"/>
      <c r="AA122" s="21"/>
      <c r="AB122" s="21"/>
      <c r="AC122" s="21"/>
      <c r="AD122" s="21"/>
      <c r="AE122" s="21"/>
      <c r="AF122" s="21"/>
    </row>
    <row r="123" spans="1:32" ht="30" customHeight="1" x14ac:dyDescent="0.2">
      <c r="A123" s="22"/>
      <c r="B123" s="155" t="s">
        <v>199</v>
      </c>
      <c r="C123" s="163" t="s">
        <v>101</v>
      </c>
      <c r="D123" s="155" t="s">
        <v>25</v>
      </c>
      <c r="E123" s="155">
        <v>0</v>
      </c>
      <c r="F123" s="155">
        <v>100</v>
      </c>
      <c r="G123" s="38">
        <v>100</v>
      </c>
      <c r="H123" s="38" t="s">
        <v>871</v>
      </c>
      <c r="I123" s="155">
        <v>3</v>
      </c>
      <c r="J123" s="38" t="s">
        <v>871</v>
      </c>
      <c r="K123" s="155">
        <v>8</v>
      </c>
      <c r="L123" s="171" t="s">
        <v>818</v>
      </c>
      <c r="M123" s="86">
        <v>3</v>
      </c>
      <c r="N123" s="87">
        <v>1</v>
      </c>
      <c r="O123" s="87">
        <v>1</v>
      </c>
      <c r="P123" s="87">
        <v>2</v>
      </c>
      <c r="Q123" s="157" t="str">
        <f>IFERROR(IF(AND(B123=Gebruikersrating!B124,C123=Gebruikersrating!C124,D123=Gebruikersrating!D124), AVERAGEIF(Gebruikersrating!E124:J124,"&lt;6")), "")</f>
        <v/>
      </c>
      <c r="R123" s="87" t="s">
        <v>971</v>
      </c>
      <c r="S123" s="158">
        <v>15.917999999999999</v>
      </c>
      <c r="T123" s="155" t="s">
        <v>338</v>
      </c>
      <c r="U123" s="87" t="s">
        <v>338</v>
      </c>
      <c r="V123" s="164" t="s">
        <v>821</v>
      </c>
      <c r="W123" s="21" t="str">
        <v/>
      </c>
      <c r="X123" s="21"/>
      <c r="Y123" s="21"/>
      <c r="Z123" s="21"/>
      <c r="AA123" s="21"/>
      <c r="AB123" s="21"/>
      <c r="AC123" s="21"/>
      <c r="AD123" s="21"/>
      <c r="AE123" s="21"/>
      <c r="AF123" s="21"/>
    </row>
    <row r="124" spans="1:32" ht="30" customHeight="1" x14ac:dyDescent="0.2">
      <c r="A124" s="22"/>
      <c r="B124" s="155" t="s">
        <v>199</v>
      </c>
      <c r="C124" s="163" t="s">
        <v>126</v>
      </c>
      <c r="D124" s="155" t="s">
        <v>38</v>
      </c>
      <c r="E124" s="155">
        <v>20</v>
      </c>
      <c r="F124" s="155">
        <v>80</v>
      </c>
      <c r="G124" s="38">
        <v>60</v>
      </c>
      <c r="H124" s="38" t="s">
        <v>871</v>
      </c>
      <c r="I124" s="155">
        <v>5</v>
      </c>
      <c r="J124" s="38" t="s">
        <v>871</v>
      </c>
      <c r="K124" s="155">
        <v>5</v>
      </c>
      <c r="L124" s="171" t="s">
        <v>861</v>
      </c>
      <c r="M124" s="86">
        <v>5</v>
      </c>
      <c r="N124" s="87">
        <v>3</v>
      </c>
      <c r="O124" s="87">
        <v>3</v>
      </c>
      <c r="P124" s="87">
        <v>4</v>
      </c>
      <c r="Q124" s="157" t="str">
        <f>IFERROR(IF(AND(B124=Gebruikersrating!B125,C124=Gebruikersrating!C125,D124=Gebruikersrating!D125), AVERAGEIF(Gebruikersrating!E125:J125,"&lt;6")), "")</f>
        <v/>
      </c>
      <c r="R124" s="96" t="s">
        <v>972</v>
      </c>
      <c r="S124" s="170" t="s">
        <v>794</v>
      </c>
      <c r="T124" s="155" t="s">
        <v>795</v>
      </c>
      <c r="U124" s="87" t="s">
        <v>795</v>
      </c>
      <c r="V124" s="164" t="s">
        <v>863</v>
      </c>
      <c r="W124" s="21" t="str">
        <v/>
      </c>
      <c r="X124" s="21"/>
      <c r="Y124" s="21"/>
      <c r="Z124" s="21"/>
      <c r="AA124" s="21"/>
      <c r="AB124" s="21"/>
      <c r="AC124" s="21"/>
      <c r="AD124" s="21"/>
      <c r="AE124" s="21"/>
      <c r="AF124" s="21"/>
    </row>
    <row r="125" spans="1:32" ht="30" customHeight="1" x14ac:dyDescent="0.2">
      <c r="A125" s="22"/>
      <c r="B125" s="155" t="s">
        <v>199</v>
      </c>
      <c r="C125" s="163" t="s">
        <v>102</v>
      </c>
      <c r="D125" s="155" t="s">
        <v>38</v>
      </c>
      <c r="E125" s="155">
        <v>0</v>
      </c>
      <c r="F125" s="155">
        <v>100</v>
      </c>
      <c r="G125" s="38">
        <v>100</v>
      </c>
      <c r="H125" s="38" t="s">
        <v>969</v>
      </c>
      <c r="I125" s="155">
        <v>5</v>
      </c>
      <c r="J125" s="162" t="s">
        <v>969</v>
      </c>
      <c r="K125" s="155" t="s">
        <v>794</v>
      </c>
      <c r="L125" s="38" t="s">
        <v>794</v>
      </c>
      <c r="M125" s="86">
        <v>5</v>
      </c>
      <c r="N125" s="87">
        <v>3</v>
      </c>
      <c r="O125" s="87">
        <v>3</v>
      </c>
      <c r="P125" s="87">
        <v>4</v>
      </c>
      <c r="Q125" s="157" t="str">
        <f>IFERROR(IF(AND(B125=Gebruikersrating!B126,C125=Gebruikersrating!C126,D125=Gebruikersrating!D126), AVERAGEIF(Gebruikersrating!E126:J126,"&lt;6")), "")</f>
        <v/>
      </c>
      <c r="R125" s="94" t="s">
        <v>823</v>
      </c>
      <c r="S125" s="158">
        <v>3000</v>
      </c>
      <c r="T125" s="155" t="s">
        <v>795</v>
      </c>
      <c r="U125" s="87" t="s">
        <v>795</v>
      </c>
      <c r="V125" s="164" t="s">
        <v>824</v>
      </c>
      <c r="W125" s="21" t="str">
        <v/>
      </c>
      <c r="X125" s="21"/>
      <c r="Y125" s="21"/>
      <c r="Z125" s="21"/>
      <c r="AA125" s="21"/>
      <c r="AB125" s="21"/>
      <c r="AC125" s="21"/>
      <c r="AD125" s="21"/>
      <c r="AE125" s="21"/>
      <c r="AF125" s="21"/>
    </row>
    <row r="126" spans="1:32" ht="30" customHeight="1" x14ac:dyDescent="0.2">
      <c r="A126" s="22"/>
      <c r="B126" s="155" t="s">
        <v>199</v>
      </c>
      <c r="C126" s="163" t="s">
        <v>103</v>
      </c>
      <c r="D126" s="155" t="s">
        <v>38</v>
      </c>
      <c r="E126" s="155">
        <v>0</v>
      </c>
      <c r="F126" s="155">
        <v>100</v>
      </c>
      <c r="G126" s="38">
        <v>100</v>
      </c>
      <c r="H126" s="38" t="s">
        <v>969</v>
      </c>
      <c r="I126" s="155">
        <v>5</v>
      </c>
      <c r="J126" s="162" t="s">
        <v>969</v>
      </c>
      <c r="K126" s="155" t="s">
        <v>794</v>
      </c>
      <c r="L126" s="38" t="s">
        <v>794</v>
      </c>
      <c r="M126" s="86">
        <v>5</v>
      </c>
      <c r="N126" s="87">
        <v>3</v>
      </c>
      <c r="O126" s="87">
        <v>3</v>
      </c>
      <c r="P126" s="87">
        <v>4</v>
      </c>
      <c r="Q126" s="157" t="str">
        <f>IFERROR(IF(AND(B126=Gebruikersrating!B127,C126=Gebruikersrating!C127,D126=Gebruikersrating!D127), AVERAGEIF(Gebruikersrating!E127:J127,"&lt;6")), "")</f>
        <v/>
      </c>
      <c r="R126" s="94" t="s">
        <v>825</v>
      </c>
      <c r="S126" s="158">
        <v>5000</v>
      </c>
      <c r="T126" s="155" t="s">
        <v>795</v>
      </c>
      <c r="U126" s="87" t="s">
        <v>795</v>
      </c>
      <c r="V126" s="164" t="s">
        <v>973</v>
      </c>
      <c r="W126" s="21" t="str">
        <v/>
      </c>
      <c r="X126" s="21"/>
      <c r="Y126" s="21"/>
      <c r="Z126" s="21"/>
      <c r="AA126" s="21"/>
      <c r="AB126" s="21"/>
      <c r="AC126" s="21"/>
      <c r="AD126" s="21"/>
      <c r="AE126" s="21"/>
      <c r="AF126" s="21"/>
    </row>
    <row r="127" spans="1:32" ht="30" customHeight="1" x14ac:dyDescent="0.2">
      <c r="A127" s="22"/>
      <c r="B127" s="155" t="s">
        <v>199</v>
      </c>
      <c r="C127" s="163" t="s">
        <v>104</v>
      </c>
      <c r="D127" s="155" t="s">
        <v>38</v>
      </c>
      <c r="E127" s="155">
        <v>0</v>
      </c>
      <c r="F127" s="155">
        <v>100</v>
      </c>
      <c r="G127" s="38">
        <v>100</v>
      </c>
      <c r="H127" s="38" t="s">
        <v>969</v>
      </c>
      <c r="I127" s="155">
        <v>3</v>
      </c>
      <c r="J127" s="162" t="s">
        <v>969</v>
      </c>
      <c r="K127" s="155" t="s">
        <v>794</v>
      </c>
      <c r="L127" s="178" t="s">
        <v>794</v>
      </c>
      <c r="M127" s="86">
        <v>5</v>
      </c>
      <c r="N127" s="87">
        <v>3</v>
      </c>
      <c r="O127" s="87">
        <v>3</v>
      </c>
      <c r="P127" s="87">
        <v>4</v>
      </c>
      <c r="Q127" s="157" t="str">
        <f>IFERROR(IF(AND(B127=Gebruikersrating!B128,C127=Gebruikersrating!C128,D127=Gebruikersrating!D128), AVERAGEIF(Gebruikersrating!E128:J128,"&lt;6")), "")</f>
        <v/>
      </c>
      <c r="R127" s="87" t="s">
        <v>827</v>
      </c>
      <c r="S127" s="158">
        <v>3000</v>
      </c>
      <c r="T127" s="155" t="s">
        <v>795</v>
      </c>
      <c r="U127" s="87" t="s">
        <v>795</v>
      </c>
      <c r="V127" s="164" t="s">
        <v>828</v>
      </c>
      <c r="W127" s="21" t="str">
        <v/>
      </c>
      <c r="X127" s="21"/>
      <c r="Y127" s="21"/>
      <c r="Z127" s="21"/>
      <c r="AA127" s="21"/>
      <c r="AB127" s="21"/>
      <c r="AC127" s="21"/>
      <c r="AD127" s="21"/>
      <c r="AE127" s="21"/>
      <c r="AF127" s="21"/>
    </row>
    <row r="128" spans="1:32" ht="30" customHeight="1" x14ac:dyDescent="0.2">
      <c r="A128" s="22"/>
      <c r="B128" s="99" t="s">
        <v>205</v>
      </c>
      <c r="C128" s="161" t="s">
        <v>206</v>
      </c>
      <c r="D128" s="99" t="s">
        <v>38</v>
      </c>
      <c r="E128" s="99">
        <v>30</v>
      </c>
      <c r="F128" s="99">
        <v>300</v>
      </c>
      <c r="G128" s="38">
        <v>270</v>
      </c>
      <c r="H128" s="36" t="s">
        <v>974</v>
      </c>
      <c r="I128" s="99" t="s">
        <v>975</v>
      </c>
      <c r="J128" s="166" t="s">
        <v>976</v>
      </c>
      <c r="K128" s="99">
        <v>2.5</v>
      </c>
      <c r="L128" s="173" t="s">
        <v>818</v>
      </c>
      <c r="M128" s="92">
        <v>5</v>
      </c>
      <c r="N128" s="82">
        <v>3</v>
      </c>
      <c r="O128" s="82">
        <v>3</v>
      </c>
      <c r="P128" s="82">
        <v>4</v>
      </c>
      <c r="Q128" s="157" t="str">
        <f>IFERROR(IF(AND(B128=Gebruikersrating!B129,C128=Gebruikersrating!C129,D128=Gebruikersrating!D129), AVERAGEIF(Gebruikersrating!E129:J129,"&lt;6")), "")</f>
        <v/>
      </c>
      <c r="R128" s="87"/>
      <c r="S128" s="167">
        <v>99</v>
      </c>
      <c r="T128" s="99" t="s">
        <v>795</v>
      </c>
      <c r="U128" s="82" t="s">
        <v>795</v>
      </c>
      <c r="V128" s="168" t="s">
        <v>977</v>
      </c>
      <c r="W128" s="21" t="str">
        <v/>
      </c>
      <c r="X128" s="21"/>
      <c r="Y128" s="21"/>
      <c r="Z128" s="21"/>
      <c r="AA128" s="21"/>
      <c r="AB128" s="21"/>
      <c r="AC128" s="21"/>
      <c r="AD128" s="21"/>
      <c r="AE128" s="21"/>
      <c r="AF128" s="21"/>
    </row>
    <row r="129" spans="1:32" ht="30" customHeight="1" x14ac:dyDescent="0.2">
      <c r="A129" s="22"/>
      <c r="B129" s="99" t="s">
        <v>205</v>
      </c>
      <c r="C129" s="161" t="s">
        <v>207</v>
      </c>
      <c r="D129" s="99" t="s">
        <v>38</v>
      </c>
      <c r="E129" s="99">
        <v>30</v>
      </c>
      <c r="F129" s="99">
        <v>300</v>
      </c>
      <c r="G129" s="38">
        <v>270</v>
      </c>
      <c r="H129" s="36" t="s">
        <v>974</v>
      </c>
      <c r="I129" s="99" t="s">
        <v>975</v>
      </c>
      <c r="J129" s="166" t="s">
        <v>976</v>
      </c>
      <c r="K129" s="99">
        <v>2.5</v>
      </c>
      <c r="L129" s="173" t="s">
        <v>818</v>
      </c>
      <c r="M129" s="92">
        <v>5</v>
      </c>
      <c r="N129" s="82">
        <v>3</v>
      </c>
      <c r="O129" s="82">
        <v>3</v>
      </c>
      <c r="P129" s="82">
        <v>4</v>
      </c>
      <c r="Q129" s="157" t="str">
        <f>IFERROR(IF(AND(B129=Gebruikersrating!B130,C129=Gebruikersrating!C130,D129=Gebruikersrating!D130), AVERAGEIF(Gebruikersrating!E130:J130,"&lt;6")), "")</f>
        <v/>
      </c>
      <c r="R129" s="87"/>
      <c r="S129" s="167">
        <v>67.14</v>
      </c>
      <c r="T129" s="99" t="s">
        <v>795</v>
      </c>
      <c r="U129" s="82" t="s">
        <v>795</v>
      </c>
      <c r="V129" s="168" t="s">
        <v>978</v>
      </c>
      <c r="W129" s="21" t="str">
        <v/>
      </c>
      <c r="X129" s="21"/>
      <c r="Y129" s="21"/>
      <c r="Z129" s="21"/>
      <c r="AA129" s="21"/>
      <c r="AB129" s="21"/>
      <c r="AC129" s="21"/>
      <c r="AD129" s="21"/>
      <c r="AE129" s="21"/>
      <c r="AF129" s="21"/>
    </row>
    <row r="130" spans="1:32" ht="30" customHeight="1" x14ac:dyDescent="0.2">
      <c r="A130" s="22"/>
      <c r="B130" s="155" t="s">
        <v>208</v>
      </c>
      <c r="C130" s="163" t="s">
        <v>104</v>
      </c>
      <c r="D130" s="155" t="s">
        <v>38</v>
      </c>
      <c r="E130" s="155">
        <v>0</v>
      </c>
      <c r="F130" s="155">
        <v>50</v>
      </c>
      <c r="G130" s="38">
        <v>50</v>
      </c>
      <c r="H130" s="38" t="s">
        <v>885</v>
      </c>
      <c r="I130" s="155">
        <v>0.3</v>
      </c>
      <c r="J130" s="162" t="s">
        <v>885</v>
      </c>
      <c r="K130" s="155" t="s">
        <v>794</v>
      </c>
      <c r="L130" s="38" t="s">
        <v>794</v>
      </c>
      <c r="M130" s="86">
        <v>5</v>
      </c>
      <c r="N130" s="87">
        <v>3</v>
      </c>
      <c r="O130" s="87">
        <v>2</v>
      </c>
      <c r="P130" s="87">
        <v>4</v>
      </c>
      <c r="Q130" s="157" t="str">
        <f>IFERROR(IF(AND(B130=Gebruikersrating!B131,C130=Gebruikersrating!C131,D130=Gebruikersrating!D131), AVERAGEIF(Gebruikersrating!E131:J131,"&lt;6")), "")</f>
        <v/>
      </c>
      <c r="R130" s="87" t="s">
        <v>827</v>
      </c>
      <c r="S130" s="158">
        <v>3000</v>
      </c>
      <c r="T130" s="155" t="s">
        <v>795</v>
      </c>
      <c r="U130" s="87" t="s">
        <v>795</v>
      </c>
      <c r="V130" s="164" t="s">
        <v>828</v>
      </c>
      <c r="W130" s="21" t="str">
        <v/>
      </c>
      <c r="X130" s="21"/>
      <c r="Y130" s="21"/>
      <c r="Z130" s="21"/>
      <c r="AA130" s="21"/>
      <c r="AB130" s="21"/>
      <c r="AC130" s="21"/>
      <c r="AD130" s="21"/>
      <c r="AE130" s="21"/>
      <c r="AF130" s="21"/>
    </row>
    <row r="131" spans="1:32" ht="30" customHeight="1" x14ac:dyDescent="0.2">
      <c r="A131" s="22"/>
      <c r="B131" s="99" t="s">
        <v>208</v>
      </c>
      <c r="C131" s="161" t="s">
        <v>209</v>
      </c>
      <c r="D131" s="99" t="s">
        <v>25</v>
      </c>
      <c r="E131" s="99">
        <v>0</v>
      </c>
      <c r="F131" s="99">
        <v>100</v>
      </c>
      <c r="G131" s="36">
        <v>100</v>
      </c>
      <c r="H131" s="36" t="s">
        <v>887</v>
      </c>
      <c r="I131" s="99" t="s">
        <v>794</v>
      </c>
      <c r="J131" s="166" t="s">
        <v>794</v>
      </c>
      <c r="K131" s="99">
        <v>75</v>
      </c>
      <c r="L131" s="176" t="s">
        <v>818</v>
      </c>
      <c r="M131" s="92">
        <v>3</v>
      </c>
      <c r="N131" s="82">
        <v>2</v>
      </c>
      <c r="O131" s="82">
        <v>2</v>
      </c>
      <c r="P131" s="82">
        <v>4</v>
      </c>
      <c r="Q131" s="157" t="str">
        <f>IFERROR(IF(AND(B131=Gebruikersrating!B132,C131=Gebruikersrating!C132,D131=Gebruikersrating!D132), AVERAGEIF(Gebruikersrating!E132:J132,"&lt;6")), "")</f>
        <v/>
      </c>
      <c r="R131" s="82" t="s">
        <v>832</v>
      </c>
      <c r="S131" s="167" t="s">
        <v>794</v>
      </c>
      <c r="T131" s="99" t="s">
        <v>795</v>
      </c>
      <c r="U131" s="82" t="s">
        <v>338</v>
      </c>
      <c r="V131" s="177" t="s">
        <v>979</v>
      </c>
      <c r="W131" s="21" t="str">
        <v/>
      </c>
      <c r="X131" s="21"/>
      <c r="Y131" s="21"/>
      <c r="Z131" s="21"/>
      <c r="AA131" s="21"/>
      <c r="AB131" s="21"/>
      <c r="AC131" s="21"/>
      <c r="AD131" s="21"/>
      <c r="AE131" s="21"/>
      <c r="AF131" s="21"/>
    </row>
    <row r="132" spans="1:32" ht="30" customHeight="1" x14ac:dyDescent="0.2">
      <c r="A132" s="22"/>
      <c r="B132" s="99" t="s">
        <v>208</v>
      </c>
      <c r="C132" s="161" t="s">
        <v>210</v>
      </c>
      <c r="D132" s="99" t="s">
        <v>25</v>
      </c>
      <c r="E132" s="99">
        <v>0</v>
      </c>
      <c r="F132" s="99">
        <v>500</v>
      </c>
      <c r="G132" s="36">
        <v>500</v>
      </c>
      <c r="H132" s="36" t="s">
        <v>887</v>
      </c>
      <c r="I132" s="99" t="s">
        <v>794</v>
      </c>
      <c r="J132" s="166" t="s">
        <v>794</v>
      </c>
      <c r="K132" s="99" t="s">
        <v>794</v>
      </c>
      <c r="L132" s="176" t="s">
        <v>794</v>
      </c>
      <c r="M132" s="92">
        <v>3</v>
      </c>
      <c r="N132" s="82">
        <v>1</v>
      </c>
      <c r="O132" s="82">
        <v>3</v>
      </c>
      <c r="P132" s="82">
        <v>3</v>
      </c>
      <c r="Q132" s="157" t="str">
        <f>IFERROR(IF(AND(B132=Gebruikersrating!B133,C132=Gebruikersrating!C133,D132=Gebruikersrating!D133), AVERAGEIF(Gebruikersrating!E133:J133,"&lt;6")), "")</f>
        <v/>
      </c>
      <c r="R132" s="82" t="s">
        <v>832</v>
      </c>
      <c r="S132" s="167" t="s">
        <v>794</v>
      </c>
      <c r="T132" s="99" t="s">
        <v>795</v>
      </c>
      <c r="U132" s="82" t="s">
        <v>338</v>
      </c>
      <c r="V132" s="177" t="s">
        <v>980</v>
      </c>
      <c r="W132" s="21" t="str">
        <v/>
      </c>
      <c r="X132" s="21"/>
      <c r="Y132" s="21"/>
      <c r="Z132" s="21"/>
      <c r="AA132" s="21"/>
      <c r="AB132" s="21"/>
      <c r="AC132" s="21"/>
      <c r="AD132" s="21"/>
      <c r="AE132" s="21"/>
      <c r="AF132" s="21"/>
    </row>
    <row r="133" spans="1:32" ht="30" customHeight="1" x14ac:dyDescent="0.2">
      <c r="A133" s="22"/>
      <c r="B133" s="99" t="s">
        <v>211</v>
      </c>
      <c r="C133" s="165" t="s">
        <v>212</v>
      </c>
      <c r="D133" s="99" t="s">
        <v>25</v>
      </c>
      <c r="E133" s="99">
        <v>0</v>
      </c>
      <c r="F133" s="99">
        <v>100</v>
      </c>
      <c r="G133" s="36">
        <v>100</v>
      </c>
      <c r="H133" s="36" t="s">
        <v>981</v>
      </c>
      <c r="I133" s="99" t="s">
        <v>982</v>
      </c>
      <c r="J133" s="166" t="s">
        <v>983</v>
      </c>
      <c r="K133" s="99">
        <v>0.1</v>
      </c>
      <c r="L133" s="176" t="s">
        <v>981</v>
      </c>
      <c r="M133" s="92">
        <v>2</v>
      </c>
      <c r="N133" s="82">
        <v>2</v>
      </c>
      <c r="O133" s="82">
        <v>3</v>
      </c>
      <c r="P133" s="82">
        <v>4</v>
      </c>
      <c r="Q133" s="157" t="str">
        <f>IFERROR(IF(AND(B133=Gebruikersrating!B134,C133=Gebruikersrating!C134,D133=Gebruikersrating!D134), AVERAGEIF(Gebruikersrating!E134:J134,"&lt;6")), "")</f>
        <v/>
      </c>
      <c r="R133" s="93" t="s">
        <v>832</v>
      </c>
      <c r="S133" s="158" t="s">
        <v>794</v>
      </c>
      <c r="T133" s="99" t="s">
        <v>795</v>
      </c>
      <c r="U133" s="82" t="s">
        <v>338</v>
      </c>
      <c r="V133" s="164" t="s">
        <v>984</v>
      </c>
      <c r="W133" s="21" t="str">
        <v/>
      </c>
      <c r="X133" s="21"/>
      <c r="Y133" s="21"/>
      <c r="Z133" s="21"/>
      <c r="AA133" s="21"/>
      <c r="AB133" s="21"/>
      <c r="AC133" s="21"/>
      <c r="AD133" s="21"/>
      <c r="AE133" s="21"/>
      <c r="AF133" s="21"/>
    </row>
    <row r="134" spans="1:32" ht="30" customHeight="1" x14ac:dyDescent="0.2">
      <c r="A134" s="22"/>
      <c r="B134" s="99" t="s">
        <v>211</v>
      </c>
      <c r="C134" s="165" t="s">
        <v>213</v>
      </c>
      <c r="D134" s="99" t="s">
        <v>25</v>
      </c>
      <c r="E134" s="99" t="s">
        <v>794</v>
      </c>
      <c r="F134" s="99" t="s">
        <v>794</v>
      </c>
      <c r="G134" s="36" t="str">
        <v/>
      </c>
      <c r="H134" s="36" t="s">
        <v>794</v>
      </c>
      <c r="I134" s="99" t="s">
        <v>794</v>
      </c>
      <c r="J134" s="173" t="s">
        <v>794</v>
      </c>
      <c r="K134" s="99" t="s">
        <v>794</v>
      </c>
      <c r="L134" s="36" t="s">
        <v>794</v>
      </c>
      <c r="M134" s="92">
        <v>4</v>
      </c>
      <c r="N134" s="82">
        <v>3</v>
      </c>
      <c r="O134" s="82">
        <v>3</v>
      </c>
      <c r="P134" s="82">
        <v>4</v>
      </c>
      <c r="Q134" s="157" t="str">
        <f>IFERROR(IF(AND(B134=Gebruikersrating!B135,C134=Gebruikersrating!C135,D134=Gebruikersrating!D135), AVERAGEIF(Gebruikersrating!E135:J135,"&lt;6")), "")</f>
        <v/>
      </c>
      <c r="R134" s="93"/>
      <c r="S134" s="167">
        <v>375</v>
      </c>
      <c r="T134" s="99" t="s">
        <v>795</v>
      </c>
      <c r="U134" s="82" t="s">
        <v>338</v>
      </c>
      <c r="V134" s="168" t="s">
        <v>985</v>
      </c>
      <c r="W134" s="21" t="str">
        <v/>
      </c>
      <c r="X134" s="21"/>
      <c r="Y134" s="21"/>
      <c r="Z134" s="21"/>
      <c r="AA134" s="21"/>
      <c r="AB134" s="21"/>
      <c r="AC134" s="21"/>
      <c r="AD134" s="21"/>
      <c r="AE134" s="21"/>
      <c r="AF134" s="21"/>
    </row>
    <row r="135" spans="1:32" ht="30" customHeight="1" x14ac:dyDescent="0.2">
      <c r="A135" s="22"/>
      <c r="B135" s="155" t="s">
        <v>214</v>
      </c>
      <c r="C135" s="163" t="s">
        <v>102</v>
      </c>
      <c r="D135" s="155" t="s">
        <v>38</v>
      </c>
      <c r="E135" s="155">
        <v>0</v>
      </c>
      <c r="F135" s="155">
        <v>20000</v>
      </c>
      <c r="G135" s="38">
        <v>20000</v>
      </c>
      <c r="H135" s="38" t="s">
        <v>884</v>
      </c>
      <c r="I135" s="155">
        <v>1</v>
      </c>
      <c r="J135" s="171" t="s">
        <v>884</v>
      </c>
      <c r="K135" s="155" t="s">
        <v>794</v>
      </c>
      <c r="L135" s="38" t="s">
        <v>794</v>
      </c>
      <c r="M135" s="86">
        <v>5</v>
      </c>
      <c r="N135" s="87">
        <v>3</v>
      </c>
      <c r="O135" s="87">
        <v>2</v>
      </c>
      <c r="P135" s="87">
        <v>4</v>
      </c>
      <c r="Q135" s="157" t="str">
        <f>IFERROR(IF(AND(B135=Gebruikersrating!B136,C135=Gebruikersrating!C136,D135=Gebruikersrating!D136), AVERAGEIF(Gebruikersrating!E136:J136,"&lt;6")), "")</f>
        <v/>
      </c>
      <c r="R135" s="94" t="s">
        <v>823</v>
      </c>
      <c r="S135" s="158">
        <v>3000</v>
      </c>
      <c r="T135" s="155" t="s">
        <v>795</v>
      </c>
      <c r="U135" s="87" t="s">
        <v>795</v>
      </c>
      <c r="V135" s="164" t="s">
        <v>824</v>
      </c>
      <c r="W135" s="21" t="str">
        <v/>
      </c>
      <c r="X135" s="21"/>
      <c r="Y135" s="21"/>
      <c r="Z135" s="21"/>
      <c r="AA135" s="21"/>
      <c r="AB135" s="21"/>
      <c r="AC135" s="21"/>
      <c r="AD135" s="21"/>
      <c r="AE135" s="21"/>
      <c r="AF135" s="21"/>
    </row>
    <row r="136" spans="1:32" ht="30" customHeight="1" x14ac:dyDescent="0.2">
      <c r="A136" s="22"/>
      <c r="B136" s="155" t="s">
        <v>214</v>
      </c>
      <c r="C136" s="163" t="s">
        <v>103</v>
      </c>
      <c r="D136" s="155" t="s">
        <v>38</v>
      </c>
      <c r="E136" s="155">
        <v>0</v>
      </c>
      <c r="F136" s="155">
        <v>2000</v>
      </c>
      <c r="G136" s="38">
        <v>2000</v>
      </c>
      <c r="H136" s="38" t="s">
        <v>885</v>
      </c>
      <c r="I136" s="155">
        <v>25</v>
      </c>
      <c r="J136" s="171" t="s">
        <v>885</v>
      </c>
      <c r="K136" s="155" t="s">
        <v>794</v>
      </c>
      <c r="L136" s="38" t="s">
        <v>794</v>
      </c>
      <c r="M136" s="86">
        <v>5</v>
      </c>
      <c r="N136" s="87">
        <v>3</v>
      </c>
      <c r="O136" s="87">
        <v>3</v>
      </c>
      <c r="P136" s="87">
        <v>4</v>
      </c>
      <c r="Q136" s="157" t="str">
        <f>IFERROR(IF(AND(B136=Gebruikersrating!B137,C136=Gebruikersrating!C137,D136=Gebruikersrating!D137), AVERAGEIF(Gebruikersrating!E137:J137,"&lt;6")), "")</f>
        <v/>
      </c>
      <c r="R136" s="94" t="s">
        <v>825</v>
      </c>
      <c r="S136" s="158">
        <v>5000</v>
      </c>
      <c r="T136" s="155" t="s">
        <v>795</v>
      </c>
      <c r="U136" s="87" t="s">
        <v>795</v>
      </c>
      <c r="V136" s="164" t="s">
        <v>986</v>
      </c>
      <c r="W136" s="21" t="str">
        <v/>
      </c>
      <c r="X136" s="21"/>
      <c r="Y136" s="21"/>
      <c r="Z136" s="21"/>
      <c r="AA136" s="21"/>
      <c r="AB136" s="21"/>
      <c r="AC136" s="21"/>
      <c r="AD136" s="21"/>
      <c r="AE136" s="21"/>
      <c r="AF136" s="21"/>
    </row>
    <row r="137" spans="1:32" ht="30" customHeight="1" x14ac:dyDescent="0.2">
      <c r="A137" s="22"/>
      <c r="B137" s="155" t="s">
        <v>214</v>
      </c>
      <c r="C137" s="163" t="s">
        <v>104</v>
      </c>
      <c r="D137" s="155" t="s">
        <v>38</v>
      </c>
      <c r="E137" s="155">
        <v>0</v>
      </c>
      <c r="F137" s="155">
        <v>5000</v>
      </c>
      <c r="G137" s="38">
        <v>5000</v>
      </c>
      <c r="H137" s="38" t="s">
        <v>885</v>
      </c>
      <c r="I137" s="155">
        <v>4</v>
      </c>
      <c r="J137" s="171" t="s">
        <v>885</v>
      </c>
      <c r="K137" s="155" t="s">
        <v>794</v>
      </c>
      <c r="L137" s="38" t="s">
        <v>794</v>
      </c>
      <c r="M137" s="86">
        <v>5</v>
      </c>
      <c r="N137" s="87">
        <v>3</v>
      </c>
      <c r="O137" s="87">
        <v>2</v>
      </c>
      <c r="P137" s="87">
        <v>4</v>
      </c>
      <c r="Q137" s="157" t="str">
        <f>IFERROR(IF(AND(B137=Gebruikersrating!B138,C137=Gebruikersrating!C138,D137=Gebruikersrating!D138), AVERAGEIF(Gebruikersrating!E138:J138,"&lt;6")), "")</f>
        <v/>
      </c>
      <c r="R137" s="87" t="s">
        <v>827</v>
      </c>
      <c r="S137" s="158">
        <v>3000</v>
      </c>
      <c r="T137" s="155" t="s">
        <v>795</v>
      </c>
      <c r="U137" s="87" t="s">
        <v>795</v>
      </c>
      <c r="V137" s="164" t="s">
        <v>828</v>
      </c>
      <c r="W137" s="21" t="str">
        <v/>
      </c>
      <c r="X137" s="21"/>
      <c r="Y137" s="21"/>
      <c r="Z137" s="21"/>
      <c r="AA137" s="21"/>
      <c r="AB137" s="21"/>
      <c r="AC137" s="21"/>
      <c r="AD137" s="21"/>
      <c r="AE137" s="21"/>
      <c r="AF137" s="21"/>
    </row>
    <row r="138" spans="1:32" ht="30" customHeight="1" x14ac:dyDescent="0.2">
      <c r="A138" s="22"/>
      <c r="B138" s="155" t="s">
        <v>215</v>
      </c>
      <c r="C138" s="163" t="s">
        <v>102</v>
      </c>
      <c r="D138" s="155" t="s">
        <v>38</v>
      </c>
      <c r="E138" s="155">
        <v>0</v>
      </c>
      <c r="F138" s="155">
        <v>20000</v>
      </c>
      <c r="G138" s="38">
        <v>20000</v>
      </c>
      <c r="H138" s="38" t="s">
        <v>884</v>
      </c>
      <c r="I138" s="155">
        <v>4</v>
      </c>
      <c r="J138" s="162" t="s">
        <v>884</v>
      </c>
      <c r="K138" s="155" t="s">
        <v>794</v>
      </c>
      <c r="L138" s="178" t="s">
        <v>794</v>
      </c>
      <c r="M138" s="86">
        <v>5</v>
      </c>
      <c r="N138" s="87">
        <v>3</v>
      </c>
      <c r="O138" s="87">
        <v>2</v>
      </c>
      <c r="P138" s="87">
        <v>4</v>
      </c>
      <c r="Q138" s="157" t="str">
        <f>IFERROR(IF(AND(B138=Gebruikersrating!B139,C138=Gebruikersrating!C139,D138=Gebruikersrating!D139), AVERAGEIF(Gebruikersrating!E139:J139,"&lt;6")), "")</f>
        <v/>
      </c>
      <c r="R138" s="96" t="s">
        <v>987</v>
      </c>
      <c r="S138" s="158">
        <v>3000</v>
      </c>
      <c r="T138" s="155" t="s">
        <v>795</v>
      </c>
      <c r="U138" s="87" t="s">
        <v>795</v>
      </c>
      <c r="V138" s="164" t="s">
        <v>824</v>
      </c>
      <c r="W138" s="21" t="str">
        <v/>
      </c>
      <c r="X138" s="21"/>
      <c r="Y138" s="21"/>
      <c r="Z138" s="21"/>
      <c r="AA138" s="21"/>
      <c r="AB138" s="21"/>
      <c r="AC138" s="21"/>
      <c r="AD138" s="21"/>
      <c r="AE138" s="21"/>
      <c r="AF138" s="21"/>
    </row>
    <row r="139" spans="1:32" ht="30" customHeight="1" x14ac:dyDescent="0.2">
      <c r="A139" s="22"/>
      <c r="B139" s="155" t="s">
        <v>215</v>
      </c>
      <c r="C139" s="163" t="s">
        <v>103</v>
      </c>
      <c r="D139" s="155" t="s">
        <v>38</v>
      </c>
      <c r="E139" s="155">
        <v>0</v>
      </c>
      <c r="F139" s="155">
        <v>2000</v>
      </c>
      <c r="G139" s="38">
        <v>2000</v>
      </c>
      <c r="H139" s="38" t="s">
        <v>885</v>
      </c>
      <c r="I139" s="155">
        <v>25</v>
      </c>
      <c r="J139" s="162" t="s">
        <v>885</v>
      </c>
      <c r="K139" s="155" t="s">
        <v>794</v>
      </c>
      <c r="L139" s="178" t="s">
        <v>794</v>
      </c>
      <c r="M139" s="86">
        <v>5</v>
      </c>
      <c r="N139" s="87">
        <v>3</v>
      </c>
      <c r="O139" s="87">
        <v>3</v>
      </c>
      <c r="P139" s="87">
        <v>4</v>
      </c>
      <c r="Q139" s="157" t="str">
        <f>IFERROR(IF(AND(B139=Gebruikersrating!B140,C139=Gebruikersrating!C140,D139=Gebruikersrating!D140), AVERAGEIF(Gebruikersrating!E140:J140,"&lt;6")), "")</f>
        <v/>
      </c>
      <c r="R139" s="96" t="s">
        <v>988</v>
      </c>
      <c r="S139" s="158">
        <v>5000</v>
      </c>
      <c r="T139" s="155" t="s">
        <v>795</v>
      </c>
      <c r="U139" s="87" t="s">
        <v>795</v>
      </c>
      <c r="V139" s="164" t="s">
        <v>989</v>
      </c>
      <c r="W139" s="21" t="str">
        <v/>
      </c>
      <c r="X139" s="21"/>
      <c r="Y139" s="21"/>
      <c r="Z139" s="21"/>
      <c r="AA139" s="21"/>
      <c r="AB139" s="21"/>
      <c r="AC139" s="21"/>
      <c r="AD139" s="21"/>
      <c r="AE139" s="21"/>
      <c r="AF139" s="21"/>
    </row>
    <row r="140" spans="1:32" ht="30" customHeight="1" x14ac:dyDescent="0.2">
      <c r="A140" s="22"/>
      <c r="B140" s="155" t="s">
        <v>215</v>
      </c>
      <c r="C140" s="163" t="s">
        <v>104</v>
      </c>
      <c r="D140" s="155" t="s">
        <v>38</v>
      </c>
      <c r="E140" s="155">
        <v>0</v>
      </c>
      <c r="F140" s="155">
        <v>5000</v>
      </c>
      <c r="G140" s="38">
        <v>5000</v>
      </c>
      <c r="H140" s="38" t="s">
        <v>885</v>
      </c>
      <c r="I140" s="155">
        <v>5</v>
      </c>
      <c r="J140" s="162" t="s">
        <v>885</v>
      </c>
      <c r="K140" s="155" t="s">
        <v>794</v>
      </c>
      <c r="L140" s="38" t="s">
        <v>794</v>
      </c>
      <c r="M140" s="86">
        <v>5</v>
      </c>
      <c r="N140" s="87">
        <v>3</v>
      </c>
      <c r="O140" s="87">
        <v>2</v>
      </c>
      <c r="P140" s="87">
        <v>4</v>
      </c>
      <c r="Q140" s="157" t="str">
        <f>IFERROR(IF(AND(B140=Gebruikersrating!B141,C140=Gebruikersrating!C141,D140=Gebruikersrating!D141), AVERAGEIF(Gebruikersrating!E141:J141,"&lt;6")), "")</f>
        <v/>
      </c>
      <c r="R140" s="82" t="s">
        <v>990</v>
      </c>
      <c r="S140" s="158">
        <v>3000</v>
      </c>
      <c r="T140" s="155" t="s">
        <v>795</v>
      </c>
      <c r="U140" s="87" t="s">
        <v>795</v>
      </c>
      <c r="V140" s="164" t="s">
        <v>828</v>
      </c>
      <c r="W140" s="21" t="str">
        <v/>
      </c>
      <c r="X140" s="21"/>
      <c r="Y140" s="21"/>
      <c r="Z140" s="21"/>
      <c r="AA140" s="21"/>
      <c r="AB140" s="21"/>
      <c r="AC140" s="21"/>
      <c r="AD140" s="21"/>
      <c r="AE140" s="21"/>
      <c r="AF140" s="21"/>
    </row>
    <row r="141" spans="1:32" ht="30" customHeight="1" x14ac:dyDescent="0.2">
      <c r="A141" s="22"/>
      <c r="B141" s="155" t="s">
        <v>215</v>
      </c>
      <c r="C141" s="163" t="s">
        <v>216</v>
      </c>
      <c r="D141" s="155" t="s">
        <v>38</v>
      </c>
      <c r="E141" s="155">
        <v>0</v>
      </c>
      <c r="F141" s="155">
        <v>500</v>
      </c>
      <c r="G141" s="38">
        <v>500</v>
      </c>
      <c r="H141" s="38" t="s">
        <v>885</v>
      </c>
      <c r="I141" s="155">
        <v>8</v>
      </c>
      <c r="J141" s="162" t="s">
        <v>885</v>
      </c>
      <c r="K141" s="155" t="s">
        <v>794</v>
      </c>
      <c r="L141" s="38" t="s">
        <v>794</v>
      </c>
      <c r="M141" s="86">
        <v>5</v>
      </c>
      <c r="N141" s="87">
        <v>3</v>
      </c>
      <c r="O141" s="87">
        <v>3</v>
      </c>
      <c r="P141" s="87">
        <v>4</v>
      </c>
      <c r="Q141" s="157" t="str">
        <f>IFERROR(IF(AND(B141=Gebruikersrating!B142,C141=Gebruikersrating!C142,D141=Gebruikersrating!D142), AVERAGEIF(Gebruikersrating!E142:J142,"&lt;6")), "")</f>
        <v/>
      </c>
      <c r="R141" s="82" t="s">
        <v>991</v>
      </c>
      <c r="S141" s="158">
        <v>3500</v>
      </c>
      <c r="T141" s="155" t="s">
        <v>795</v>
      </c>
      <c r="U141" s="87" t="s">
        <v>795</v>
      </c>
      <c r="V141" s="164" t="s">
        <v>992</v>
      </c>
      <c r="W141" s="21" t="str">
        <v/>
      </c>
      <c r="X141" s="21"/>
      <c r="Y141" s="21"/>
      <c r="Z141" s="21"/>
      <c r="AA141" s="21"/>
      <c r="AB141" s="21"/>
      <c r="AC141" s="21"/>
      <c r="AD141" s="21"/>
      <c r="AE141" s="21"/>
      <c r="AF141" s="21"/>
    </row>
    <row r="142" spans="1:32" ht="30" customHeight="1" x14ac:dyDescent="0.2">
      <c r="A142" s="22"/>
      <c r="B142" s="99" t="s">
        <v>215</v>
      </c>
      <c r="C142" s="161" t="s">
        <v>217</v>
      </c>
      <c r="D142" s="99" t="s">
        <v>38</v>
      </c>
      <c r="E142" s="99">
        <v>0</v>
      </c>
      <c r="F142" s="99">
        <v>20</v>
      </c>
      <c r="G142" s="36">
        <v>20</v>
      </c>
      <c r="H142" s="36" t="s">
        <v>887</v>
      </c>
      <c r="I142" s="99" t="s">
        <v>993</v>
      </c>
      <c r="J142" s="166" t="s">
        <v>994</v>
      </c>
      <c r="K142" s="99" t="s">
        <v>995</v>
      </c>
      <c r="L142" s="36" t="s">
        <v>818</v>
      </c>
      <c r="M142" s="92">
        <v>5</v>
      </c>
      <c r="N142" s="82">
        <v>3</v>
      </c>
      <c r="O142" s="82">
        <v>2</v>
      </c>
      <c r="P142" s="82">
        <v>4</v>
      </c>
      <c r="Q142" s="157" t="str">
        <f>IFERROR(IF(AND(B142=Gebruikersrating!B143,C142=Gebruikersrating!C143,D142=Gebruikersrating!D143), AVERAGEIF(Gebruikersrating!E143:J143,"&lt;6")), "")</f>
        <v/>
      </c>
      <c r="R142" s="82"/>
      <c r="S142" s="167">
        <v>150</v>
      </c>
      <c r="T142" s="99" t="s">
        <v>795</v>
      </c>
      <c r="U142" s="82" t="s">
        <v>795</v>
      </c>
      <c r="V142" s="168" t="s">
        <v>996</v>
      </c>
      <c r="W142" s="21" t="str">
        <v/>
      </c>
      <c r="X142" s="21"/>
      <c r="Y142" s="21"/>
      <c r="Z142" s="21"/>
      <c r="AA142" s="21"/>
      <c r="AB142" s="21"/>
      <c r="AC142" s="21"/>
      <c r="AD142" s="21"/>
      <c r="AE142" s="21"/>
      <c r="AF142" s="21"/>
    </row>
    <row r="143" spans="1:32" ht="30" customHeight="1" x14ac:dyDescent="0.2">
      <c r="A143" s="22"/>
      <c r="B143" s="99" t="s">
        <v>218</v>
      </c>
      <c r="C143" s="165" t="s">
        <v>219</v>
      </c>
      <c r="D143" s="99" t="s">
        <v>25</v>
      </c>
      <c r="E143" s="99">
        <v>0.1</v>
      </c>
      <c r="F143" s="99">
        <v>14000</v>
      </c>
      <c r="G143" s="36">
        <v>13999.9</v>
      </c>
      <c r="H143" s="36" t="s">
        <v>887</v>
      </c>
      <c r="I143" s="99" t="s">
        <v>997</v>
      </c>
      <c r="J143" s="166" t="s">
        <v>983</v>
      </c>
      <c r="K143" s="99">
        <v>1E-3</v>
      </c>
      <c r="L143" s="176" t="s">
        <v>998</v>
      </c>
      <c r="M143" s="92">
        <v>2</v>
      </c>
      <c r="N143" s="82">
        <v>2</v>
      </c>
      <c r="O143" s="82">
        <v>3</v>
      </c>
      <c r="P143" s="82">
        <v>4</v>
      </c>
      <c r="Q143" s="157" t="str">
        <f>IFERROR(IF(AND(B143=Gebruikersrating!B144,C143=Gebruikersrating!C144,D143=Gebruikersrating!D144), AVERAGEIF(Gebruikersrating!E144:J144,"&lt;6")), "")</f>
        <v/>
      </c>
      <c r="R143" s="93" t="s">
        <v>832</v>
      </c>
      <c r="S143" s="158" t="s">
        <v>794</v>
      </c>
      <c r="T143" s="99" t="s">
        <v>795</v>
      </c>
      <c r="U143" s="82" t="s">
        <v>338</v>
      </c>
      <c r="V143" s="164" t="s">
        <v>984</v>
      </c>
      <c r="W143" s="21" t="str">
        <v/>
      </c>
      <c r="X143" s="21"/>
      <c r="Y143" s="21"/>
      <c r="Z143" s="21"/>
      <c r="AA143" s="21"/>
      <c r="AB143" s="21"/>
      <c r="AC143" s="21"/>
      <c r="AD143" s="21"/>
      <c r="AE143" s="21"/>
      <c r="AF143" s="21"/>
    </row>
    <row r="144" spans="1:32" ht="30" customHeight="1" x14ac:dyDescent="0.2">
      <c r="A144" s="22"/>
      <c r="B144" s="99" t="s">
        <v>220</v>
      </c>
      <c r="C144" s="165" t="s">
        <v>221</v>
      </c>
      <c r="D144" s="99" t="s">
        <v>25</v>
      </c>
      <c r="E144" s="99">
        <v>0</v>
      </c>
      <c r="F144" s="99">
        <v>3000</v>
      </c>
      <c r="G144" s="36">
        <v>3000</v>
      </c>
      <c r="H144" s="36" t="s">
        <v>887</v>
      </c>
      <c r="I144" s="99">
        <v>10</v>
      </c>
      <c r="J144" s="166" t="s">
        <v>887</v>
      </c>
      <c r="K144" s="99">
        <v>1800</v>
      </c>
      <c r="L144" s="176" t="s">
        <v>834</v>
      </c>
      <c r="M144" s="92">
        <v>2</v>
      </c>
      <c r="N144" s="82">
        <v>2</v>
      </c>
      <c r="O144" s="82">
        <v>3</v>
      </c>
      <c r="P144" s="82">
        <v>4</v>
      </c>
      <c r="Q144" s="157" t="str">
        <f>IFERROR(IF(AND(B144=Gebruikersrating!B145,C144=Gebruikersrating!C145,D144=Gebruikersrating!D145), AVERAGEIF(Gebruikersrating!E145:J145,"&lt;6")), "")</f>
        <v/>
      </c>
      <c r="R144" s="93" t="s">
        <v>832</v>
      </c>
      <c r="S144" s="158" t="s">
        <v>794</v>
      </c>
      <c r="T144" s="99" t="s">
        <v>795</v>
      </c>
      <c r="U144" s="82" t="s">
        <v>795</v>
      </c>
      <c r="V144" s="168" t="s">
        <v>999</v>
      </c>
      <c r="W144" s="21" t="str">
        <v/>
      </c>
      <c r="X144" s="21"/>
      <c r="Y144" s="21"/>
      <c r="Z144" s="21"/>
      <c r="AA144" s="21"/>
      <c r="AB144" s="21"/>
      <c r="AC144" s="21"/>
      <c r="AD144" s="21"/>
      <c r="AE144" s="21"/>
      <c r="AF144" s="21"/>
    </row>
    <row r="145" spans="1:32" ht="30" customHeight="1" x14ac:dyDescent="0.2">
      <c r="A145" s="22"/>
      <c r="B145" s="99" t="s">
        <v>220</v>
      </c>
      <c r="C145" s="165" t="s">
        <v>222</v>
      </c>
      <c r="D145" s="99" t="s">
        <v>25</v>
      </c>
      <c r="E145" s="99">
        <v>0</v>
      </c>
      <c r="F145" s="99">
        <v>100</v>
      </c>
      <c r="G145" s="36">
        <v>100</v>
      </c>
      <c r="H145" s="36" t="s">
        <v>887</v>
      </c>
      <c r="I145" s="99">
        <v>10</v>
      </c>
      <c r="J145" s="166" t="s">
        <v>887</v>
      </c>
      <c r="K145" s="99" t="s">
        <v>794</v>
      </c>
      <c r="L145" s="176" t="s">
        <v>794</v>
      </c>
      <c r="M145" s="92">
        <v>2</v>
      </c>
      <c r="N145" s="82">
        <v>2</v>
      </c>
      <c r="O145" s="82">
        <v>3</v>
      </c>
      <c r="P145" s="82">
        <v>3</v>
      </c>
      <c r="Q145" s="157" t="str">
        <f>IFERROR(IF(AND(B145=Gebruikersrating!B146,C145=Gebruikersrating!C146,D145=Gebruikersrating!D146), AVERAGEIF(Gebruikersrating!E146:J146,"&lt;6")), "")</f>
        <v/>
      </c>
      <c r="R145" s="93" t="s">
        <v>832</v>
      </c>
      <c r="S145" s="158" t="s">
        <v>794</v>
      </c>
      <c r="T145" s="99" t="s">
        <v>795</v>
      </c>
      <c r="U145" s="82" t="s">
        <v>795</v>
      </c>
      <c r="V145" s="177" t="s">
        <v>1000</v>
      </c>
      <c r="W145" s="21" t="str">
        <v/>
      </c>
      <c r="X145" s="21"/>
      <c r="Y145" s="21"/>
      <c r="Z145" s="21"/>
      <c r="AA145" s="21"/>
      <c r="AB145" s="21"/>
      <c r="AC145" s="21"/>
      <c r="AD145" s="21"/>
      <c r="AE145" s="21"/>
      <c r="AF145" s="21"/>
    </row>
    <row r="146" spans="1:32" ht="30" customHeight="1" x14ac:dyDescent="0.2">
      <c r="A146" s="22"/>
      <c r="B146" s="99" t="s">
        <v>220</v>
      </c>
      <c r="C146" s="165" t="s">
        <v>223</v>
      </c>
      <c r="D146" s="99" t="s">
        <v>25</v>
      </c>
      <c r="E146" s="99" t="s">
        <v>794</v>
      </c>
      <c r="F146" s="99" t="s">
        <v>794</v>
      </c>
      <c r="G146" s="38" t="str">
        <v/>
      </c>
      <c r="H146" s="38" t="s">
        <v>794</v>
      </c>
      <c r="I146" s="99" t="s">
        <v>794</v>
      </c>
      <c r="J146" s="178" t="s">
        <v>794</v>
      </c>
      <c r="K146" s="99" t="s">
        <v>794</v>
      </c>
      <c r="L146" s="38" t="s">
        <v>794</v>
      </c>
      <c r="M146" s="92">
        <v>2</v>
      </c>
      <c r="N146" s="82">
        <v>2</v>
      </c>
      <c r="O146" s="82">
        <v>2</v>
      </c>
      <c r="P146" s="82">
        <v>3</v>
      </c>
      <c r="Q146" s="157" t="str">
        <f>IFERROR(IF(AND(B146=Gebruikersrating!B147,C146=Gebruikersrating!C147,D146=Gebruikersrating!D147), AVERAGEIF(Gebruikersrating!E147:J147,"&lt;6")), "")</f>
        <v/>
      </c>
      <c r="R146" s="87"/>
      <c r="S146" s="167">
        <v>238</v>
      </c>
      <c r="T146" s="99" t="s">
        <v>795</v>
      </c>
      <c r="U146" s="82" t="s">
        <v>795</v>
      </c>
      <c r="V146" s="168" t="s">
        <v>1001</v>
      </c>
      <c r="W146" s="21" t="str">
        <v/>
      </c>
      <c r="X146" s="21"/>
      <c r="Y146" s="21"/>
      <c r="Z146" s="21"/>
      <c r="AA146" s="21"/>
      <c r="AB146" s="21"/>
      <c r="AC146" s="21"/>
      <c r="AD146" s="21"/>
      <c r="AE146" s="21"/>
      <c r="AF146" s="21"/>
    </row>
    <row r="147" spans="1:32" ht="30" customHeight="1" x14ac:dyDescent="0.2">
      <c r="A147" s="22"/>
      <c r="B147" s="99" t="s">
        <v>224</v>
      </c>
      <c r="C147" s="163" t="s">
        <v>102</v>
      </c>
      <c r="D147" s="155" t="s">
        <v>38</v>
      </c>
      <c r="E147" s="155">
        <v>0</v>
      </c>
      <c r="F147" s="155">
        <v>20000</v>
      </c>
      <c r="G147" s="38">
        <v>20000</v>
      </c>
      <c r="H147" s="38" t="s">
        <v>884</v>
      </c>
      <c r="I147" s="155">
        <v>5</v>
      </c>
      <c r="J147" s="162" t="s">
        <v>884</v>
      </c>
      <c r="K147" s="155" t="s">
        <v>794</v>
      </c>
      <c r="L147" s="38" t="s">
        <v>794</v>
      </c>
      <c r="M147" s="86">
        <v>5</v>
      </c>
      <c r="N147" s="87">
        <v>3</v>
      </c>
      <c r="O147" s="87">
        <v>2</v>
      </c>
      <c r="P147" s="87">
        <v>4</v>
      </c>
      <c r="Q147" s="157" t="str">
        <f>IFERROR(IF(AND(B147=Gebruikersrating!B148,C147=Gebruikersrating!C148,D147=Gebruikersrating!D148), AVERAGEIF(Gebruikersrating!E148:J148,"&lt;6")), "")</f>
        <v/>
      </c>
      <c r="R147" s="96" t="s">
        <v>987</v>
      </c>
      <c r="S147" s="158">
        <v>3000</v>
      </c>
      <c r="T147" s="155" t="s">
        <v>795</v>
      </c>
      <c r="U147" s="87" t="s">
        <v>795</v>
      </c>
      <c r="V147" s="164" t="s">
        <v>824</v>
      </c>
      <c r="W147" s="21" t="str">
        <v/>
      </c>
      <c r="X147" s="21"/>
      <c r="Y147" s="21"/>
      <c r="Z147" s="21"/>
      <c r="AA147" s="21"/>
      <c r="AB147" s="21"/>
      <c r="AC147" s="21"/>
      <c r="AD147" s="21"/>
      <c r="AE147" s="21"/>
      <c r="AF147" s="21"/>
    </row>
    <row r="148" spans="1:32" ht="30" customHeight="1" x14ac:dyDescent="0.2">
      <c r="A148" s="22"/>
      <c r="B148" s="99" t="s">
        <v>224</v>
      </c>
      <c r="C148" s="163" t="s">
        <v>103</v>
      </c>
      <c r="D148" s="155" t="s">
        <v>38</v>
      </c>
      <c r="E148" s="155">
        <v>0</v>
      </c>
      <c r="F148" s="155">
        <v>2000</v>
      </c>
      <c r="G148" s="38">
        <v>2000</v>
      </c>
      <c r="H148" s="38" t="s">
        <v>885</v>
      </c>
      <c r="I148" s="155">
        <v>60</v>
      </c>
      <c r="J148" s="162" t="s">
        <v>885</v>
      </c>
      <c r="K148" s="155" t="s">
        <v>794</v>
      </c>
      <c r="L148" s="38" t="s">
        <v>794</v>
      </c>
      <c r="M148" s="86">
        <v>5</v>
      </c>
      <c r="N148" s="87">
        <v>3</v>
      </c>
      <c r="O148" s="87">
        <v>3</v>
      </c>
      <c r="P148" s="87">
        <v>4</v>
      </c>
      <c r="Q148" s="157" t="str">
        <f>IFERROR(IF(AND(B148=Gebruikersrating!B149,C148=Gebruikersrating!C149,D148=Gebruikersrating!D149), AVERAGEIF(Gebruikersrating!E149:J149,"&lt;6")), "")</f>
        <v/>
      </c>
      <c r="R148" s="96" t="s">
        <v>988</v>
      </c>
      <c r="S148" s="158">
        <v>5000</v>
      </c>
      <c r="T148" s="155" t="s">
        <v>795</v>
      </c>
      <c r="U148" s="87" t="s">
        <v>795</v>
      </c>
      <c r="V148" s="164" t="s">
        <v>1002</v>
      </c>
      <c r="W148" s="21" t="str">
        <v/>
      </c>
      <c r="X148" s="21"/>
      <c r="Y148" s="21"/>
      <c r="Z148" s="21"/>
      <c r="AA148" s="21"/>
      <c r="AB148" s="21"/>
      <c r="AC148" s="21"/>
      <c r="AD148" s="21"/>
      <c r="AE148" s="21"/>
      <c r="AF148" s="21"/>
    </row>
    <row r="149" spans="1:32" ht="30" customHeight="1" x14ac:dyDescent="0.2">
      <c r="A149" s="22"/>
      <c r="B149" s="99" t="s">
        <v>224</v>
      </c>
      <c r="C149" s="156" t="s">
        <v>104</v>
      </c>
      <c r="D149" s="155" t="s">
        <v>38</v>
      </c>
      <c r="E149" s="155">
        <v>0</v>
      </c>
      <c r="F149" s="155">
        <v>2000</v>
      </c>
      <c r="G149" s="182">
        <v>2000</v>
      </c>
      <c r="H149" s="182" t="s">
        <v>885</v>
      </c>
      <c r="I149" s="155">
        <v>8</v>
      </c>
      <c r="J149" s="162" t="s">
        <v>885</v>
      </c>
      <c r="K149" s="155" t="s">
        <v>794</v>
      </c>
      <c r="L149" s="38" t="s">
        <v>794</v>
      </c>
      <c r="M149" s="86">
        <v>5</v>
      </c>
      <c r="N149" s="87">
        <v>3</v>
      </c>
      <c r="O149" s="87">
        <v>2</v>
      </c>
      <c r="P149" s="87">
        <v>4</v>
      </c>
      <c r="Q149" s="157" t="str">
        <f>IFERROR(IF(AND(B149=Gebruikersrating!B150,C149=Gebruikersrating!C150,D149=Gebruikersrating!D150), AVERAGEIF(Gebruikersrating!E150:J150,"&lt;6")), "")</f>
        <v/>
      </c>
      <c r="R149" s="82" t="s">
        <v>990</v>
      </c>
      <c r="S149" s="158">
        <v>3000</v>
      </c>
      <c r="T149" s="155" t="s">
        <v>795</v>
      </c>
      <c r="U149" s="87" t="s">
        <v>795</v>
      </c>
      <c r="V149" s="164" t="s">
        <v>828</v>
      </c>
      <c r="W149" s="21" t="str">
        <v/>
      </c>
      <c r="X149" s="21"/>
      <c r="Y149" s="21"/>
      <c r="Z149" s="21"/>
      <c r="AA149" s="21"/>
      <c r="AB149" s="21"/>
      <c r="AC149" s="21"/>
      <c r="AD149" s="21"/>
      <c r="AE149" s="21"/>
      <c r="AF149" s="21"/>
    </row>
    <row r="150" spans="1:32" ht="30" customHeight="1" x14ac:dyDescent="0.2">
      <c r="A150" s="22"/>
      <c r="B150" s="99" t="s">
        <v>224</v>
      </c>
      <c r="C150" s="156" t="s">
        <v>216</v>
      </c>
      <c r="D150" s="155" t="s">
        <v>38</v>
      </c>
      <c r="E150" s="155">
        <v>0</v>
      </c>
      <c r="F150" s="155">
        <v>200</v>
      </c>
      <c r="G150" s="38">
        <v>200</v>
      </c>
      <c r="H150" s="38" t="s">
        <v>885</v>
      </c>
      <c r="I150" s="155">
        <v>4</v>
      </c>
      <c r="J150" s="162" t="s">
        <v>885</v>
      </c>
      <c r="K150" s="155" t="s">
        <v>794</v>
      </c>
      <c r="L150" s="38" t="s">
        <v>794</v>
      </c>
      <c r="M150" s="86">
        <v>5</v>
      </c>
      <c r="N150" s="87">
        <v>3</v>
      </c>
      <c r="O150" s="87">
        <v>3</v>
      </c>
      <c r="P150" s="87">
        <v>4</v>
      </c>
      <c r="Q150" s="157" t="str">
        <f>IFERROR(IF(AND(B150=Gebruikersrating!B151,C150=Gebruikersrating!C151,D150=Gebruikersrating!D151), AVERAGEIF(Gebruikersrating!E151:J151,"&lt;6")), "")</f>
        <v/>
      </c>
      <c r="R150" s="82" t="s">
        <v>991</v>
      </c>
      <c r="S150" s="158">
        <v>3500</v>
      </c>
      <c r="T150" s="155" t="s">
        <v>795</v>
      </c>
      <c r="U150" s="87" t="s">
        <v>795</v>
      </c>
      <c r="V150" s="164" t="s">
        <v>992</v>
      </c>
      <c r="W150" s="21" t="str">
        <v/>
      </c>
      <c r="X150" s="21"/>
      <c r="Y150" s="21"/>
      <c r="Z150" s="21"/>
      <c r="AA150" s="21"/>
      <c r="AB150" s="21"/>
      <c r="AC150" s="21"/>
      <c r="AD150" s="21"/>
      <c r="AE150" s="21"/>
      <c r="AF150" s="21"/>
    </row>
    <row r="151" spans="1:32" ht="30" customHeight="1" x14ac:dyDescent="0.2">
      <c r="A151" s="22"/>
      <c r="B151" s="99" t="s">
        <v>224</v>
      </c>
      <c r="C151" s="99" t="s">
        <v>225</v>
      </c>
      <c r="D151" s="99" t="s">
        <v>25</v>
      </c>
      <c r="E151" s="99">
        <v>0</v>
      </c>
      <c r="F151" s="99">
        <v>100</v>
      </c>
      <c r="G151" s="36">
        <v>100</v>
      </c>
      <c r="H151" s="36" t="s">
        <v>1003</v>
      </c>
      <c r="I151" s="155" t="s">
        <v>794</v>
      </c>
      <c r="J151" s="178" t="s">
        <v>794</v>
      </c>
      <c r="K151" s="155" t="s">
        <v>794</v>
      </c>
      <c r="L151" s="38" t="s">
        <v>794</v>
      </c>
      <c r="M151" s="92">
        <v>3</v>
      </c>
      <c r="N151" s="82">
        <v>1</v>
      </c>
      <c r="O151" s="82">
        <v>2</v>
      </c>
      <c r="P151" s="82">
        <v>4</v>
      </c>
      <c r="Q151" s="157" t="str">
        <f>IFERROR(IF(AND(B151=Gebruikersrating!B152,C151=Gebruikersrating!C152,D151=Gebruikersrating!D152), AVERAGEIF(Gebruikersrating!E152:J152,"&lt;6")), "")</f>
        <v/>
      </c>
      <c r="R151" s="87"/>
      <c r="S151" s="167">
        <v>302.5</v>
      </c>
      <c r="T151" s="99" t="s">
        <v>795</v>
      </c>
      <c r="U151" s="82" t="s">
        <v>795</v>
      </c>
      <c r="V151" s="177" t="s">
        <v>1004</v>
      </c>
      <c r="W151" s="21" t="str">
        <v/>
      </c>
      <c r="X151" s="21"/>
      <c r="Y151" s="21"/>
      <c r="Z151" s="21"/>
      <c r="AA151" s="21"/>
      <c r="AB151" s="21"/>
      <c r="AC151" s="21"/>
      <c r="AD151" s="21"/>
      <c r="AE151" s="21"/>
      <c r="AF151" s="21"/>
    </row>
    <row r="152" spans="1:32" ht="30" customHeight="1" x14ac:dyDescent="0.2">
      <c r="A152" s="22"/>
      <c r="B152" s="99" t="s">
        <v>224</v>
      </c>
      <c r="C152" s="99" t="s">
        <v>226</v>
      </c>
      <c r="D152" s="99" t="s">
        <v>25</v>
      </c>
      <c r="E152" s="99">
        <v>0</v>
      </c>
      <c r="F152" s="99">
        <v>10</v>
      </c>
      <c r="G152" s="36">
        <v>10</v>
      </c>
      <c r="H152" s="36" t="s">
        <v>887</v>
      </c>
      <c r="I152" s="99">
        <v>6</v>
      </c>
      <c r="J152" s="166" t="s">
        <v>831</v>
      </c>
      <c r="K152" s="99" t="s">
        <v>794</v>
      </c>
      <c r="L152" s="176" t="s">
        <v>794</v>
      </c>
      <c r="M152" s="92">
        <v>3</v>
      </c>
      <c r="N152" s="82">
        <v>1</v>
      </c>
      <c r="O152" s="82">
        <v>2</v>
      </c>
      <c r="P152" s="82">
        <v>4</v>
      </c>
      <c r="Q152" s="157" t="str">
        <f>IFERROR(IF(AND(B152=Gebruikersrating!B153,C152=Gebruikersrating!C153,D152=Gebruikersrating!D153), AVERAGEIF(Gebruikersrating!E153:J153,"&lt;6")), "")</f>
        <v/>
      </c>
      <c r="R152" s="93" t="s">
        <v>832</v>
      </c>
      <c r="S152" s="158" t="s">
        <v>794</v>
      </c>
      <c r="T152" s="99" t="s">
        <v>795</v>
      </c>
      <c r="U152" s="82" t="s">
        <v>795</v>
      </c>
      <c r="V152" s="177" t="s">
        <v>1005</v>
      </c>
      <c r="W152" s="21" t="str">
        <v/>
      </c>
      <c r="X152" s="21"/>
      <c r="Y152" s="21"/>
      <c r="Z152" s="21"/>
      <c r="AA152" s="21"/>
      <c r="AB152" s="21"/>
      <c r="AC152" s="21"/>
      <c r="AD152" s="21"/>
      <c r="AE152" s="21"/>
      <c r="AF152" s="21"/>
    </row>
    <row r="153" spans="1:32" ht="30" customHeight="1" x14ac:dyDescent="0.2">
      <c r="A153" s="22"/>
      <c r="B153" s="99" t="s">
        <v>224</v>
      </c>
      <c r="C153" s="99" t="s">
        <v>227</v>
      </c>
      <c r="D153" s="99" t="s">
        <v>38</v>
      </c>
      <c r="E153" s="99">
        <v>0</v>
      </c>
      <c r="F153" s="99">
        <v>999</v>
      </c>
      <c r="G153" s="36">
        <v>999</v>
      </c>
      <c r="H153" s="36" t="s">
        <v>887</v>
      </c>
      <c r="I153" s="99">
        <v>2</v>
      </c>
      <c r="J153" s="166" t="s">
        <v>831</v>
      </c>
      <c r="K153" s="99" t="s">
        <v>794</v>
      </c>
      <c r="L153" s="176" t="s">
        <v>794</v>
      </c>
      <c r="M153" s="92">
        <v>4</v>
      </c>
      <c r="N153" s="82">
        <v>2</v>
      </c>
      <c r="O153" s="82">
        <v>3</v>
      </c>
      <c r="P153" s="82">
        <v>4</v>
      </c>
      <c r="Q153" s="157" t="str">
        <f>IFERROR(IF(AND(B153=Gebruikersrating!B154,C153=Gebruikersrating!C154,D153=Gebruikersrating!D154), AVERAGEIF(Gebruikersrating!E154:J154,"&lt;6")), "")</f>
        <v/>
      </c>
      <c r="R153" s="87"/>
      <c r="S153" s="167">
        <v>3725</v>
      </c>
      <c r="T153" s="99" t="s">
        <v>795</v>
      </c>
      <c r="U153" s="82" t="s">
        <v>795</v>
      </c>
      <c r="V153" s="168" t="s">
        <v>1006</v>
      </c>
      <c r="W153" s="21" t="str">
        <v/>
      </c>
      <c r="X153" s="21"/>
      <c r="Y153" s="21"/>
      <c r="Z153" s="21"/>
      <c r="AA153" s="21"/>
      <c r="AB153" s="21"/>
      <c r="AC153" s="21"/>
      <c r="AD153" s="21"/>
      <c r="AE153" s="21"/>
      <c r="AF153" s="21"/>
    </row>
    <row r="154" spans="1:32" ht="30" customHeight="1" x14ac:dyDescent="0.2">
      <c r="A154" s="22"/>
      <c r="B154" s="99" t="s">
        <v>224</v>
      </c>
      <c r="C154" s="99" t="s">
        <v>228</v>
      </c>
      <c r="D154" s="99" t="s">
        <v>38</v>
      </c>
      <c r="E154" s="99">
        <v>0</v>
      </c>
      <c r="F154" s="99">
        <v>2</v>
      </c>
      <c r="G154" s="36">
        <v>2</v>
      </c>
      <c r="H154" s="36" t="s">
        <v>921</v>
      </c>
      <c r="I154" s="99">
        <v>20</v>
      </c>
      <c r="J154" s="176" t="s">
        <v>831</v>
      </c>
      <c r="K154" s="99" t="s">
        <v>794</v>
      </c>
      <c r="L154" s="176" t="s">
        <v>794</v>
      </c>
      <c r="M154" s="92">
        <v>3</v>
      </c>
      <c r="N154" s="82">
        <v>1</v>
      </c>
      <c r="O154" s="82">
        <v>3</v>
      </c>
      <c r="P154" s="82">
        <v>3</v>
      </c>
      <c r="Q154" s="157" t="str">
        <f>IFERROR(IF(AND(B154=Gebruikersrating!B155,C154=Gebruikersrating!C155,D154=Gebruikersrating!D155), AVERAGEIF(Gebruikersrating!E155:J155,"&lt;6")), "")</f>
        <v/>
      </c>
      <c r="R154" s="87"/>
      <c r="S154" s="167">
        <v>455.18</v>
      </c>
      <c r="T154" s="99" t="s">
        <v>795</v>
      </c>
      <c r="U154" s="82" t="s">
        <v>795</v>
      </c>
      <c r="V154" s="177" t="s">
        <v>1006</v>
      </c>
      <c r="W154" s="21" t="str">
        <v/>
      </c>
      <c r="X154" s="21"/>
      <c r="Y154" s="21"/>
      <c r="Z154" s="21"/>
      <c r="AA154" s="21"/>
      <c r="AB154" s="21"/>
      <c r="AC154" s="21"/>
      <c r="AD154" s="21"/>
      <c r="AE154" s="21"/>
      <c r="AF154" s="21"/>
    </row>
    <row r="155" spans="1:32" ht="30" customHeight="1" x14ac:dyDescent="0.2">
      <c r="A155" s="22"/>
      <c r="B155" s="99" t="s">
        <v>229</v>
      </c>
      <c r="C155" s="156" t="s">
        <v>230</v>
      </c>
      <c r="D155" s="155" t="s">
        <v>38</v>
      </c>
      <c r="E155" s="155">
        <v>-2</v>
      </c>
      <c r="F155" s="155">
        <v>16</v>
      </c>
      <c r="G155" s="38">
        <v>18</v>
      </c>
      <c r="H155" s="38" t="s">
        <v>1007</v>
      </c>
      <c r="I155" s="155">
        <v>0.01</v>
      </c>
      <c r="J155" s="162" t="s">
        <v>1007</v>
      </c>
      <c r="K155" s="155" t="s">
        <v>794</v>
      </c>
      <c r="L155" s="178" t="s">
        <v>794</v>
      </c>
      <c r="M155" s="86">
        <v>4</v>
      </c>
      <c r="N155" s="87">
        <v>2</v>
      </c>
      <c r="O155" s="87">
        <v>3</v>
      </c>
      <c r="P155" s="87">
        <v>4</v>
      </c>
      <c r="Q155" s="157" t="str">
        <f>IFERROR(IF(AND(B155=Gebruikersrating!B156,C155=Gebruikersrating!C156,D155=Gebruikersrating!D156), AVERAGEIF(Gebruikersrating!E156:J156,"&lt;6")), "")</f>
        <v/>
      </c>
      <c r="R155" s="88"/>
      <c r="S155" s="170">
        <v>420</v>
      </c>
      <c r="T155" s="155" t="s">
        <v>795</v>
      </c>
      <c r="U155" s="82" t="s">
        <v>795</v>
      </c>
      <c r="V155" s="164" t="s">
        <v>1008</v>
      </c>
      <c r="W155" s="21" t="str">
        <v/>
      </c>
      <c r="X155" s="21"/>
      <c r="Y155" s="21"/>
      <c r="Z155" s="21"/>
      <c r="AA155" s="21"/>
      <c r="AB155" s="21"/>
      <c r="AC155" s="21"/>
      <c r="AD155" s="21"/>
      <c r="AE155" s="21"/>
      <c r="AF155" s="21"/>
    </row>
    <row r="156" spans="1:32" ht="30" customHeight="1" x14ac:dyDescent="0.2">
      <c r="A156" s="22"/>
      <c r="B156" s="99" t="s">
        <v>229</v>
      </c>
      <c r="C156" s="99" t="s">
        <v>231</v>
      </c>
      <c r="D156" s="99" t="s">
        <v>170</v>
      </c>
      <c r="E156" s="99">
        <v>1</v>
      </c>
      <c r="F156" s="99">
        <v>12</v>
      </c>
      <c r="G156" s="36">
        <v>11</v>
      </c>
      <c r="H156" s="36" t="s">
        <v>1009</v>
      </c>
      <c r="I156" s="155" t="s">
        <v>794</v>
      </c>
      <c r="J156" s="38" t="s">
        <v>794</v>
      </c>
      <c r="K156" s="155" t="s">
        <v>794</v>
      </c>
      <c r="L156" s="38" t="s">
        <v>794</v>
      </c>
      <c r="M156" s="92">
        <v>2</v>
      </c>
      <c r="N156" s="82">
        <v>3</v>
      </c>
      <c r="O156" s="82">
        <v>3</v>
      </c>
      <c r="P156" s="82">
        <v>4</v>
      </c>
      <c r="Q156" s="157" t="str">
        <f>IFERROR(IF(AND(B156=Gebruikersrating!B157,C156=Gebruikersrating!C157,D156=Gebruikersrating!D157), AVERAGEIF(Gebruikersrating!E157:J157,"&lt;6")), "")</f>
        <v/>
      </c>
      <c r="R156" s="93" t="s">
        <v>832</v>
      </c>
      <c r="S156" s="158" t="s">
        <v>794</v>
      </c>
      <c r="T156" s="99" t="s">
        <v>338</v>
      </c>
      <c r="U156" s="82" t="s">
        <v>795</v>
      </c>
      <c r="V156" s="164" t="s">
        <v>1010</v>
      </c>
      <c r="W156" s="21" t="str">
        <v/>
      </c>
      <c r="X156" s="21"/>
      <c r="Y156" s="21"/>
      <c r="Z156" s="21"/>
      <c r="AA156" s="21"/>
      <c r="AB156" s="21"/>
      <c r="AC156" s="21"/>
      <c r="AD156" s="21"/>
      <c r="AE156" s="21"/>
      <c r="AF156" s="21"/>
    </row>
    <row r="157" spans="1:32" ht="30" customHeight="1" x14ac:dyDescent="0.2">
      <c r="A157" s="22"/>
      <c r="B157" s="99" t="s">
        <v>229</v>
      </c>
      <c r="C157" s="99" t="s">
        <v>232</v>
      </c>
      <c r="D157" s="99" t="s">
        <v>25</v>
      </c>
      <c r="E157" s="99">
        <v>0</v>
      </c>
      <c r="F157" s="99">
        <v>14</v>
      </c>
      <c r="G157" s="36">
        <v>14</v>
      </c>
      <c r="H157" s="36" t="s">
        <v>1009</v>
      </c>
      <c r="I157" s="155" t="s">
        <v>794</v>
      </c>
      <c r="J157" s="178" t="s">
        <v>794</v>
      </c>
      <c r="K157" s="155" t="s">
        <v>794</v>
      </c>
      <c r="L157" s="38" t="s">
        <v>794</v>
      </c>
      <c r="M157" s="92">
        <v>3</v>
      </c>
      <c r="N157" s="82">
        <v>2</v>
      </c>
      <c r="O157" s="82">
        <v>3</v>
      </c>
      <c r="P157" s="82">
        <v>4</v>
      </c>
      <c r="Q157" s="157" t="str">
        <f>IFERROR(IF(AND(B157=Gebruikersrating!B158,C157=Gebruikersrating!C158,D157=Gebruikersrating!D158), AVERAGEIF(Gebruikersrating!E158:J158,"&lt;6")), "")</f>
        <v/>
      </c>
      <c r="R157" s="93"/>
      <c r="S157" s="167">
        <v>660</v>
      </c>
      <c r="T157" s="99" t="s">
        <v>795</v>
      </c>
      <c r="U157" s="82" t="s">
        <v>795</v>
      </c>
      <c r="V157" s="177" t="s">
        <v>1011</v>
      </c>
      <c r="W157" s="21" t="str">
        <v/>
      </c>
      <c r="X157" s="21"/>
      <c r="Y157" s="21"/>
      <c r="Z157" s="21"/>
      <c r="AA157" s="21"/>
      <c r="AB157" s="21"/>
      <c r="AC157" s="21"/>
      <c r="AD157" s="21"/>
      <c r="AE157" s="21"/>
      <c r="AF157" s="21"/>
    </row>
    <row r="158" spans="1:32" ht="30" customHeight="1" x14ac:dyDescent="0.2">
      <c r="A158" s="22"/>
      <c r="B158" s="99" t="s">
        <v>229</v>
      </c>
      <c r="C158" s="99" t="s">
        <v>233</v>
      </c>
      <c r="D158" s="99" t="s">
        <v>170</v>
      </c>
      <c r="E158" s="99">
        <v>0</v>
      </c>
      <c r="F158" s="99">
        <v>14</v>
      </c>
      <c r="G158" s="36">
        <v>14</v>
      </c>
      <c r="H158" s="36" t="s">
        <v>1009</v>
      </c>
      <c r="I158" s="155" t="s">
        <v>794</v>
      </c>
      <c r="J158" s="178" t="s">
        <v>794</v>
      </c>
      <c r="K158" s="155" t="s">
        <v>794</v>
      </c>
      <c r="L158" s="38" t="s">
        <v>794</v>
      </c>
      <c r="M158" s="92">
        <v>3</v>
      </c>
      <c r="N158" s="82">
        <v>2</v>
      </c>
      <c r="O158" s="82">
        <v>3</v>
      </c>
      <c r="P158" s="82">
        <v>4</v>
      </c>
      <c r="Q158" s="157" t="str">
        <f>IFERROR(IF(AND(B158=Gebruikersrating!B159,C158=Gebruikersrating!C159,D158=Gebruikersrating!D159), AVERAGEIF(Gebruikersrating!E159:J159,"&lt;6")), "")</f>
        <v/>
      </c>
      <c r="R158" s="93"/>
      <c r="S158" s="167">
        <v>72.5</v>
      </c>
      <c r="T158" s="99" t="s">
        <v>795</v>
      </c>
      <c r="U158" s="82" t="s">
        <v>795</v>
      </c>
      <c r="V158" s="177" t="s">
        <v>1012</v>
      </c>
      <c r="W158" s="21" t="str">
        <v/>
      </c>
      <c r="X158" s="21"/>
      <c r="Y158" s="21"/>
      <c r="Z158" s="21"/>
      <c r="AA158" s="21"/>
      <c r="AB158" s="21"/>
      <c r="AC158" s="21"/>
      <c r="AD158" s="21"/>
      <c r="AE158" s="21"/>
      <c r="AF158" s="21"/>
    </row>
    <row r="159" spans="1:32" ht="30" customHeight="1" x14ac:dyDescent="0.2">
      <c r="A159" s="22"/>
      <c r="B159" s="99" t="s">
        <v>234</v>
      </c>
      <c r="C159" s="156" t="s">
        <v>126</v>
      </c>
      <c r="D159" s="155" t="s">
        <v>38</v>
      </c>
      <c r="E159" s="155">
        <v>400</v>
      </c>
      <c r="F159" s="155">
        <v>700</v>
      </c>
      <c r="G159" s="38">
        <v>300</v>
      </c>
      <c r="H159" s="38" t="s">
        <v>1013</v>
      </c>
      <c r="I159" s="155">
        <v>80</v>
      </c>
      <c r="J159" s="162" t="s">
        <v>831</v>
      </c>
      <c r="K159" s="155">
        <v>5</v>
      </c>
      <c r="L159" s="171" t="s">
        <v>861</v>
      </c>
      <c r="M159" s="86">
        <v>5</v>
      </c>
      <c r="N159" s="87">
        <v>3</v>
      </c>
      <c r="O159" s="87">
        <v>3</v>
      </c>
      <c r="P159" s="87">
        <v>4</v>
      </c>
      <c r="Q159" s="157" t="str">
        <f>IFERROR(IF(AND(B159=Gebruikersrating!B160,C159=Gebruikersrating!C160,D159=Gebruikersrating!D160), AVERAGEIF(Gebruikersrating!E160:J160,"&lt;6")), "")</f>
        <v/>
      </c>
      <c r="R159" s="96" t="s">
        <v>1014</v>
      </c>
      <c r="S159" s="170">
        <v>0</v>
      </c>
      <c r="T159" s="155" t="s">
        <v>795</v>
      </c>
      <c r="U159" s="87" t="s">
        <v>795</v>
      </c>
      <c r="V159" s="164" t="s">
        <v>863</v>
      </c>
      <c r="W159" s="21" t="str">
        <v/>
      </c>
      <c r="X159" s="21"/>
      <c r="Y159" s="21"/>
      <c r="Z159" s="21"/>
      <c r="AA159" s="21"/>
      <c r="AB159" s="21"/>
      <c r="AC159" s="21"/>
      <c r="AD159" s="21"/>
      <c r="AE159" s="21"/>
      <c r="AF159" s="21"/>
    </row>
    <row r="160" spans="1:32" ht="30" customHeight="1" x14ac:dyDescent="0.2">
      <c r="A160" s="22"/>
      <c r="B160" s="99" t="s">
        <v>234</v>
      </c>
      <c r="C160" s="99" t="s">
        <v>235</v>
      </c>
      <c r="D160" s="99" t="s">
        <v>25</v>
      </c>
      <c r="E160" s="99">
        <v>0</v>
      </c>
      <c r="F160" s="99">
        <v>2500</v>
      </c>
      <c r="G160" s="36">
        <v>2500</v>
      </c>
      <c r="H160" s="36" t="s">
        <v>1015</v>
      </c>
      <c r="I160" s="99" t="s">
        <v>808</v>
      </c>
      <c r="J160" s="176" t="s">
        <v>1016</v>
      </c>
      <c r="K160" s="99" t="s">
        <v>882</v>
      </c>
      <c r="L160" s="176" t="s">
        <v>818</v>
      </c>
      <c r="M160" s="92">
        <v>2</v>
      </c>
      <c r="N160" s="82">
        <v>2</v>
      </c>
      <c r="O160" s="82">
        <v>3</v>
      </c>
      <c r="P160" s="82">
        <v>4</v>
      </c>
      <c r="Q160" s="157" t="str">
        <f>IFERROR(IF(AND(B160=Gebruikersrating!B161,C160=Gebruikersrating!C161,D160=Gebruikersrating!D161), AVERAGEIF(Gebruikersrating!E161:J161,"&lt;6")), "")</f>
        <v/>
      </c>
      <c r="R160" s="93" t="s">
        <v>832</v>
      </c>
      <c r="S160" s="158" t="s">
        <v>794</v>
      </c>
      <c r="T160" s="99" t="s">
        <v>795</v>
      </c>
      <c r="U160" s="82" t="s">
        <v>338</v>
      </c>
      <c r="V160" s="164" t="s">
        <v>1017</v>
      </c>
      <c r="W160" s="21" t="str">
        <v/>
      </c>
      <c r="X160" s="21"/>
      <c r="Y160" s="21"/>
      <c r="Z160" s="21"/>
      <c r="AA160" s="21"/>
      <c r="AB160" s="21"/>
      <c r="AC160" s="21"/>
      <c r="AD160" s="21"/>
      <c r="AE160" s="21"/>
      <c r="AF160" s="21"/>
    </row>
    <row r="161" spans="1:32" ht="30" customHeight="1" x14ac:dyDescent="0.2">
      <c r="A161" s="22"/>
      <c r="B161" s="155" t="s">
        <v>236</v>
      </c>
      <c r="C161" s="156" t="s">
        <v>102</v>
      </c>
      <c r="D161" s="155" t="s">
        <v>38</v>
      </c>
      <c r="E161" s="155">
        <v>0</v>
      </c>
      <c r="F161" s="155">
        <v>100000</v>
      </c>
      <c r="G161" s="38">
        <v>100000</v>
      </c>
      <c r="H161" s="38" t="s">
        <v>884</v>
      </c>
      <c r="I161" s="155">
        <v>5</v>
      </c>
      <c r="J161" s="171" t="s">
        <v>884</v>
      </c>
      <c r="K161" s="155" t="s">
        <v>794</v>
      </c>
      <c r="L161" s="38" t="s">
        <v>794</v>
      </c>
      <c r="M161" s="86">
        <v>5</v>
      </c>
      <c r="N161" s="87">
        <v>3</v>
      </c>
      <c r="O161" s="87">
        <v>2</v>
      </c>
      <c r="P161" s="87">
        <v>4</v>
      </c>
      <c r="Q161" s="157" t="str">
        <f>IFERROR(IF(AND(B161=Gebruikersrating!B162,C161=Gebruikersrating!C162,D161=Gebruikersrating!D162), AVERAGEIF(Gebruikersrating!E162:J162,"&lt;6")), "")</f>
        <v/>
      </c>
      <c r="R161" s="94" t="s">
        <v>823</v>
      </c>
      <c r="S161" s="158">
        <v>3000</v>
      </c>
      <c r="T161" s="155" t="s">
        <v>795</v>
      </c>
      <c r="U161" s="87" t="s">
        <v>795</v>
      </c>
      <c r="V161" s="164" t="s">
        <v>824</v>
      </c>
      <c r="W161" s="21" t="str">
        <v/>
      </c>
      <c r="X161" s="21"/>
      <c r="Y161" s="21"/>
      <c r="Z161" s="21"/>
      <c r="AA161" s="21"/>
      <c r="AB161" s="21"/>
      <c r="AC161" s="21"/>
      <c r="AD161" s="21"/>
      <c r="AE161" s="21"/>
      <c r="AF161" s="21"/>
    </row>
    <row r="162" spans="1:32" ht="30" customHeight="1" x14ac:dyDescent="0.2">
      <c r="A162" s="22"/>
      <c r="B162" s="155" t="s">
        <v>236</v>
      </c>
      <c r="C162" s="156" t="s">
        <v>104</v>
      </c>
      <c r="D162" s="155" t="s">
        <v>38</v>
      </c>
      <c r="E162" s="155">
        <v>0</v>
      </c>
      <c r="F162" s="155">
        <v>1000</v>
      </c>
      <c r="G162" s="38">
        <v>1000</v>
      </c>
      <c r="H162" s="38" t="s">
        <v>884</v>
      </c>
      <c r="I162" s="155">
        <v>6</v>
      </c>
      <c r="J162" s="171" t="s">
        <v>884</v>
      </c>
      <c r="K162" s="155" t="s">
        <v>794</v>
      </c>
      <c r="L162" s="38" t="s">
        <v>794</v>
      </c>
      <c r="M162" s="86">
        <v>5</v>
      </c>
      <c r="N162" s="87">
        <v>3</v>
      </c>
      <c r="O162" s="87">
        <v>2</v>
      </c>
      <c r="P162" s="87">
        <v>4</v>
      </c>
      <c r="Q162" s="157" t="str">
        <f>IFERROR(IF(AND(B162=Gebruikersrating!B163,C162=Gebruikersrating!C163,D162=Gebruikersrating!D163), AVERAGEIF(Gebruikersrating!E163:J163,"&lt;6")), "")</f>
        <v/>
      </c>
      <c r="R162" s="87" t="s">
        <v>827</v>
      </c>
      <c r="S162" s="158">
        <v>3000</v>
      </c>
      <c r="T162" s="155" t="s">
        <v>795</v>
      </c>
      <c r="U162" s="87" t="s">
        <v>795</v>
      </c>
      <c r="V162" s="164" t="s">
        <v>828</v>
      </c>
      <c r="W162" s="21" t="str">
        <v/>
      </c>
      <c r="X162" s="21"/>
      <c r="Y162" s="21"/>
      <c r="Z162" s="21"/>
      <c r="AA162" s="21"/>
      <c r="AB162" s="21"/>
      <c r="AC162" s="21"/>
      <c r="AD162" s="21"/>
      <c r="AE162" s="21"/>
      <c r="AF162" s="21"/>
    </row>
    <row r="163" spans="1:32" ht="30" customHeight="1" x14ac:dyDescent="0.2">
      <c r="A163" s="22"/>
      <c r="B163" s="155" t="s">
        <v>236</v>
      </c>
      <c r="C163" s="156" t="s">
        <v>237</v>
      </c>
      <c r="D163" s="155" t="s">
        <v>38</v>
      </c>
      <c r="E163" s="155">
        <v>1</v>
      </c>
      <c r="F163" s="155">
        <v>65000</v>
      </c>
      <c r="G163" s="38">
        <v>64999</v>
      </c>
      <c r="H163" s="38" t="s">
        <v>884</v>
      </c>
      <c r="I163" s="155">
        <v>10</v>
      </c>
      <c r="J163" s="171" t="s">
        <v>884</v>
      </c>
      <c r="K163" s="155" t="s">
        <v>794</v>
      </c>
      <c r="L163" s="38" t="s">
        <v>794</v>
      </c>
      <c r="M163" s="86">
        <v>5</v>
      </c>
      <c r="N163" s="87">
        <v>3</v>
      </c>
      <c r="O163" s="87">
        <v>2</v>
      </c>
      <c r="P163" s="87">
        <v>4</v>
      </c>
      <c r="Q163" s="157" t="str">
        <f>IFERROR(IF(AND(B163=Gebruikersrating!B164,C163=Gebruikersrating!C164,D163=Gebruikersrating!D164), AVERAGEIF(Gebruikersrating!E164:J164,"&lt;6")), "")</f>
        <v/>
      </c>
      <c r="R163" s="88"/>
      <c r="S163" s="158">
        <v>4620</v>
      </c>
      <c r="T163" s="155" t="s">
        <v>795</v>
      </c>
      <c r="U163" s="87" t="s">
        <v>795</v>
      </c>
      <c r="V163" s="164" t="s">
        <v>1018</v>
      </c>
      <c r="W163" s="21" t="str">
        <v/>
      </c>
      <c r="X163" s="21"/>
      <c r="Y163" s="21"/>
      <c r="Z163" s="21"/>
      <c r="AA163" s="21"/>
      <c r="AB163" s="21"/>
      <c r="AC163" s="21"/>
      <c r="AD163" s="21"/>
      <c r="AE163" s="21"/>
      <c r="AF163" s="21"/>
    </row>
    <row r="164" spans="1:32" ht="30" customHeight="1" x14ac:dyDescent="0.2">
      <c r="A164" s="22"/>
      <c r="B164" s="155" t="s">
        <v>238</v>
      </c>
      <c r="C164" s="156" t="s">
        <v>102</v>
      </c>
      <c r="D164" s="155" t="s">
        <v>38</v>
      </c>
      <c r="E164" s="155">
        <v>0</v>
      </c>
      <c r="F164" s="155">
        <v>250000</v>
      </c>
      <c r="G164" s="38">
        <v>250000</v>
      </c>
      <c r="H164" s="38" t="s">
        <v>884</v>
      </c>
      <c r="I164" s="155">
        <v>5</v>
      </c>
      <c r="J164" s="171" t="s">
        <v>884</v>
      </c>
      <c r="K164" s="155" t="s">
        <v>794</v>
      </c>
      <c r="L164" s="38" t="s">
        <v>794</v>
      </c>
      <c r="M164" s="86">
        <v>5</v>
      </c>
      <c r="N164" s="87">
        <v>3</v>
      </c>
      <c r="O164" s="87">
        <v>2</v>
      </c>
      <c r="P164" s="87">
        <v>4</v>
      </c>
      <c r="Q164" s="157" t="str">
        <f>IFERROR(IF(AND(B164=Gebruikersrating!B165,C164=Gebruikersrating!C165,D164=Gebruikersrating!D165), AVERAGEIF(Gebruikersrating!E165:J165,"&lt;6")), "")</f>
        <v/>
      </c>
      <c r="R164" s="94" t="s">
        <v>823</v>
      </c>
      <c r="S164" s="158">
        <v>3000</v>
      </c>
      <c r="T164" s="155" t="s">
        <v>795</v>
      </c>
      <c r="U164" s="87" t="s">
        <v>795</v>
      </c>
      <c r="V164" s="164" t="s">
        <v>824</v>
      </c>
      <c r="W164" s="21" t="str">
        <v/>
      </c>
      <c r="X164" s="21"/>
      <c r="Y164" s="21"/>
      <c r="Z164" s="21"/>
      <c r="AA164" s="21"/>
      <c r="AB164" s="21"/>
      <c r="AC164" s="21"/>
      <c r="AD164" s="21"/>
      <c r="AE164" s="21"/>
      <c r="AF164" s="21"/>
    </row>
    <row r="165" spans="1:32" ht="30" customHeight="1" x14ac:dyDescent="0.2">
      <c r="A165" s="22"/>
      <c r="B165" s="155" t="s">
        <v>238</v>
      </c>
      <c r="C165" s="156" t="s">
        <v>103</v>
      </c>
      <c r="D165" s="155" t="s">
        <v>38</v>
      </c>
      <c r="E165" s="155">
        <v>0</v>
      </c>
      <c r="F165" s="155">
        <v>5000</v>
      </c>
      <c r="G165" s="38">
        <v>5000</v>
      </c>
      <c r="H165" s="38" t="s">
        <v>884</v>
      </c>
      <c r="I165" s="155">
        <v>5</v>
      </c>
      <c r="J165" s="162" t="s">
        <v>884</v>
      </c>
      <c r="K165" s="155" t="s">
        <v>794</v>
      </c>
      <c r="L165" s="38" t="s">
        <v>794</v>
      </c>
      <c r="M165" s="86">
        <v>5</v>
      </c>
      <c r="N165" s="87">
        <v>3</v>
      </c>
      <c r="O165" s="87">
        <v>3</v>
      </c>
      <c r="P165" s="87">
        <v>4</v>
      </c>
      <c r="Q165" s="157" t="str">
        <f>IFERROR(IF(AND(B165=Gebruikersrating!B166,C165=Gebruikersrating!C166,D165=Gebruikersrating!D166), AVERAGEIF(Gebruikersrating!E166:J166,"&lt;6")), "")</f>
        <v/>
      </c>
      <c r="R165" s="94" t="s">
        <v>825</v>
      </c>
      <c r="S165" s="158">
        <v>5000</v>
      </c>
      <c r="T165" s="155" t="s">
        <v>795</v>
      </c>
      <c r="U165" s="87" t="s">
        <v>795</v>
      </c>
      <c r="V165" s="164" t="s">
        <v>1019</v>
      </c>
      <c r="W165" s="21" t="str">
        <v/>
      </c>
      <c r="X165" s="21"/>
      <c r="Y165" s="21"/>
      <c r="Z165" s="21"/>
      <c r="AA165" s="21"/>
      <c r="AB165" s="21"/>
      <c r="AC165" s="21"/>
      <c r="AD165" s="21"/>
      <c r="AE165" s="21"/>
      <c r="AF165" s="21"/>
    </row>
    <row r="166" spans="1:32" ht="30" customHeight="1" x14ac:dyDescent="0.2">
      <c r="A166" s="22"/>
      <c r="B166" s="155" t="s">
        <v>238</v>
      </c>
      <c r="C166" s="156" t="s">
        <v>104</v>
      </c>
      <c r="D166" s="155" t="s">
        <v>38</v>
      </c>
      <c r="E166" s="155">
        <v>0</v>
      </c>
      <c r="F166" s="155">
        <v>2000</v>
      </c>
      <c r="G166" s="38">
        <v>2000</v>
      </c>
      <c r="H166" s="38" t="s">
        <v>884</v>
      </c>
      <c r="I166" s="155">
        <v>18</v>
      </c>
      <c r="J166" s="162" t="s">
        <v>884</v>
      </c>
      <c r="K166" s="155" t="s">
        <v>794</v>
      </c>
      <c r="L166" s="38" t="s">
        <v>794</v>
      </c>
      <c r="M166" s="86">
        <v>5</v>
      </c>
      <c r="N166" s="87">
        <v>3</v>
      </c>
      <c r="O166" s="87">
        <v>2</v>
      </c>
      <c r="P166" s="87">
        <v>4</v>
      </c>
      <c r="Q166" s="157" t="str">
        <f>IFERROR(IF(AND(B166=Gebruikersrating!B167,C166=Gebruikersrating!C167,D166=Gebruikersrating!D167), AVERAGEIF(Gebruikersrating!E167:J167,"&lt;6")), "")</f>
        <v/>
      </c>
      <c r="R166" s="87" t="s">
        <v>827</v>
      </c>
      <c r="S166" s="158">
        <v>3000</v>
      </c>
      <c r="T166" s="155" t="s">
        <v>795</v>
      </c>
      <c r="U166" s="87" t="s">
        <v>795</v>
      </c>
      <c r="V166" s="164" t="s">
        <v>828</v>
      </c>
      <c r="W166" s="21" t="str">
        <v/>
      </c>
      <c r="X166" s="21"/>
      <c r="Y166" s="21"/>
      <c r="Z166" s="21"/>
      <c r="AA166" s="21"/>
      <c r="AB166" s="21"/>
      <c r="AC166" s="21"/>
      <c r="AD166" s="21"/>
      <c r="AE166" s="21"/>
      <c r="AF166" s="21"/>
    </row>
    <row r="167" spans="1:32" ht="30" customHeight="1" x14ac:dyDescent="0.2">
      <c r="A167" s="22"/>
      <c r="B167" s="155" t="s">
        <v>238</v>
      </c>
      <c r="C167" s="156" t="s">
        <v>237</v>
      </c>
      <c r="D167" s="155" t="s">
        <v>38</v>
      </c>
      <c r="E167" s="155">
        <v>1</v>
      </c>
      <c r="F167" s="155">
        <v>65000</v>
      </c>
      <c r="G167" s="38">
        <v>64999</v>
      </c>
      <c r="H167" s="38" t="s">
        <v>884</v>
      </c>
      <c r="I167" s="155">
        <v>10</v>
      </c>
      <c r="J167" s="162" t="s">
        <v>884</v>
      </c>
      <c r="K167" s="155" t="s">
        <v>794</v>
      </c>
      <c r="L167" s="38" t="s">
        <v>794</v>
      </c>
      <c r="M167" s="86">
        <v>5</v>
      </c>
      <c r="N167" s="87">
        <v>3</v>
      </c>
      <c r="O167" s="87">
        <v>2</v>
      </c>
      <c r="P167" s="87">
        <v>4</v>
      </c>
      <c r="Q167" s="157" t="str">
        <f>IFERROR(IF(AND(B167=Gebruikersrating!B168,C167=Gebruikersrating!C168,D167=Gebruikersrating!D168), AVERAGEIF(Gebruikersrating!E168:J168,"&lt;6")), "")</f>
        <v/>
      </c>
      <c r="R167" s="88"/>
      <c r="S167" s="158">
        <v>4620</v>
      </c>
      <c r="T167" s="155" t="s">
        <v>795</v>
      </c>
      <c r="U167" s="87" t="s">
        <v>795</v>
      </c>
      <c r="V167" s="164" t="s">
        <v>1018</v>
      </c>
      <c r="W167" s="21" t="str">
        <v/>
      </c>
      <c r="X167" s="21"/>
      <c r="Y167" s="21"/>
      <c r="Z167" s="21"/>
      <c r="AA167" s="21"/>
      <c r="AB167" s="21"/>
      <c r="AC167" s="21"/>
      <c r="AD167" s="21"/>
      <c r="AE167" s="21"/>
      <c r="AF167" s="21"/>
    </row>
    <row r="168" spans="1:32" ht="30" customHeight="1" x14ac:dyDescent="0.2">
      <c r="A168" s="22"/>
      <c r="B168" s="155" t="s">
        <v>239</v>
      </c>
      <c r="C168" s="156" t="s">
        <v>102</v>
      </c>
      <c r="D168" s="155" t="s">
        <v>38</v>
      </c>
      <c r="E168" s="155">
        <v>0</v>
      </c>
      <c r="F168" s="155">
        <v>150000</v>
      </c>
      <c r="G168" s="38">
        <v>150000</v>
      </c>
      <c r="H168" s="38" t="s">
        <v>884</v>
      </c>
      <c r="I168" s="155">
        <v>5</v>
      </c>
      <c r="J168" s="162" t="s">
        <v>884</v>
      </c>
      <c r="K168" s="155" t="s">
        <v>794</v>
      </c>
      <c r="L168" s="178" t="s">
        <v>794</v>
      </c>
      <c r="M168" s="86">
        <v>5</v>
      </c>
      <c r="N168" s="87">
        <v>3</v>
      </c>
      <c r="O168" s="87">
        <v>2</v>
      </c>
      <c r="P168" s="87">
        <v>4</v>
      </c>
      <c r="Q168" s="157" t="str">
        <f>IFERROR(IF(AND(B168=Gebruikersrating!B169,C168=Gebruikersrating!C169,D168=Gebruikersrating!D169), AVERAGEIF(Gebruikersrating!E169:J169,"&lt;6")), "")</f>
        <v/>
      </c>
      <c r="R168" s="94" t="s">
        <v>823</v>
      </c>
      <c r="S168" s="158">
        <v>3000</v>
      </c>
      <c r="T168" s="155" t="s">
        <v>795</v>
      </c>
      <c r="U168" s="87" t="s">
        <v>795</v>
      </c>
      <c r="V168" s="164" t="s">
        <v>824</v>
      </c>
      <c r="W168" s="21" t="str">
        <v/>
      </c>
      <c r="X168" s="21"/>
      <c r="Y168" s="21"/>
      <c r="Z168" s="21"/>
      <c r="AA168" s="21"/>
      <c r="AB168" s="21"/>
      <c r="AC168" s="21"/>
      <c r="AD168" s="21"/>
      <c r="AE168" s="21"/>
      <c r="AF168" s="21"/>
    </row>
    <row r="169" spans="1:32" ht="30" customHeight="1" x14ac:dyDescent="0.2">
      <c r="A169" s="22"/>
      <c r="B169" s="155" t="s">
        <v>239</v>
      </c>
      <c r="C169" s="156" t="s">
        <v>103</v>
      </c>
      <c r="D169" s="155" t="s">
        <v>38</v>
      </c>
      <c r="E169" s="155">
        <v>0</v>
      </c>
      <c r="F169" s="155">
        <v>2000</v>
      </c>
      <c r="G169" s="38">
        <v>2000</v>
      </c>
      <c r="H169" s="38" t="s">
        <v>884</v>
      </c>
      <c r="I169" s="155">
        <v>5</v>
      </c>
      <c r="J169" s="162" t="s">
        <v>884</v>
      </c>
      <c r="K169" s="155" t="s">
        <v>794</v>
      </c>
      <c r="L169" s="178" t="s">
        <v>794</v>
      </c>
      <c r="M169" s="86">
        <v>5</v>
      </c>
      <c r="N169" s="87">
        <v>3</v>
      </c>
      <c r="O169" s="87">
        <v>3</v>
      </c>
      <c r="P169" s="87">
        <v>4</v>
      </c>
      <c r="Q169" s="157" t="str">
        <f>IFERROR(IF(AND(B169=Gebruikersrating!B170,C169=Gebruikersrating!C170,D169=Gebruikersrating!D170), AVERAGEIF(Gebruikersrating!E170:J170,"&lt;6")), "")</f>
        <v/>
      </c>
      <c r="R169" s="94" t="s">
        <v>825</v>
      </c>
      <c r="S169" s="158">
        <v>5000</v>
      </c>
      <c r="T169" s="155" t="s">
        <v>795</v>
      </c>
      <c r="U169" s="87" t="s">
        <v>795</v>
      </c>
      <c r="V169" s="164" t="s">
        <v>1020</v>
      </c>
      <c r="W169" s="21" t="str">
        <v/>
      </c>
      <c r="X169" s="21"/>
      <c r="Y169" s="21"/>
      <c r="Z169" s="21"/>
      <c r="AA169" s="21"/>
      <c r="AB169" s="21"/>
      <c r="AC169" s="21"/>
      <c r="AD169" s="21"/>
      <c r="AE169" s="21"/>
      <c r="AF169" s="21"/>
    </row>
    <row r="170" spans="1:32" ht="30" customHeight="1" x14ac:dyDescent="0.2">
      <c r="A170" s="22"/>
      <c r="B170" s="155" t="s">
        <v>239</v>
      </c>
      <c r="C170" s="156" t="s">
        <v>104</v>
      </c>
      <c r="D170" s="155" t="s">
        <v>38</v>
      </c>
      <c r="E170" s="155">
        <v>0</v>
      </c>
      <c r="F170" s="155">
        <v>1500</v>
      </c>
      <c r="G170" s="38">
        <v>1500</v>
      </c>
      <c r="H170" s="38" t="s">
        <v>884</v>
      </c>
      <c r="I170" s="155">
        <v>10</v>
      </c>
      <c r="J170" s="162" t="s">
        <v>884</v>
      </c>
      <c r="K170" s="155" t="s">
        <v>794</v>
      </c>
      <c r="L170" s="38" t="s">
        <v>794</v>
      </c>
      <c r="M170" s="86">
        <v>5</v>
      </c>
      <c r="N170" s="87">
        <v>3</v>
      </c>
      <c r="O170" s="87">
        <v>2</v>
      </c>
      <c r="P170" s="87">
        <v>4</v>
      </c>
      <c r="Q170" s="157" t="str">
        <f>IFERROR(IF(AND(B170=Gebruikersrating!B171,C170=Gebruikersrating!C171,D170=Gebruikersrating!D171), AVERAGEIF(Gebruikersrating!E171:J171,"&lt;6")), "")</f>
        <v/>
      </c>
      <c r="R170" s="82" t="s">
        <v>1021</v>
      </c>
      <c r="S170" s="158">
        <v>3000</v>
      </c>
      <c r="T170" s="155" t="s">
        <v>795</v>
      </c>
      <c r="U170" s="87" t="s">
        <v>795</v>
      </c>
      <c r="V170" s="164" t="s">
        <v>828</v>
      </c>
      <c r="W170" s="21" t="str">
        <v/>
      </c>
      <c r="X170" s="21"/>
      <c r="Y170" s="21"/>
      <c r="Z170" s="21"/>
      <c r="AA170" s="21"/>
      <c r="AB170" s="21"/>
      <c r="AC170" s="21"/>
      <c r="AD170" s="21"/>
      <c r="AE170" s="21"/>
      <c r="AF170" s="21"/>
    </row>
    <row r="171" spans="1:32" ht="30" customHeight="1" x14ac:dyDescent="0.2">
      <c r="A171" s="22"/>
      <c r="B171" s="155" t="s">
        <v>239</v>
      </c>
      <c r="C171" s="156" t="s">
        <v>216</v>
      </c>
      <c r="D171" s="155" t="s">
        <v>38</v>
      </c>
      <c r="E171" s="155">
        <v>0</v>
      </c>
      <c r="F171" s="155">
        <v>1000</v>
      </c>
      <c r="G171" s="38">
        <v>1000</v>
      </c>
      <c r="H171" s="38" t="s">
        <v>884</v>
      </c>
      <c r="I171" s="155">
        <v>10</v>
      </c>
      <c r="J171" s="162" t="s">
        <v>884</v>
      </c>
      <c r="K171" s="155" t="s">
        <v>794</v>
      </c>
      <c r="L171" s="38" t="s">
        <v>794</v>
      </c>
      <c r="M171" s="86">
        <v>5</v>
      </c>
      <c r="N171" s="87">
        <v>3</v>
      </c>
      <c r="O171" s="87">
        <v>3</v>
      </c>
      <c r="P171" s="87">
        <v>4</v>
      </c>
      <c r="Q171" s="157" t="str">
        <f>IFERROR(IF(AND(B171=Gebruikersrating!B172,C171=Gebruikersrating!C172,D171=Gebruikersrating!D172), AVERAGEIF(Gebruikersrating!E172:J172,"&lt;6")), "")</f>
        <v/>
      </c>
      <c r="R171" s="82" t="s">
        <v>991</v>
      </c>
      <c r="S171" s="158">
        <v>3500</v>
      </c>
      <c r="T171" s="155" t="s">
        <v>795</v>
      </c>
      <c r="U171" s="87" t="s">
        <v>795</v>
      </c>
      <c r="V171" s="164" t="s">
        <v>992</v>
      </c>
      <c r="W171" s="21" t="str">
        <v/>
      </c>
      <c r="X171" s="21"/>
      <c r="Y171" s="21"/>
      <c r="Z171" s="21"/>
      <c r="AA171" s="21"/>
      <c r="AB171" s="21"/>
      <c r="AC171" s="21"/>
      <c r="AD171" s="21"/>
      <c r="AE171" s="21"/>
      <c r="AF171" s="21"/>
    </row>
    <row r="172" spans="1:32" ht="30" customHeight="1" x14ac:dyDescent="0.2">
      <c r="A172" s="22"/>
      <c r="B172" s="155" t="s">
        <v>239</v>
      </c>
      <c r="C172" s="156" t="s">
        <v>237</v>
      </c>
      <c r="D172" s="155" t="s">
        <v>38</v>
      </c>
      <c r="E172" s="155">
        <v>1</v>
      </c>
      <c r="F172" s="155">
        <v>65000</v>
      </c>
      <c r="G172" s="38">
        <v>64999</v>
      </c>
      <c r="H172" s="38" t="s">
        <v>884</v>
      </c>
      <c r="I172" s="155">
        <v>10</v>
      </c>
      <c r="J172" s="171" t="s">
        <v>884</v>
      </c>
      <c r="K172" s="155" t="s">
        <v>794</v>
      </c>
      <c r="L172" s="38" t="s">
        <v>794</v>
      </c>
      <c r="M172" s="86">
        <v>5</v>
      </c>
      <c r="N172" s="87">
        <v>3</v>
      </c>
      <c r="O172" s="87">
        <v>2</v>
      </c>
      <c r="P172" s="87">
        <v>4</v>
      </c>
      <c r="Q172" s="157" t="str">
        <f>IFERROR(IF(AND(B172=Gebruikersrating!B173,C172=Gebruikersrating!C173,D172=Gebruikersrating!D173), AVERAGEIF(Gebruikersrating!E173:J173,"&lt;6")), "")</f>
        <v/>
      </c>
      <c r="R172" s="82" t="s">
        <v>1022</v>
      </c>
      <c r="S172" s="158">
        <v>4620</v>
      </c>
      <c r="T172" s="155" t="s">
        <v>795</v>
      </c>
      <c r="U172" s="87" t="s">
        <v>795</v>
      </c>
      <c r="V172" s="164" t="s">
        <v>1018</v>
      </c>
      <c r="W172" s="21" t="str">
        <v/>
      </c>
      <c r="X172" s="21"/>
      <c r="Y172" s="21"/>
      <c r="Z172" s="21"/>
      <c r="AA172" s="21"/>
      <c r="AB172" s="21"/>
      <c r="AC172" s="21"/>
      <c r="AD172" s="21"/>
      <c r="AE172" s="21"/>
      <c r="AF172" s="21"/>
    </row>
    <row r="173" spans="1:32" ht="30" customHeight="1" x14ac:dyDescent="0.2">
      <c r="A173" s="22"/>
      <c r="B173" s="155" t="s">
        <v>240</v>
      </c>
      <c r="C173" s="156" t="s">
        <v>102</v>
      </c>
      <c r="D173" s="155" t="s">
        <v>38</v>
      </c>
      <c r="E173" s="155">
        <v>0</v>
      </c>
      <c r="F173" s="155">
        <v>225000</v>
      </c>
      <c r="G173" s="38">
        <v>225000</v>
      </c>
      <c r="H173" s="38" t="s">
        <v>884</v>
      </c>
      <c r="I173" s="155">
        <v>5</v>
      </c>
      <c r="J173" s="162" t="s">
        <v>884</v>
      </c>
      <c r="K173" s="155" t="s">
        <v>794</v>
      </c>
      <c r="L173" s="178" t="s">
        <v>794</v>
      </c>
      <c r="M173" s="86">
        <v>5</v>
      </c>
      <c r="N173" s="87">
        <v>3</v>
      </c>
      <c r="O173" s="87">
        <v>2</v>
      </c>
      <c r="P173" s="87">
        <v>4</v>
      </c>
      <c r="Q173" s="157" t="str">
        <f>IFERROR(IF(AND(B173=Gebruikersrating!B174,C173=Gebruikersrating!C174,D173=Gebruikersrating!D174), AVERAGEIF(Gebruikersrating!E174:J174,"&lt;6")), "")</f>
        <v/>
      </c>
      <c r="R173" s="96" t="s">
        <v>987</v>
      </c>
      <c r="S173" s="158">
        <v>3000</v>
      </c>
      <c r="T173" s="155" t="s">
        <v>795</v>
      </c>
      <c r="U173" s="87" t="s">
        <v>795</v>
      </c>
      <c r="V173" s="164" t="s">
        <v>824</v>
      </c>
      <c r="W173" s="21" t="str">
        <v/>
      </c>
      <c r="X173" s="21"/>
      <c r="Y173" s="21"/>
      <c r="Z173" s="21"/>
      <c r="AA173" s="21"/>
      <c r="AB173" s="21"/>
      <c r="AC173" s="21"/>
      <c r="AD173" s="21"/>
      <c r="AE173" s="21"/>
      <c r="AF173" s="21"/>
    </row>
    <row r="174" spans="1:32" ht="30" customHeight="1" x14ac:dyDescent="0.2">
      <c r="A174" s="22"/>
      <c r="B174" s="155" t="s">
        <v>241</v>
      </c>
      <c r="C174" s="156" t="s">
        <v>242</v>
      </c>
      <c r="D174" s="155" t="s">
        <v>25</v>
      </c>
      <c r="E174" s="155" t="s">
        <v>794</v>
      </c>
      <c r="F174" s="155" t="s">
        <v>794</v>
      </c>
      <c r="G174" s="38" t="str">
        <v/>
      </c>
      <c r="H174" s="38" t="s">
        <v>794</v>
      </c>
      <c r="I174" s="155" t="s">
        <v>794</v>
      </c>
      <c r="J174" s="38" t="s">
        <v>794</v>
      </c>
      <c r="K174" s="155" t="s">
        <v>794</v>
      </c>
      <c r="L174" s="38" t="s">
        <v>794</v>
      </c>
      <c r="M174" s="86">
        <v>1</v>
      </c>
      <c r="N174" s="87">
        <v>1</v>
      </c>
      <c r="O174" s="87">
        <v>2</v>
      </c>
      <c r="P174" s="87">
        <v>1</v>
      </c>
      <c r="Q174" s="157" t="str">
        <f>IFERROR(IF(AND(B174=Gebruikersrating!B175,C174=Gebruikersrating!C175,D174=Gebruikersrating!D175), AVERAGEIF(Gebruikersrating!E175:J175,"&lt;6")), "")</f>
        <v/>
      </c>
      <c r="R174" s="88"/>
      <c r="S174" s="158">
        <v>83.957999999999998</v>
      </c>
      <c r="T174" s="155" t="s">
        <v>795</v>
      </c>
      <c r="U174" s="87" t="s">
        <v>795</v>
      </c>
      <c r="V174" s="164" t="s">
        <v>1023</v>
      </c>
      <c r="W174" s="21" t="str">
        <v/>
      </c>
      <c r="X174" s="21"/>
      <c r="Y174" s="21"/>
      <c r="Z174" s="21"/>
      <c r="AA174" s="21"/>
      <c r="AB174" s="21"/>
      <c r="AC174" s="21"/>
      <c r="AD174" s="21"/>
      <c r="AE174" s="21"/>
      <c r="AF174" s="21"/>
    </row>
    <row r="175" spans="1:32" ht="30" customHeight="1" x14ac:dyDescent="0.2">
      <c r="A175" s="22"/>
      <c r="B175" s="155" t="s">
        <v>241</v>
      </c>
      <c r="C175" s="156" t="s">
        <v>243</v>
      </c>
      <c r="D175" s="155" t="s">
        <v>38</v>
      </c>
      <c r="E175" s="155">
        <v>285</v>
      </c>
      <c r="F175" s="155">
        <v>2800</v>
      </c>
      <c r="G175" s="38">
        <v>2515</v>
      </c>
      <c r="H175" s="38" t="s">
        <v>1013</v>
      </c>
      <c r="I175" s="155">
        <v>0.2</v>
      </c>
      <c r="J175" s="171" t="s">
        <v>831</v>
      </c>
      <c r="K175" s="155">
        <v>5</v>
      </c>
      <c r="L175" s="171" t="s">
        <v>818</v>
      </c>
      <c r="M175" s="86">
        <v>5</v>
      </c>
      <c r="N175" s="87">
        <v>3</v>
      </c>
      <c r="O175" s="87">
        <v>3</v>
      </c>
      <c r="P175" s="87">
        <v>4</v>
      </c>
      <c r="Q175" s="157" t="str">
        <f>IFERROR(IF(AND(B175=Gebruikersrating!B176,C175=Gebruikersrating!C176,D175=Gebruikersrating!D176), AVERAGEIF(Gebruikersrating!E176:J176,"&lt;6")), "")</f>
        <v/>
      </c>
      <c r="R175" s="82" t="s">
        <v>832</v>
      </c>
      <c r="S175" s="158" t="s">
        <v>794</v>
      </c>
      <c r="T175" s="155" t="s">
        <v>795</v>
      </c>
      <c r="U175" s="87" t="s">
        <v>795</v>
      </c>
      <c r="V175" s="164" t="s">
        <v>1024</v>
      </c>
      <c r="W175" s="21" t="str">
        <v/>
      </c>
      <c r="X175" s="21"/>
      <c r="Y175" s="21"/>
      <c r="Z175" s="21"/>
      <c r="AA175" s="21"/>
      <c r="AB175" s="21"/>
      <c r="AC175" s="21"/>
      <c r="AD175" s="21"/>
      <c r="AE175" s="21"/>
      <c r="AF175" s="21"/>
    </row>
    <row r="176" spans="1:32" ht="30" customHeight="1" x14ac:dyDescent="0.2">
      <c r="A176" s="22"/>
      <c r="B176" s="99" t="s">
        <v>241</v>
      </c>
      <c r="C176" s="99" t="s">
        <v>244</v>
      </c>
      <c r="D176" s="99" t="s">
        <v>25</v>
      </c>
      <c r="E176" s="99">
        <v>1E-3</v>
      </c>
      <c r="F176" s="99">
        <v>10</v>
      </c>
      <c r="G176" s="183">
        <v>9.9990000000000006</v>
      </c>
      <c r="H176" s="183" t="s">
        <v>1025</v>
      </c>
      <c r="I176" s="155" t="s">
        <v>794</v>
      </c>
      <c r="J176" s="38" t="s">
        <v>794</v>
      </c>
      <c r="K176" s="155" t="s">
        <v>794</v>
      </c>
      <c r="L176" s="38" t="s">
        <v>794</v>
      </c>
      <c r="M176" s="92">
        <v>3</v>
      </c>
      <c r="N176" s="82">
        <v>2</v>
      </c>
      <c r="O176" s="82">
        <v>2</v>
      </c>
      <c r="P176" s="82">
        <v>4</v>
      </c>
      <c r="Q176" s="157" t="str">
        <f>IFERROR(IF(AND(B176=Gebruikersrating!B177,C176=Gebruikersrating!C177,D176=Gebruikersrating!D177), AVERAGEIF(Gebruikersrating!E177:J177,"&lt;6")), "")</f>
        <v/>
      </c>
      <c r="R176" s="93" t="s">
        <v>832</v>
      </c>
      <c r="S176" s="158" t="s">
        <v>794</v>
      </c>
      <c r="T176" s="99" t="s">
        <v>795</v>
      </c>
      <c r="U176" s="82" t="s">
        <v>338</v>
      </c>
      <c r="V176" s="164" t="s">
        <v>1026</v>
      </c>
      <c r="W176" s="21" t="str">
        <v/>
      </c>
      <c r="X176" s="21"/>
      <c r="Y176" s="21"/>
      <c r="Z176" s="21"/>
      <c r="AA176" s="21"/>
      <c r="AB176" s="21"/>
      <c r="AC176" s="21"/>
      <c r="AD176" s="21"/>
      <c r="AE176" s="21"/>
      <c r="AF176" s="21"/>
    </row>
    <row r="177" spans="1:32" ht="30" customHeight="1" x14ac:dyDescent="0.2">
      <c r="A177" s="22"/>
      <c r="B177" s="155" t="s">
        <v>245</v>
      </c>
      <c r="C177" s="156" t="s">
        <v>102</v>
      </c>
      <c r="D177" s="155" t="s">
        <v>38</v>
      </c>
      <c r="E177" s="155">
        <v>0</v>
      </c>
      <c r="F177" s="155">
        <v>100000</v>
      </c>
      <c r="G177" s="38">
        <v>100000</v>
      </c>
      <c r="H177" s="38" t="s">
        <v>884</v>
      </c>
      <c r="I177" s="155">
        <v>20</v>
      </c>
      <c r="J177" s="171" t="s">
        <v>884</v>
      </c>
      <c r="K177" s="155" t="s">
        <v>794</v>
      </c>
      <c r="L177" s="38" t="s">
        <v>794</v>
      </c>
      <c r="M177" s="86">
        <v>5</v>
      </c>
      <c r="N177" s="87">
        <v>3</v>
      </c>
      <c r="O177" s="87">
        <v>2</v>
      </c>
      <c r="P177" s="87">
        <v>4</v>
      </c>
      <c r="Q177" s="157" t="str">
        <f>IFERROR(IF(AND(B177=Gebruikersrating!B178,C177=Gebruikersrating!C178,D177=Gebruikersrating!D178), AVERAGEIF(Gebruikersrating!E178:J178,"&lt;6")), "")</f>
        <v/>
      </c>
      <c r="R177" s="94" t="s">
        <v>823</v>
      </c>
      <c r="S177" s="158">
        <v>3000</v>
      </c>
      <c r="T177" s="155" t="s">
        <v>795</v>
      </c>
      <c r="U177" s="87" t="s">
        <v>795</v>
      </c>
      <c r="V177" s="164" t="s">
        <v>824</v>
      </c>
      <c r="W177" s="21" t="str">
        <v/>
      </c>
      <c r="X177" s="21"/>
      <c r="Y177" s="21"/>
      <c r="Z177" s="21"/>
      <c r="AA177" s="21"/>
      <c r="AB177" s="21"/>
      <c r="AC177" s="21"/>
      <c r="AD177" s="21"/>
      <c r="AE177" s="21"/>
      <c r="AF177" s="21"/>
    </row>
    <row r="178" spans="1:32" ht="30" customHeight="1" x14ac:dyDescent="0.2">
      <c r="A178" s="22"/>
      <c r="B178" s="155" t="s">
        <v>245</v>
      </c>
      <c r="C178" s="156" t="s">
        <v>103</v>
      </c>
      <c r="D178" s="155" t="s">
        <v>38</v>
      </c>
      <c r="E178" s="155">
        <v>0</v>
      </c>
      <c r="F178" s="155">
        <v>2000</v>
      </c>
      <c r="G178" s="38">
        <v>2000</v>
      </c>
      <c r="H178" s="38" t="s">
        <v>885</v>
      </c>
      <c r="I178" s="155">
        <v>50</v>
      </c>
      <c r="J178" s="171" t="s">
        <v>885</v>
      </c>
      <c r="K178" s="155" t="s">
        <v>794</v>
      </c>
      <c r="L178" s="38" t="s">
        <v>794</v>
      </c>
      <c r="M178" s="86">
        <v>5</v>
      </c>
      <c r="N178" s="87">
        <v>3</v>
      </c>
      <c r="O178" s="87">
        <v>3</v>
      </c>
      <c r="P178" s="87">
        <v>4</v>
      </c>
      <c r="Q178" s="157" t="str">
        <f>IFERROR(IF(AND(B178=Gebruikersrating!B179,C178=Gebruikersrating!C179,D178=Gebruikersrating!D179), AVERAGEIF(Gebruikersrating!E179:J179,"&lt;6")), "")</f>
        <v/>
      </c>
      <c r="R178" s="94" t="s">
        <v>825</v>
      </c>
      <c r="S178" s="158">
        <v>5000</v>
      </c>
      <c r="T178" s="155" t="s">
        <v>795</v>
      </c>
      <c r="U178" s="87" t="s">
        <v>795</v>
      </c>
      <c r="V178" s="164" t="s">
        <v>1027</v>
      </c>
      <c r="W178" s="21" t="str">
        <v/>
      </c>
      <c r="X178" s="21"/>
      <c r="Y178" s="21"/>
      <c r="Z178" s="21"/>
      <c r="AA178" s="21"/>
      <c r="AB178" s="21"/>
      <c r="AC178" s="21"/>
      <c r="AD178" s="21"/>
      <c r="AE178" s="21"/>
      <c r="AF178" s="21"/>
    </row>
    <row r="179" spans="1:32" ht="30" customHeight="1" x14ac:dyDescent="0.2">
      <c r="A179" s="22"/>
      <c r="B179" s="155" t="s">
        <v>245</v>
      </c>
      <c r="C179" s="156" t="s">
        <v>104</v>
      </c>
      <c r="D179" s="155" t="s">
        <v>38</v>
      </c>
      <c r="E179" s="155">
        <v>0</v>
      </c>
      <c r="F179" s="155">
        <v>10000</v>
      </c>
      <c r="G179" s="38">
        <v>10000</v>
      </c>
      <c r="H179" s="38" t="s">
        <v>885</v>
      </c>
      <c r="I179" s="155">
        <v>15</v>
      </c>
      <c r="J179" s="171" t="s">
        <v>885</v>
      </c>
      <c r="K179" s="155" t="s">
        <v>794</v>
      </c>
      <c r="L179" s="38" t="s">
        <v>794</v>
      </c>
      <c r="M179" s="86">
        <v>5</v>
      </c>
      <c r="N179" s="87">
        <v>3</v>
      </c>
      <c r="O179" s="87">
        <v>2</v>
      </c>
      <c r="P179" s="87">
        <v>4</v>
      </c>
      <c r="Q179" s="157" t="str">
        <f>IFERROR(IF(AND(B179=Gebruikersrating!B180,C179=Gebruikersrating!C180,D179=Gebruikersrating!D180), AVERAGEIF(Gebruikersrating!E180:J180,"&lt;6")), "")</f>
        <v/>
      </c>
      <c r="R179" s="87" t="s">
        <v>827</v>
      </c>
      <c r="S179" s="158">
        <v>3000</v>
      </c>
      <c r="T179" s="155" t="s">
        <v>795</v>
      </c>
      <c r="U179" s="87" t="s">
        <v>795</v>
      </c>
      <c r="V179" s="164" t="s">
        <v>828</v>
      </c>
      <c r="W179" s="21" t="str">
        <v/>
      </c>
      <c r="X179" s="21"/>
      <c r="Y179" s="21"/>
      <c r="Z179" s="21"/>
      <c r="AA179" s="21"/>
      <c r="AB179" s="21"/>
      <c r="AC179" s="21"/>
      <c r="AD179" s="21"/>
      <c r="AE179" s="21"/>
      <c r="AF179" s="21"/>
    </row>
    <row r="180" spans="1:32" ht="30" customHeight="1" x14ac:dyDescent="0.2">
      <c r="A180" s="22"/>
      <c r="B180" s="99" t="s">
        <v>155</v>
      </c>
      <c r="C180" s="156" t="s">
        <v>246</v>
      </c>
      <c r="D180" s="155" t="s">
        <v>38</v>
      </c>
      <c r="E180" s="155">
        <v>0</v>
      </c>
      <c r="F180" s="155">
        <v>500</v>
      </c>
      <c r="G180" s="38">
        <v>500</v>
      </c>
      <c r="H180" s="38" t="s">
        <v>890</v>
      </c>
      <c r="I180" s="155" t="s">
        <v>794</v>
      </c>
      <c r="J180" s="38" t="s">
        <v>794</v>
      </c>
      <c r="K180" s="155" t="s">
        <v>794</v>
      </c>
      <c r="L180" s="38" t="s">
        <v>794</v>
      </c>
      <c r="M180" s="86">
        <v>5</v>
      </c>
      <c r="N180" s="87">
        <v>3</v>
      </c>
      <c r="O180" s="87">
        <v>3</v>
      </c>
      <c r="P180" s="87">
        <v>4</v>
      </c>
      <c r="Q180" s="157" t="str">
        <f>IFERROR(IF(AND(B180=Gebruikersrating!B181,C180=Gebruikersrating!C181,D180=Gebruikersrating!D181), AVERAGEIF(Gebruikersrating!E181:J181,"&lt;6")), "")</f>
        <v/>
      </c>
      <c r="R180" s="88"/>
      <c r="S180" s="158">
        <v>2000</v>
      </c>
      <c r="T180" s="155" t="s">
        <v>795</v>
      </c>
      <c r="U180" s="87" t="s">
        <v>795</v>
      </c>
      <c r="V180" s="164" t="s">
        <v>1028</v>
      </c>
      <c r="W180" s="21" t="str">
        <v/>
      </c>
      <c r="X180" s="21"/>
      <c r="Y180" s="21"/>
      <c r="Z180" s="21"/>
      <c r="AA180" s="21"/>
      <c r="AB180" s="21"/>
      <c r="AC180" s="21"/>
      <c r="AD180" s="21"/>
      <c r="AE180" s="21"/>
      <c r="AF180" s="21"/>
    </row>
    <row r="181" spans="1:32" ht="30" customHeight="1" x14ac:dyDescent="0.2">
      <c r="A181" s="22"/>
      <c r="B181" s="99" t="s">
        <v>155</v>
      </c>
      <c r="C181" s="184" t="s">
        <v>247</v>
      </c>
      <c r="D181" s="99" t="s">
        <v>25</v>
      </c>
      <c r="E181" s="155" t="s">
        <v>794</v>
      </c>
      <c r="F181" s="155" t="s">
        <v>794</v>
      </c>
      <c r="G181" s="38" t="str">
        <v/>
      </c>
      <c r="H181" s="38" t="s">
        <v>794</v>
      </c>
      <c r="I181" s="155" t="s">
        <v>794</v>
      </c>
      <c r="J181" s="38" t="s">
        <v>794</v>
      </c>
      <c r="K181" s="155" t="s">
        <v>794</v>
      </c>
      <c r="L181" s="178" t="s">
        <v>794</v>
      </c>
      <c r="M181" s="92">
        <v>1</v>
      </c>
      <c r="N181" s="82">
        <v>2</v>
      </c>
      <c r="O181" s="82">
        <v>1</v>
      </c>
      <c r="P181" s="82">
        <v>3</v>
      </c>
      <c r="Q181" s="157" t="str">
        <f>IFERROR(IF(AND(B181=Gebruikersrating!B182,C181=Gebruikersrating!C182,D181=Gebruikersrating!D182), AVERAGEIF(Gebruikersrating!E182:J182,"&lt;6")), "")</f>
        <v/>
      </c>
      <c r="R181" s="88"/>
      <c r="S181" s="167">
        <v>9.9</v>
      </c>
      <c r="T181" s="99" t="s">
        <v>795</v>
      </c>
      <c r="U181" s="82" t="s">
        <v>338</v>
      </c>
      <c r="V181" s="164" t="s">
        <v>1029</v>
      </c>
      <c r="W181" s="21" t="str">
        <v/>
      </c>
      <c r="X181" s="21"/>
      <c r="Y181" s="21"/>
      <c r="Z181" s="21"/>
      <c r="AA181" s="21"/>
      <c r="AB181" s="21"/>
      <c r="AC181" s="21"/>
      <c r="AD181" s="21"/>
      <c r="AE181" s="21"/>
      <c r="AF181" s="21"/>
    </row>
    <row r="182" spans="1:32" ht="30" customHeight="1" x14ac:dyDescent="0.2">
      <c r="A182" s="22"/>
      <c r="B182" s="99" t="s">
        <v>155</v>
      </c>
      <c r="C182" s="184" t="s">
        <v>248</v>
      </c>
      <c r="D182" s="99" t="s">
        <v>25</v>
      </c>
      <c r="E182" s="99">
        <v>0</v>
      </c>
      <c r="F182" s="99">
        <v>500</v>
      </c>
      <c r="G182" s="36">
        <v>500</v>
      </c>
      <c r="H182" s="36" t="s">
        <v>1030</v>
      </c>
      <c r="I182" s="155" t="s">
        <v>794</v>
      </c>
      <c r="J182" s="178" t="s">
        <v>794</v>
      </c>
      <c r="K182" s="155" t="s">
        <v>794</v>
      </c>
      <c r="L182" s="178" t="s">
        <v>794</v>
      </c>
      <c r="M182" s="92">
        <v>1</v>
      </c>
      <c r="N182" s="82">
        <v>1</v>
      </c>
      <c r="O182" s="82">
        <v>1</v>
      </c>
      <c r="P182" s="82">
        <v>1</v>
      </c>
      <c r="Q182" s="157" t="str">
        <f>IFERROR(IF(AND(B182=Gebruikersrating!B183,C182=Gebruikersrating!C183,D182=Gebruikersrating!D183), AVERAGEIF(Gebruikersrating!E183:J183,"&lt;6")), "")</f>
        <v/>
      </c>
      <c r="R182" s="88"/>
      <c r="S182" s="167">
        <v>14.9</v>
      </c>
      <c r="T182" s="99" t="s">
        <v>795</v>
      </c>
      <c r="U182" s="82" t="s">
        <v>338</v>
      </c>
      <c r="V182" s="175" t="s">
        <v>1031</v>
      </c>
      <c r="W182" s="21" t="str">
        <v/>
      </c>
      <c r="X182" s="21"/>
      <c r="Y182" s="21"/>
      <c r="Z182" s="21"/>
      <c r="AA182" s="21"/>
      <c r="AB182" s="21"/>
      <c r="AC182" s="21"/>
      <c r="AD182" s="21"/>
      <c r="AE182" s="21"/>
      <c r="AF182" s="21"/>
    </row>
    <row r="183" spans="1:32" ht="30" customHeight="1" x14ac:dyDescent="0.2">
      <c r="A183" s="22"/>
      <c r="B183" s="155" t="s">
        <v>198</v>
      </c>
      <c r="C183" s="156" t="s">
        <v>249</v>
      </c>
      <c r="D183" s="99" t="s">
        <v>250</v>
      </c>
      <c r="E183" s="155" t="s">
        <v>794</v>
      </c>
      <c r="F183" s="155" t="s">
        <v>794</v>
      </c>
      <c r="G183" s="38" t="str">
        <v/>
      </c>
      <c r="H183" s="38" t="s">
        <v>794</v>
      </c>
      <c r="I183" s="155" t="s">
        <v>794</v>
      </c>
      <c r="J183" s="178" t="s">
        <v>794</v>
      </c>
      <c r="K183" s="155" t="s">
        <v>794</v>
      </c>
      <c r="L183" s="38" t="s">
        <v>794</v>
      </c>
      <c r="M183" s="86"/>
      <c r="N183" s="87"/>
      <c r="O183" s="87"/>
      <c r="P183" s="87"/>
      <c r="Q183" s="157" t="str">
        <f>IFERROR(IF(AND(B183=Gebruikersrating!B184,C183=Gebruikersrating!C184,D183=Gebruikersrating!D184), AVERAGEIF(Gebruikersrating!E184:J184,"&lt;6")), "")</f>
        <v/>
      </c>
      <c r="R183" s="87"/>
      <c r="S183" s="158">
        <v>12.557999999999998</v>
      </c>
      <c r="T183" s="155"/>
      <c r="U183" s="87"/>
      <c r="V183" s="164" t="s">
        <v>1032</v>
      </c>
      <c r="W183" s="21" t="str">
        <v/>
      </c>
      <c r="X183" s="21"/>
      <c r="Y183" s="21"/>
      <c r="Z183" s="21"/>
      <c r="AA183" s="21"/>
      <c r="AB183" s="21"/>
      <c r="AC183" s="21"/>
      <c r="AD183" s="21"/>
      <c r="AE183" s="21"/>
      <c r="AF183" s="21"/>
    </row>
    <row r="184" spans="1:32" ht="30" customHeight="1" x14ac:dyDescent="0.2">
      <c r="A184" s="22"/>
      <c r="B184" s="155" t="s">
        <v>198</v>
      </c>
      <c r="C184" s="185" t="s">
        <v>251</v>
      </c>
      <c r="D184" s="99" t="s">
        <v>250</v>
      </c>
      <c r="E184" s="155" t="s">
        <v>794</v>
      </c>
      <c r="F184" s="155" t="s">
        <v>794</v>
      </c>
      <c r="G184" s="38" t="str">
        <v/>
      </c>
      <c r="H184" s="38" t="s">
        <v>794</v>
      </c>
      <c r="I184" s="155" t="s">
        <v>794</v>
      </c>
      <c r="J184" s="38" t="s">
        <v>794</v>
      </c>
      <c r="K184" s="155" t="s">
        <v>794</v>
      </c>
      <c r="L184" s="38" t="s">
        <v>794</v>
      </c>
      <c r="M184" s="86"/>
      <c r="N184" s="87"/>
      <c r="O184" s="87"/>
      <c r="P184" s="87"/>
      <c r="Q184" s="157" t="str">
        <f>IFERROR(IF(AND(B184=Gebruikersrating!B185,C184=Gebruikersrating!C185,D184=Gebruikersrating!D185), AVERAGEIF(Gebruikersrating!E185:J185,"&lt;6")), "")</f>
        <v/>
      </c>
      <c r="R184" s="87"/>
      <c r="S184" s="158">
        <v>12.557999999999998</v>
      </c>
      <c r="T184" s="155"/>
      <c r="U184" s="87"/>
      <c r="V184" s="164" t="s">
        <v>1033</v>
      </c>
      <c r="W184" s="21" t="str">
        <v/>
      </c>
      <c r="X184" s="21"/>
      <c r="Y184" s="21"/>
      <c r="Z184" s="21"/>
      <c r="AA184" s="21"/>
      <c r="AB184" s="21"/>
      <c r="AC184" s="21"/>
      <c r="AD184" s="21"/>
      <c r="AE184" s="21"/>
      <c r="AF184" s="21"/>
    </row>
    <row r="185" spans="1:32" ht="30" customHeight="1" x14ac:dyDescent="0.2">
      <c r="A185" s="22"/>
      <c r="B185" s="155" t="s">
        <v>198</v>
      </c>
      <c r="C185" s="156" t="s">
        <v>252</v>
      </c>
      <c r="D185" s="155" t="s">
        <v>25</v>
      </c>
      <c r="E185" s="155">
        <v>-200</v>
      </c>
      <c r="F185" s="155">
        <v>550</v>
      </c>
      <c r="G185" s="38">
        <v>750</v>
      </c>
      <c r="H185" s="38" t="s">
        <v>864</v>
      </c>
      <c r="I185" s="155">
        <v>0.5</v>
      </c>
      <c r="J185" s="162" t="s">
        <v>864</v>
      </c>
      <c r="K185" s="155" t="s">
        <v>794</v>
      </c>
      <c r="L185" s="178" t="s">
        <v>794</v>
      </c>
      <c r="M185" s="86">
        <v>3</v>
      </c>
      <c r="N185" s="87">
        <v>1</v>
      </c>
      <c r="O185" s="87">
        <v>1</v>
      </c>
      <c r="P185" s="87">
        <v>3</v>
      </c>
      <c r="Q185" s="157" t="str">
        <f>IFERROR(IF(AND(B185=Gebruikersrating!B186,C185=Gebruikersrating!C186,D185=Gebruikersrating!D186), AVERAGEIF(Gebruikersrating!E186:J186,"&lt;6")), "")</f>
        <v/>
      </c>
      <c r="R185" s="87" t="s">
        <v>1034</v>
      </c>
      <c r="S185" s="158">
        <v>10.037999999999998</v>
      </c>
      <c r="T185" s="155" t="s">
        <v>338</v>
      </c>
      <c r="U185" s="87" t="s">
        <v>338</v>
      </c>
      <c r="V185" s="164" t="s">
        <v>1035</v>
      </c>
      <c r="W185" s="21" t="str">
        <v/>
      </c>
      <c r="X185" s="21"/>
      <c r="Y185" s="21"/>
      <c r="Z185" s="21"/>
      <c r="AA185" s="21"/>
      <c r="AB185" s="21"/>
      <c r="AC185" s="21"/>
      <c r="AD185" s="21"/>
      <c r="AE185" s="21"/>
      <c r="AF185" s="21"/>
    </row>
    <row r="186" spans="1:32" ht="30" customHeight="1" x14ac:dyDescent="0.2">
      <c r="A186" s="22"/>
      <c r="B186" s="155" t="s">
        <v>198</v>
      </c>
      <c r="C186" s="156" t="s">
        <v>253</v>
      </c>
      <c r="D186" s="155" t="s">
        <v>25</v>
      </c>
      <c r="E186" s="155">
        <v>-200</v>
      </c>
      <c r="F186" s="155">
        <v>550</v>
      </c>
      <c r="G186" s="38">
        <v>750</v>
      </c>
      <c r="H186" s="38" t="s">
        <v>864</v>
      </c>
      <c r="I186" s="155">
        <v>0.5</v>
      </c>
      <c r="J186" s="171" t="s">
        <v>864</v>
      </c>
      <c r="K186" s="155" t="s">
        <v>794</v>
      </c>
      <c r="L186" s="38" t="s">
        <v>794</v>
      </c>
      <c r="M186" s="86">
        <v>3</v>
      </c>
      <c r="N186" s="87">
        <v>1</v>
      </c>
      <c r="O186" s="87">
        <v>1</v>
      </c>
      <c r="P186" s="87">
        <v>3</v>
      </c>
      <c r="Q186" s="157" t="str">
        <f>IFERROR(IF(AND(B186=Gebruikersrating!B187,C186=Gebruikersrating!C187,D186=Gebruikersrating!D187), AVERAGEIF(Gebruikersrating!E187:J187,"&lt;6")), "")</f>
        <v/>
      </c>
      <c r="R186" s="87"/>
      <c r="S186" s="158">
        <v>12.557999999999998</v>
      </c>
      <c r="T186" s="155" t="s">
        <v>338</v>
      </c>
      <c r="U186" s="87" t="s">
        <v>338</v>
      </c>
      <c r="V186" s="164" t="s">
        <v>1036</v>
      </c>
      <c r="W186" s="21" t="str">
        <v/>
      </c>
      <c r="X186" s="21"/>
      <c r="Y186" s="21"/>
      <c r="Z186" s="21"/>
      <c r="AA186" s="21"/>
      <c r="AB186" s="21"/>
      <c r="AC186" s="21"/>
      <c r="AD186" s="21"/>
      <c r="AE186" s="21"/>
      <c r="AF186" s="21"/>
    </row>
    <row r="187" spans="1:32" ht="30" customHeight="1" x14ac:dyDescent="0.2">
      <c r="A187" s="22"/>
      <c r="B187" s="155" t="s">
        <v>198</v>
      </c>
      <c r="C187" s="156" t="s">
        <v>101</v>
      </c>
      <c r="D187" s="155" t="s">
        <v>25</v>
      </c>
      <c r="E187" s="155">
        <v>-40</v>
      </c>
      <c r="F187" s="155">
        <v>85</v>
      </c>
      <c r="G187" s="38">
        <v>125</v>
      </c>
      <c r="H187" s="38" t="s">
        <v>864</v>
      </c>
      <c r="I187" s="155">
        <v>1</v>
      </c>
      <c r="J187" s="162" t="s">
        <v>864</v>
      </c>
      <c r="K187" s="155" t="s">
        <v>794</v>
      </c>
      <c r="L187" s="38" t="s">
        <v>794</v>
      </c>
      <c r="M187" s="86">
        <v>3</v>
      </c>
      <c r="N187" s="87">
        <v>1</v>
      </c>
      <c r="O187" s="87">
        <v>1</v>
      </c>
      <c r="P187" s="87">
        <v>2</v>
      </c>
      <c r="Q187" s="157" t="str">
        <f>IFERROR(IF(AND(B187=Gebruikersrating!B188,C187=Gebruikersrating!C188,D187=Gebruikersrating!D188), AVERAGEIF(Gebruikersrating!E188:J188,"&lt;6")), "")</f>
        <v/>
      </c>
      <c r="R187" s="87" t="s">
        <v>1037</v>
      </c>
      <c r="S187" s="158">
        <v>15.917999999999999</v>
      </c>
      <c r="T187" s="155" t="s">
        <v>338</v>
      </c>
      <c r="U187" s="87" t="s">
        <v>338</v>
      </c>
      <c r="V187" s="164" t="s">
        <v>821</v>
      </c>
      <c r="W187" s="21" t="str">
        <v/>
      </c>
      <c r="X187" s="21"/>
      <c r="Y187" s="21"/>
      <c r="Z187" s="21"/>
      <c r="AA187" s="21"/>
      <c r="AB187" s="21"/>
      <c r="AC187" s="21"/>
      <c r="AD187" s="21"/>
      <c r="AE187" s="21"/>
      <c r="AF187" s="21"/>
    </row>
    <row r="188" spans="1:32" ht="30" customHeight="1" x14ac:dyDescent="0.2">
      <c r="A188" s="22"/>
      <c r="B188" s="155" t="s">
        <v>198</v>
      </c>
      <c r="C188" s="156" t="s">
        <v>254</v>
      </c>
      <c r="D188" s="155" t="s">
        <v>25</v>
      </c>
      <c r="E188" s="155">
        <v>-40</v>
      </c>
      <c r="F188" s="155">
        <v>300</v>
      </c>
      <c r="G188" s="38">
        <v>340</v>
      </c>
      <c r="H188" s="38" t="s">
        <v>864</v>
      </c>
      <c r="I188" s="155">
        <v>2</v>
      </c>
      <c r="J188" s="162" t="s">
        <v>864</v>
      </c>
      <c r="K188" s="155">
        <v>2</v>
      </c>
      <c r="L188" s="162" t="s">
        <v>818</v>
      </c>
      <c r="M188" s="86">
        <v>3</v>
      </c>
      <c r="N188" s="87">
        <v>2</v>
      </c>
      <c r="O188" s="87">
        <v>2</v>
      </c>
      <c r="P188" s="87">
        <v>3</v>
      </c>
      <c r="Q188" s="157" t="str">
        <f>IFERROR(IF(AND(B188=Gebruikersrating!B189,C188=Gebruikersrating!C189,D188=Gebruikersrating!D189), AVERAGEIF(Gebruikersrating!E189:J189,"&lt;6")), "")</f>
        <v/>
      </c>
      <c r="R188" s="87" t="s">
        <v>1038</v>
      </c>
      <c r="S188" s="158">
        <v>50.357999999999997</v>
      </c>
      <c r="T188" s="155" t="s">
        <v>795</v>
      </c>
      <c r="U188" s="87" t="s">
        <v>338</v>
      </c>
      <c r="V188" s="164" t="s">
        <v>1039</v>
      </c>
      <c r="W188" s="21" t="str">
        <v/>
      </c>
      <c r="X188" s="21"/>
      <c r="Y188" s="21"/>
      <c r="Z188" s="21"/>
      <c r="AA188" s="21"/>
      <c r="AB188" s="21"/>
      <c r="AC188" s="21"/>
      <c r="AD188" s="21"/>
      <c r="AE188" s="21"/>
      <c r="AF188" s="21"/>
    </row>
    <row r="189" spans="1:32" ht="30" customHeight="1" x14ac:dyDescent="0.2">
      <c r="A189" s="22"/>
      <c r="B189" s="155" t="s">
        <v>198</v>
      </c>
      <c r="C189" s="156" t="s">
        <v>255</v>
      </c>
      <c r="D189" s="155" t="s">
        <v>38</v>
      </c>
      <c r="E189" s="155">
        <v>-10</v>
      </c>
      <c r="F189" s="155">
        <v>330</v>
      </c>
      <c r="G189" s="38">
        <v>340</v>
      </c>
      <c r="H189" s="38" t="s">
        <v>864</v>
      </c>
      <c r="I189" s="155">
        <v>100</v>
      </c>
      <c r="J189" s="162" t="s">
        <v>1040</v>
      </c>
      <c r="K189" s="155">
        <v>9</v>
      </c>
      <c r="L189" s="171" t="s">
        <v>974</v>
      </c>
      <c r="M189" s="86">
        <v>5</v>
      </c>
      <c r="N189" s="87">
        <v>2</v>
      </c>
      <c r="O189" s="87">
        <v>2</v>
      </c>
      <c r="P189" s="87">
        <v>3</v>
      </c>
      <c r="Q189" s="157" t="str">
        <f>IFERROR(IF(AND(B189=Gebruikersrating!B190,C189=Gebruikersrating!C190,D189=Gebruikersrating!D190), AVERAGEIF(Gebruikersrating!E190:J190,"&lt;6")), "")</f>
        <v/>
      </c>
      <c r="R189" s="87"/>
      <c r="S189" s="158">
        <v>243.8</v>
      </c>
      <c r="T189" s="155" t="s">
        <v>795</v>
      </c>
      <c r="U189" s="87" t="s">
        <v>795</v>
      </c>
      <c r="V189" s="164" t="s">
        <v>1041</v>
      </c>
      <c r="W189" s="21" t="str">
        <v/>
      </c>
      <c r="X189" s="21"/>
      <c r="Y189" s="21"/>
      <c r="Z189" s="21"/>
      <c r="AA189" s="21"/>
      <c r="AB189" s="21"/>
      <c r="AC189" s="21"/>
      <c r="AD189" s="21"/>
      <c r="AE189" s="21"/>
      <c r="AF189" s="21"/>
    </row>
    <row r="190" spans="1:32" ht="30" customHeight="1" x14ac:dyDescent="0.2">
      <c r="A190" s="22"/>
      <c r="B190" s="155" t="s">
        <v>198</v>
      </c>
      <c r="C190" s="156" t="s">
        <v>103</v>
      </c>
      <c r="D190" s="155" t="s">
        <v>38</v>
      </c>
      <c r="E190" s="155">
        <v>-30</v>
      </c>
      <c r="F190" s="155">
        <v>40</v>
      </c>
      <c r="G190" s="38">
        <v>70</v>
      </c>
      <c r="H190" s="38" t="s">
        <v>864</v>
      </c>
      <c r="I190" s="155">
        <v>0.3</v>
      </c>
      <c r="J190" s="162" t="s">
        <v>864</v>
      </c>
      <c r="K190" s="155" t="s">
        <v>794</v>
      </c>
      <c r="L190" s="178" t="s">
        <v>794</v>
      </c>
      <c r="M190" s="86">
        <v>5</v>
      </c>
      <c r="N190" s="87">
        <v>3</v>
      </c>
      <c r="O190" s="87">
        <v>3</v>
      </c>
      <c r="P190" s="87">
        <v>4</v>
      </c>
      <c r="Q190" s="157" t="str">
        <f>IFERROR(IF(AND(B190=Gebruikersrating!B191,C190=Gebruikersrating!C191,D190=Gebruikersrating!D191), AVERAGEIF(Gebruikersrating!E191:J191,"&lt;6")), "")</f>
        <v/>
      </c>
      <c r="R190" s="87" t="s">
        <v>825</v>
      </c>
      <c r="S190" s="158">
        <v>5000</v>
      </c>
      <c r="T190" s="155" t="s">
        <v>795</v>
      </c>
      <c r="U190" s="87" t="s">
        <v>795</v>
      </c>
      <c r="V190" s="164" t="s">
        <v>826</v>
      </c>
      <c r="W190" s="21" t="str">
        <v/>
      </c>
      <c r="X190" s="21"/>
      <c r="Y190" s="21"/>
      <c r="Z190" s="21"/>
      <c r="AA190" s="21"/>
      <c r="AB190" s="21"/>
      <c r="AC190" s="21"/>
      <c r="AD190" s="21"/>
      <c r="AE190" s="21"/>
      <c r="AF190" s="21"/>
    </row>
    <row r="191" spans="1:32" ht="30" customHeight="1" x14ac:dyDescent="0.2">
      <c r="A191" s="22"/>
      <c r="B191" s="155" t="s">
        <v>198</v>
      </c>
      <c r="C191" s="156" t="s">
        <v>104</v>
      </c>
      <c r="D191" s="155" t="s">
        <v>38</v>
      </c>
      <c r="E191" s="155">
        <v>-40</v>
      </c>
      <c r="F191" s="155">
        <v>150</v>
      </c>
      <c r="G191" s="38">
        <v>190</v>
      </c>
      <c r="H191" s="38" t="s">
        <v>864</v>
      </c>
      <c r="I191" s="155">
        <v>0.9</v>
      </c>
      <c r="J191" s="162" t="s">
        <v>864</v>
      </c>
      <c r="K191" s="155" t="s">
        <v>794</v>
      </c>
      <c r="L191" s="38" t="s">
        <v>794</v>
      </c>
      <c r="M191" s="86">
        <v>5</v>
      </c>
      <c r="N191" s="87">
        <v>3</v>
      </c>
      <c r="O191" s="87">
        <v>3</v>
      </c>
      <c r="P191" s="87">
        <v>4</v>
      </c>
      <c r="Q191" s="157" t="str">
        <f>IFERROR(IF(AND(B191=Gebruikersrating!B192,C191=Gebruikersrating!C192,D191=Gebruikersrating!D192), AVERAGEIF(Gebruikersrating!E192:J192,"&lt;6")), "")</f>
        <v/>
      </c>
      <c r="R191" s="87" t="s">
        <v>827</v>
      </c>
      <c r="S191" s="158">
        <v>3000</v>
      </c>
      <c r="T191" s="155" t="s">
        <v>795</v>
      </c>
      <c r="U191" s="87" t="s">
        <v>795</v>
      </c>
      <c r="V191" s="164" t="s">
        <v>828</v>
      </c>
      <c r="W191" s="21" t="str">
        <v/>
      </c>
      <c r="X191" s="21"/>
      <c r="Y191" s="21"/>
      <c r="Z191" s="21"/>
      <c r="AA191" s="21"/>
      <c r="AB191" s="21"/>
      <c r="AC191" s="21"/>
      <c r="AD191" s="21"/>
      <c r="AE191" s="21"/>
      <c r="AF191" s="21"/>
    </row>
    <row r="192" spans="1:32" ht="30" customHeight="1" x14ac:dyDescent="0.2">
      <c r="A192" s="22"/>
      <c r="B192" s="99" t="s">
        <v>198</v>
      </c>
      <c r="C192" s="99" t="s">
        <v>256</v>
      </c>
      <c r="D192" s="99" t="s">
        <v>25</v>
      </c>
      <c r="E192" s="99">
        <v>-40</v>
      </c>
      <c r="F192" s="99">
        <v>400</v>
      </c>
      <c r="G192" s="36">
        <v>440</v>
      </c>
      <c r="H192" s="36" t="s">
        <v>1042</v>
      </c>
      <c r="I192" s="155" t="s">
        <v>794</v>
      </c>
      <c r="J192" s="178" t="s">
        <v>794</v>
      </c>
      <c r="K192" s="155" t="s">
        <v>794</v>
      </c>
      <c r="L192" s="38" t="s">
        <v>794</v>
      </c>
      <c r="M192" s="92">
        <v>3</v>
      </c>
      <c r="N192" s="82">
        <v>3</v>
      </c>
      <c r="O192" s="82">
        <v>2</v>
      </c>
      <c r="P192" s="82">
        <v>4</v>
      </c>
      <c r="Q192" s="157" t="str">
        <f>IFERROR(IF(AND(B192=Gebruikersrating!B193,C192=Gebruikersrating!C193,D192=Gebruikersrating!D193), AVERAGEIF(Gebruikersrating!E193:J193,"&lt;6")), "")</f>
        <v/>
      </c>
      <c r="R192" s="100"/>
      <c r="S192" s="167">
        <v>63.7</v>
      </c>
      <c r="T192" s="99" t="s">
        <v>795</v>
      </c>
      <c r="U192" s="82" t="s">
        <v>795</v>
      </c>
      <c r="V192" s="164" t="s">
        <v>1043</v>
      </c>
      <c r="W192" s="21" t="str">
        <v/>
      </c>
      <c r="X192" s="21"/>
      <c r="Y192" s="21"/>
      <c r="Z192" s="21"/>
      <c r="AA192" s="21"/>
      <c r="AB192" s="21"/>
      <c r="AC192" s="21"/>
      <c r="AD192" s="21"/>
      <c r="AE192" s="21"/>
      <c r="AF192" s="21"/>
    </row>
    <row r="193" spans="1:32" ht="30" customHeight="1" x14ac:dyDescent="0.2">
      <c r="A193" s="22"/>
      <c r="B193" s="99" t="s">
        <v>198</v>
      </c>
      <c r="C193" s="186" t="s">
        <v>257</v>
      </c>
      <c r="D193" s="99" t="s">
        <v>25</v>
      </c>
      <c r="E193" s="99" t="s">
        <v>1044</v>
      </c>
      <c r="F193" s="99">
        <v>350</v>
      </c>
      <c r="G193" s="36" t="str">
        <v/>
      </c>
      <c r="H193" s="36" t="s">
        <v>864</v>
      </c>
      <c r="I193" s="99">
        <v>1.5</v>
      </c>
      <c r="J193" s="166" t="s">
        <v>864</v>
      </c>
      <c r="K193" s="99" t="s">
        <v>794</v>
      </c>
      <c r="L193" s="162" t="s">
        <v>794</v>
      </c>
      <c r="M193" s="92">
        <v>3</v>
      </c>
      <c r="N193" s="82">
        <v>2</v>
      </c>
      <c r="O193" s="82">
        <v>3</v>
      </c>
      <c r="P193" s="82">
        <v>4</v>
      </c>
      <c r="Q193" s="157" t="str">
        <f>IFERROR(IF(AND(B193=Gebruikersrating!B194,C193=Gebruikersrating!C194,D193=Gebruikersrating!D194), AVERAGEIF(Gebruikersrating!E194:J194,"&lt;6")), "")</f>
        <v/>
      </c>
      <c r="R193" s="87"/>
      <c r="S193" s="167">
        <v>28.06</v>
      </c>
      <c r="T193" s="99" t="s">
        <v>795</v>
      </c>
      <c r="U193" s="82" t="s">
        <v>338</v>
      </c>
      <c r="V193" s="164" t="s">
        <v>1045</v>
      </c>
      <c r="W193" s="21" t="str">
        <v/>
      </c>
      <c r="X193" s="21"/>
      <c r="Y193" s="21"/>
      <c r="Z193" s="21"/>
      <c r="AA193" s="21"/>
      <c r="AB193" s="21"/>
      <c r="AC193" s="21"/>
      <c r="AD193" s="21"/>
      <c r="AE193" s="21"/>
      <c r="AF193" s="21"/>
    </row>
    <row r="194" spans="1:32" ht="30" customHeight="1" x14ac:dyDescent="0.2">
      <c r="A194" s="22"/>
      <c r="B194" s="155" t="s">
        <v>258</v>
      </c>
      <c r="C194" s="156" t="s">
        <v>259</v>
      </c>
      <c r="D194" s="155" t="s">
        <v>25</v>
      </c>
      <c r="E194" s="155" t="s">
        <v>794</v>
      </c>
      <c r="F194" s="155" t="s">
        <v>794</v>
      </c>
      <c r="G194" s="38" t="str">
        <v/>
      </c>
      <c r="H194" s="38" t="s">
        <v>794</v>
      </c>
      <c r="I194" s="155" t="s">
        <v>794</v>
      </c>
      <c r="J194" s="178" t="s">
        <v>794</v>
      </c>
      <c r="K194" s="155" t="s">
        <v>794</v>
      </c>
      <c r="L194" s="178" t="s">
        <v>794</v>
      </c>
      <c r="M194" s="86">
        <v>2</v>
      </c>
      <c r="N194" s="87">
        <v>1</v>
      </c>
      <c r="O194" s="87">
        <v>1</v>
      </c>
      <c r="P194" s="87">
        <v>2</v>
      </c>
      <c r="Q194" s="157" t="str">
        <f>IFERROR(IF(AND(B194=Gebruikersrating!B195,C194=Gebruikersrating!C195,D194=Gebruikersrating!D195), AVERAGEIF(Gebruikersrating!E195:J195,"&lt;6")), "")</f>
        <v/>
      </c>
      <c r="R194" s="88"/>
      <c r="S194" s="158">
        <v>0.79799999999999993</v>
      </c>
      <c r="T194" s="155" t="s">
        <v>795</v>
      </c>
      <c r="U194" s="87" t="s">
        <v>338</v>
      </c>
      <c r="V194" s="164" t="s">
        <v>1046</v>
      </c>
      <c r="W194" s="21" t="str">
        <v/>
      </c>
      <c r="X194" s="21"/>
      <c r="Y194" s="21"/>
      <c r="Z194" s="21"/>
      <c r="AA194" s="21"/>
      <c r="AB194" s="21"/>
      <c r="AC194" s="21"/>
      <c r="AD194" s="21"/>
      <c r="AE194" s="21"/>
      <c r="AF194" s="21"/>
    </row>
    <row r="195" spans="1:32" ht="30" customHeight="1" x14ac:dyDescent="0.2">
      <c r="A195" s="22"/>
      <c r="B195" s="155" t="s">
        <v>258</v>
      </c>
      <c r="C195" s="184" t="s">
        <v>260</v>
      </c>
      <c r="D195" s="155" t="s">
        <v>25</v>
      </c>
      <c r="E195" s="155" t="s">
        <v>794</v>
      </c>
      <c r="F195" s="155" t="s">
        <v>794</v>
      </c>
      <c r="G195" s="38" t="str">
        <v/>
      </c>
      <c r="H195" s="38" t="s">
        <v>794</v>
      </c>
      <c r="I195" s="155" t="s">
        <v>794</v>
      </c>
      <c r="J195" s="178" t="s">
        <v>794</v>
      </c>
      <c r="K195" s="155" t="s">
        <v>794</v>
      </c>
      <c r="L195" s="178" t="s">
        <v>794</v>
      </c>
      <c r="M195" s="86">
        <v>2</v>
      </c>
      <c r="N195" s="87">
        <v>1</v>
      </c>
      <c r="O195" s="87">
        <v>1</v>
      </c>
      <c r="P195" s="82">
        <v>3</v>
      </c>
      <c r="Q195" s="157" t="str">
        <f>IFERROR(IF(AND(B195=Gebruikersrating!B196,C195=Gebruikersrating!C196,D195=Gebruikersrating!D196), AVERAGEIF(Gebruikersrating!E196:J196,"&lt;6")), "")</f>
        <v/>
      </c>
      <c r="R195" s="88"/>
      <c r="S195" s="167">
        <v>17.989999999999998</v>
      </c>
      <c r="T195" s="155" t="s">
        <v>795</v>
      </c>
      <c r="U195" s="87" t="s">
        <v>338</v>
      </c>
      <c r="V195" s="168" t="s">
        <v>1047</v>
      </c>
      <c r="W195" s="21" t="str">
        <v/>
      </c>
      <c r="X195" s="21"/>
      <c r="Y195" s="21"/>
      <c r="Z195" s="21"/>
      <c r="AA195" s="21"/>
      <c r="AB195" s="21"/>
      <c r="AC195" s="21"/>
      <c r="AD195" s="21"/>
      <c r="AE195" s="21"/>
      <c r="AF195" s="21"/>
    </row>
    <row r="196" spans="1:32" ht="30" customHeight="1" x14ac:dyDescent="0.2">
      <c r="A196" s="22"/>
      <c r="B196" s="155" t="s">
        <v>258</v>
      </c>
      <c r="C196" s="184" t="s">
        <v>261</v>
      </c>
      <c r="D196" s="99" t="s">
        <v>38</v>
      </c>
      <c r="E196" s="99">
        <v>10</v>
      </c>
      <c r="F196" s="99">
        <v>1000</v>
      </c>
      <c r="G196" s="36">
        <v>990</v>
      </c>
      <c r="H196" s="36" t="s">
        <v>974</v>
      </c>
      <c r="I196" s="155" t="s">
        <v>794</v>
      </c>
      <c r="J196" s="178" t="s">
        <v>794</v>
      </c>
      <c r="K196" s="155" t="s">
        <v>794</v>
      </c>
      <c r="L196" s="178" t="s">
        <v>794</v>
      </c>
      <c r="M196" s="92">
        <v>5</v>
      </c>
      <c r="N196" s="82">
        <v>2</v>
      </c>
      <c r="O196" s="82">
        <v>3</v>
      </c>
      <c r="P196" s="82">
        <v>4</v>
      </c>
      <c r="Q196" s="157" t="str">
        <f>IFERROR(IF(AND(B196=Gebruikersrating!B197,C196=Gebruikersrating!C197,D196=Gebruikersrating!D197), AVERAGEIF(Gebruikersrating!E197:J197,"&lt;6")), "")</f>
        <v/>
      </c>
      <c r="R196" s="88"/>
      <c r="S196" s="167">
        <v>2641.3</v>
      </c>
      <c r="T196" s="155" t="s">
        <v>795</v>
      </c>
      <c r="U196" s="155" t="s">
        <v>795</v>
      </c>
      <c r="V196" s="168" t="s">
        <v>1048</v>
      </c>
      <c r="W196" s="21" t="str">
        <v/>
      </c>
      <c r="X196" s="21"/>
      <c r="Y196" s="21"/>
      <c r="Z196" s="21"/>
      <c r="AA196" s="21"/>
      <c r="AB196" s="21"/>
      <c r="AC196" s="21"/>
      <c r="AD196" s="21"/>
      <c r="AE196" s="21"/>
      <c r="AF196" s="21"/>
    </row>
    <row r="197" spans="1:32" ht="30" customHeight="1" x14ac:dyDescent="0.2">
      <c r="A197" s="22"/>
      <c r="B197" s="155" t="s">
        <v>258</v>
      </c>
      <c r="C197" s="156" t="s">
        <v>262</v>
      </c>
      <c r="D197" s="155" t="s">
        <v>25</v>
      </c>
      <c r="E197" s="155" t="s">
        <v>794</v>
      </c>
      <c r="F197" s="155" t="s">
        <v>794</v>
      </c>
      <c r="G197" s="38" t="str">
        <v/>
      </c>
      <c r="H197" s="38" t="s">
        <v>794</v>
      </c>
      <c r="I197" s="155" t="s">
        <v>794</v>
      </c>
      <c r="J197" s="38" t="s">
        <v>794</v>
      </c>
      <c r="K197" s="155" t="s">
        <v>794</v>
      </c>
      <c r="L197" s="178" t="s">
        <v>794</v>
      </c>
      <c r="M197" s="86">
        <v>2</v>
      </c>
      <c r="N197" s="87">
        <v>1</v>
      </c>
      <c r="O197" s="87">
        <v>1</v>
      </c>
      <c r="P197" s="87">
        <v>2</v>
      </c>
      <c r="Q197" s="157" t="str">
        <f>IFERROR(IF(AND(B197=Gebruikersrating!B198,C197=Gebruikersrating!C198,D197=Gebruikersrating!D198), AVERAGEIF(Gebruikersrating!E198:J198,"&lt;6")), "")</f>
        <v/>
      </c>
      <c r="R197" s="88"/>
      <c r="S197" s="158">
        <v>0.79799999999999993</v>
      </c>
      <c r="T197" s="155" t="s">
        <v>795</v>
      </c>
      <c r="U197" s="87" t="s">
        <v>338</v>
      </c>
      <c r="V197" s="164" t="s">
        <v>1049</v>
      </c>
      <c r="W197" s="21" t="str">
        <v/>
      </c>
      <c r="X197" s="21"/>
      <c r="Y197" s="21"/>
      <c r="Z197" s="21"/>
      <c r="AA197" s="21"/>
      <c r="AB197" s="21"/>
      <c r="AC197" s="21"/>
      <c r="AD197" s="21"/>
      <c r="AE197" s="21"/>
      <c r="AF197" s="21"/>
    </row>
    <row r="198" spans="1:32" ht="30" customHeight="1" x14ac:dyDescent="0.2">
      <c r="A198" s="22"/>
      <c r="B198" s="155" t="s">
        <v>258</v>
      </c>
      <c r="C198" s="184" t="s">
        <v>263</v>
      </c>
      <c r="D198" s="99" t="s">
        <v>25</v>
      </c>
      <c r="E198" s="155" t="s">
        <v>794</v>
      </c>
      <c r="F198" s="155" t="s">
        <v>794</v>
      </c>
      <c r="G198" s="38" t="str">
        <v/>
      </c>
      <c r="H198" s="38" t="s">
        <v>794</v>
      </c>
      <c r="I198" s="155" t="s">
        <v>794</v>
      </c>
      <c r="J198" s="38" t="s">
        <v>794</v>
      </c>
      <c r="K198" s="155" t="s">
        <v>794</v>
      </c>
      <c r="L198" s="178" t="s">
        <v>794</v>
      </c>
      <c r="M198" s="92">
        <v>3</v>
      </c>
      <c r="N198" s="82">
        <v>1</v>
      </c>
      <c r="O198" s="82">
        <v>1</v>
      </c>
      <c r="P198" s="82">
        <v>3</v>
      </c>
      <c r="Q198" s="157" t="str">
        <f>IFERROR(IF(AND(B198=Gebruikersrating!B199,C198=Gebruikersrating!C199,D198=Gebruikersrating!D199), AVERAGEIF(Gebruikersrating!E199:J199,"&lt;6")), "")</f>
        <v/>
      </c>
      <c r="R198" s="88"/>
      <c r="S198" s="167">
        <v>2.79</v>
      </c>
      <c r="T198" s="99" t="s">
        <v>795</v>
      </c>
      <c r="U198" s="82" t="s">
        <v>338</v>
      </c>
      <c r="V198" s="168" t="s">
        <v>1050</v>
      </c>
      <c r="W198" s="21" t="str">
        <v/>
      </c>
      <c r="X198" s="21"/>
      <c r="Y198" s="21"/>
      <c r="Z198" s="21"/>
      <c r="AA198" s="21"/>
      <c r="AB198" s="21"/>
      <c r="AC198" s="21"/>
      <c r="AD198" s="21"/>
      <c r="AE198" s="21"/>
      <c r="AF198" s="21"/>
    </row>
    <row r="199" spans="1:32" ht="30" customHeight="1" x14ac:dyDescent="0.2">
      <c r="A199" s="22"/>
      <c r="B199" s="155" t="s">
        <v>258</v>
      </c>
      <c r="C199" s="156" t="s">
        <v>264</v>
      </c>
      <c r="D199" s="155" t="s">
        <v>25</v>
      </c>
      <c r="E199" s="155" t="s">
        <v>794</v>
      </c>
      <c r="F199" s="155" t="s">
        <v>794</v>
      </c>
      <c r="G199" s="38" t="str">
        <v/>
      </c>
      <c r="H199" s="38" t="s">
        <v>794</v>
      </c>
      <c r="I199" s="155" t="s">
        <v>794</v>
      </c>
      <c r="J199" s="178" t="s">
        <v>794</v>
      </c>
      <c r="K199" s="155" t="s">
        <v>794</v>
      </c>
      <c r="L199" s="178" t="s">
        <v>794</v>
      </c>
      <c r="M199" s="86">
        <v>2</v>
      </c>
      <c r="N199" s="87">
        <v>1</v>
      </c>
      <c r="O199" s="87">
        <v>1</v>
      </c>
      <c r="P199" s="87">
        <v>2</v>
      </c>
      <c r="Q199" s="157" t="str">
        <f>IFERROR(IF(AND(B199=Gebruikersrating!B200,C199=Gebruikersrating!C200,D199=Gebruikersrating!D200), AVERAGEIF(Gebruikersrating!E200:J200,"&lt;6")), "")</f>
        <v/>
      </c>
      <c r="R199" s="88"/>
      <c r="S199" s="158">
        <v>0.79799999999999993</v>
      </c>
      <c r="T199" s="155" t="s">
        <v>795</v>
      </c>
      <c r="U199" s="87" t="s">
        <v>338</v>
      </c>
      <c r="V199" s="164" t="s">
        <v>1051</v>
      </c>
      <c r="W199" s="21" t="str">
        <v/>
      </c>
      <c r="X199" s="21"/>
      <c r="Y199" s="21"/>
      <c r="Z199" s="21"/>
      <c r="AA199" s="21"/>
      <c r="AB199" s="21"/>
      <c r="AC199" s="21"/>
      <c r="AD199" s="21"/>
      <c r="AE199" s="21"/>
      <c r="AF199" s="21"/>
    </row>
    <row r="200" spans="1:32" ht="30" customHeight="1" x14ac:dyDescent="0.2">
      <c r="A200" s="22"/>
      <c r="B200" s="155" t="s">
        <v>258</v>
      </c>
      <c r="C200" s="184" t="s">
        <v>265</v>
      </c>
      <c r="D200" s="99" t="s">
        <v>38</v>
      </c>
      <c r="E200" s="99">
        <v>10</v>
      </c>
      <c r="F200" s="99">
        <v>1500</v>
      </c>
      <c r="G200" s="36">
        <v>1490</v>
      </c>
      <c r="H200" s="36" t="s">
        <v>974</v>
      </c>
      <c r="I200" s="155" t="s">
        <v>794</v>
      </c>
      <c r="J200" s="178" t="s">
        <v>794</v>
      </c>
      <c r="K200" s="155" t="s">
        <v>794</v>
      </c>
      <c r="L200" s="178" t="s">
        <v>794</v>
      </c>
      <c r="M200" s="92">
        <v>5</v>
      </c>
      <c r="N200" s="82">
        <v>2</v>
      </c>
      <c r="O200" s="82">
        <v>3</v>
      </c>
      <c r="P200" s="82">
        <v>4</v>
      </c>
      <c r="Q200" s="157" t="str">
        <f>IFERROR(IF(AND(B200=Gebruikersrating!B201,C200=Gebruikersrating!C201,D200=Gebruikersrating!D201), AVERAGEIF(Gebruikersrating!E201:J201,"&lt;6")), "")</f>
        <v/>
      </c>
      <c r="R200" s="88"/>
      <c r="S200" s="167">
        <v>478.88</v>
      </c>
      <c r="T200" s="155" t="s">
        <v>795</v>
      </c>
      <c r="U200" s="155" t="s">
        <v>795</v>
      </c>
      <c r="V200" s="168" t="s">
        <v>1052</v>
      </c>
      <c r="W200" s="21" t="str">
        <v/>
      </c>
      <c r="X200" s="21"/>
      <c r="Y200" s="21"/>
      <c r="Z200" s="21"/>
      <c r="AA200" s="21"/>
      <c r="AB200" s="21"/>
      <c r="AC200" s="21"/>
      <c r="AD200" s="21"/>
      <c r="AE200" s="21"/>
      <c r="AF200" s="21"/>
    </row>
    <row r="201" spans="1:32" ht="30" customHeight="1" x14ac:dyDescent="0.2">
      <c r="A201" s="22"/>
      <c r="B201" s="155" t="s">
        <v>258</v>
      </c>
      <c r="C201" s="156" t="s">
        <v>266</v>
      </c>
      <c r="D201" s="155" t="s">
        <v>25</v>
      </c>
      <c r="E201" s="155" t="s">
        <v>794</v>
      </c>
      <c r="F201" s="155" t="s">
        <v>794</v>
      </c>
      <c r="G201" s="38" t="str">
        <v/>
      </c>
      <c r="H201" s="38" t="s">
        <v>794</v>
      </c>
      <c r="I201" s="155" t="s">
        <v>794</v>
      </c>
      <c r="J201" s="178" t="s">
        <v>794</v>
      </c>
      <c r="K201" s="155" t="s">
        <v>794</v>
      </c>
      <c r="L201" s="178" t="s">
        <v>794</v>
      </c>
      <c r="M201" s="86">
        <v>2</v>
      </c>
      <c r="N201" s="87">
        <v>1</v>
      </c>
      <c r="O201" s="87">
        <v>1</v>
      </c>
      <c r="P201" s="87">
        <v>2</v>
      </c>
      <c r="Q201" s="157" t="str">
        <f>IFERROR(IF(AND(B201=Gebruikersrating!B202,C201=Gebruikersrating!C202,D201=Gebruikersrating!D202), AVERAGEIF(Gebruikersrating!E202:J202,"&lt;6")), "")</f>
        <v/>
      </c>
      <c r="R201" s="88"/>
      <c r="S201" s="158">
        <v>0.79799999999999993</v>
      </c>
      <c r="T201" s="155" t="s">
        <v>795</v>
      </c>
      <c r="U201" s="87" t="s">
        <v>338</v>
      </c>
      <c r="V201" s="164" t="s">
        <v>1051</v>
      </c>
      <c r="W201" s="21" t="str">
        <v/>
      </c>
      <c r="X201" s="21"/>
      <c r="Y201" s="21"/>
      <c r="Z201" s="21"/>
      <c r="AA201" s="21"/>
      <c r="AB201" s="21"/>
      <c r="AC201" s="21"/>
      <c r="AD201" s="21"/>
      <c r="AE201" s="21"/>
      <c r="AF201" s="21"/>
    </row>
    <row r="202" spans="1:32" ht="30" customHeight="1" x14ac:dyDescent="0.2">
      <c r="A202" s="22"/>
      <c r="B202" s="99" t="s">
        <v>267</v>
      </c>
      <c r="C202" s="156" t="s">
        <v>268</v>
      </c>
      <c r="D202" s="155" t="s">
        <v>25</v>
      </c>
      <c r="E202" s="155">
        <v>240</v>
      </c>
      <c r="F202" s="155">
        <v>370</v>
      </c>
      <c r="G202" s="38">
        <v>130</v>
      </c>
      <c r="H202" s="38" t="s">
        <v>1013</v>
      </c>
      <c r="I202" s="155" t="s">
        <v>794</v>
      </c>
      <c r="J202" s="178" t="s">
        <v>794</v>
      </c>
      <c r="K202" s="155" t="s">
        <v>794</v>
      </c>
      <c r="L202" s="178" t="s">
        <v>794</v>
      </c>
      <c r="M202" s="86">
        <v>3</v>
      </c>
      <c r="N202" s="87">
        <v>1</v>
      </c>
      <c r="O202" s="87">
        <v>1</v>
      </c>
      <c r="P202" s="87">
        <v>2</v>
      </c>
      <c r="Q202" s="157" t="str">
        <f>IFERROR(IF(AND(B202=Gebruikersrating!B203,C202=Gebruikersrating!C203,D202=Gebruikersrating!D203), AVERAGEIF(Gebruikersrating!E203:J203,"&lt;6")), "")</f>
        <v/>
      </c>
      <c r="R202" s="88"/>
      <c r="S202" s="158">
        <v>5.46</v>
      </c>
      <c r="T202" s="155" t="s">
        <v>795</v>
      </c>
      <c r="U202" s="87" t="s">
        <v>338</v>
      </c>
      <c r="V202" s="164" t="s">
        <v>1053</v>
      </c>
      <c r="W202" s="21" t="str">
        <v/>
      </c>
      <c r="X202" s="21"/>
      <c r="Y202" s="21"/>
      <c r="Z202" s="21"/>
      <c r="AA202" s="21"/>
      <c r="AB202" s="21"/>
      <c r="AC202" s="21"/>
      <c r="AD202" s="21"/>
      <c r="AE202" s="21"/>
      <c r="AF202" s="21"/>
    </row>
    <row r="203" spans="1:32" ht="30" customHeight="1" x14ac:dyDescent="0.2">
      <c r="A203" s="22"/>
      <c r="B203" s="99" t="s">
        <v>267</v>
      </c>
      <c r="C203" s="184" t="s">
        <v>269</v>
      </c>
      <c r="D203" s="99" t="s">
        <v>25</v>
      </c>
      <c r="E203" s="99">
        <v>410</v>
      </c>
      <c r="F203" s="99">
        <v>940</v>
      </c>
      <c r="G203" s="36">
        <v>530</v>
      </c>
      <c r="H203" s="36" t="s">
        <v>1013</v>
      </c>
      <c r="I203" s="187" t="s">
        <v>1054</v>
      </c>
      <c r="J203" s="173" t="s">
        <v>831</v>
      </c>
      <c r="K203" s="99">
        <v>28.6</v>
      </c>
      <c r="L203" s="173" t="s">
        <v>1055</v>
      </c>
      <c r="M203" s="92">
        <v>3</v>
      </c>
      <c r="N203" s="82">
        <v>1</v>
      </c>
      <c r="O203" s="82">
        <v>2</v>
      </c>
      <c r="P203" s="82">
        <v>3</v>
      </c>
      <c r="Q203" s="157" t="str">
        <f>IFERROR(IF(AND(B203=Gebruikersrating!B204,C203=Gebruikersrating!C204,D203=Gebruikersrating!D204), AVERAGEIF(Gebruikersrating!E204:J204,"&lt;6")), "")</f>
        <v/>
      </c>
      <c r="R203" s="88"/>
      <c r="S203" s="167">
        <v>59.99</v>
      </c>
      <c r="T203" s="155" t="s">
        <v>795</v>
      </c>
      <c r="U203" s="87" t="s">
        <v>338</v>
      </c>
      <c r="V203" s="168" t="s">
        <v>1056</v>
      </c>
      <c r="W203" s="21" t="str">
        <v/>
      </c>
      <c r="X203" s="21"/>
      <c r="Y203" s="21"/>
      <c r="Z203" s="21"/>
      <c r="AA203" s="21"/>
      <c r="AB203" s="21"/>
      <c r="AC203" s="21"/>
      <c r="AD203" s="21"/>
      <c r="AE203" s="21"/>
      <c r="AF203" s="21"/>
    </row>
    <row r="204" spans="1:32" ht="30" customHeight="1" x14ac:dyDescent="0.2">
      <c r="A204" s="22"/>
      <c r="B204" s="99" t="s">
        <v>267</v>
      </c>
      <c r="C204" s="156" t="s">
        <v>270</v>
      </c>
      <c r="D204" s="155" t="s">
        <v>25</v>
      </c>
      <c r="E204" s="155">
        <v>400</v>
      </c>
      <c r="F204" s="155">
        <v>800</v>
      </c>
      <c r="G204" s="38">
        <v>400</v>
      </c>
      <c r="H204" s="38" t="s">
        <v>1013</v>
      </c>
      <c r="I204" s="155" t="s">
        <v>794</v>
      </c>
      <c r="J204" s="178" t="s">
        <v>794</v>
      </c>
      <c r="K204" s="155" t="s">
        <v>794</v>
      </c>
      <c r="L204" s="178" t="s">
        <v>794</v>
      </c>
      <c r="M204" s="86">
        <v>3</v>
      </c>
      <c r="N204" s="87">
        <v>1</v>
      </c>
      <c r="O204" s="87">
        <v>1</v>
      </c>
      <c r="P204" s="87">
        <v>3</v>
      </c>
      <c r="Q204" s="157" t="str">
        <f>IFERROR(IF(AND(B204=Gebruikersrating!B205,C204=Gebruikersrating!C205,D204=Gebruikersrating!D205), AVERAGEIF(Gebruikersrating!E205:J205,"&lt;6")), "")</f>
        <v/>
      </c>
      <c r="R204" s="88"/>
      <c r="S204" s="158">
        <v>8.3579999999999988</v>
      </c>
      <c r="T204" s="155" t="s">
        <v>795</v>
      </c>
      <c r="U204" s="87" t="s">
        <v>338</v>
      </c>
      <c r="V204" s="164" t="s">
        <v>1057</v>
      </c>
      <c r="W204" s="21" t="str">
        <v/>
      </c>
      <c r="X204" s="21"/>
      <c r="Y204" s="21"/>
      <c r="Z204" s="21"/>
      <c r="AA204" s="21"/>
      <c r="AB204" s="21"/>
      <c r="AC204" s="21"/>
      <c r="AD204" s="21"/>
      <c r="AE204" s="21"/>
      <c r="AF204" s="21"/>
    </row>
    <row r="205" spans="1:32" ht="30" customHeight="1" x14ac:dyDescent="0.2">
      <c r="A205" s="22"/>
      <c r="B205" s="99" t="s">
        <v>267</v>
      </c>
      <c r="C205" s="184" t="s">
        <v>271</v>
      </c>
      <c r="D205" s="99" t="s">
        <v>38</v>
      </c>
      <c r="E205" s="99">
        <v>0</v>
      </c>
      <c r="F205" s="99">
        <v>1500</v>
      </c>
      <c r="G205" s="36">
        <v>1500</v>
      </c>
      <c r="H205" s="36" t="s">
        <v>1058</v>
      </c>
      <c r="I205" s="187" t="s">
        <v>1059</v>
      </c>
      <c r="J205" s="173" t="s">
        <v>831</v>
      </c>
      <c r="K205" s="155" t="s">
        <v>794</v>
      </c>
      <c r="L205" s="178" t="s">
        <v>794</v>
      </c>
      <c r="M205" s="92">
        <v>4</v>
      </c>
      <c r="N205" s="82">
        <v>3</v>
      </c>
      <c r="O205" s="82">
        <v>3</v>
      </c>
      <c r="P205" s="82">
        <v>4</v>
      </c>
      <c r="Q205" s="157" t="str">
        <f>IFERROR(IF(AND(B205=Gebruikersrating!B206,C205=Gebruikersrating!C206,D205=Gebruikersrating!D206), AVERAGEIF(Gebruikersrating!E206:J206,"&lt;6")), "")</f>
        <v/>
      </c>
      <c r="R205" s="88"/>
      <c r="S205" s="167">
        <v>119</v>
      </c>
      <c r="T205" s="99" t="s">
        <v>795</v>
      </c>
      <c r="U205" s="82" t="s">
        <v>795</v>
      </c>
      <c r="V205" s="168" t="s">
        <v>1060</v>
      </c>
      <c r="W205" s="21" t="str">
        <v/>
      </c>
      <c r="X205" s="21"/>
      <c r="Y205" s="21"/>
      <c r="Z205" s="21"/>
      <c r="AA205" s="21"/>
      <c r="AB205" s="21"/>
      <c r="AC205" s="21"/>
      <c r="AD205" s="21"/>
      <c r="AE205" s="21"/>
      <c r="AF205" s="21"/>
    </row>
    <row r="206" spans="1:32" ht="30" customHeight="1" x14ac:dyDescent="0.2">
      <c r="A206" s="22"/>
      <c r="B206" s="99" t="s">
        <v>267</v>
      </c>
      <c r="C206" s="156" t="s">
        <v>272</v>
      </c>
      <c r="D206" s="155" t="s">
        <v>25</v>
      </c>
      <c r="E206" s="155">
        <v>300</v>
      </c>
      <c r="F206" s="155">
        <v>350</v>
      </c>
      <c r="G206" s="38">
        <v>50</v>
      </c>
      <c r="H206" s="38" t="s">
        <v>1013</v>
      </c>
      <c r="I206" s="155" t="s">
        <v>794</v>
      </c>
      <c r="J206" s="178" t="s">
        <v>794</v>
      </c>
      <c r="K206" s="155" t="s">
        <v>794</v>
      </c>
      <c r="L206" s="178" t="s">
        <v>794</v>
      </c>
      <c r="M206" s="86">
        <v>3</v>
      </c>
      <c r="N206" s="87">
        <v>1</v>
      </c>
      <c r="O206" s="87">
        <v>1</v>
      </c>
      <c r="P206" s="87">
        <v>3</v>
      </c>
      <c r="Q206" s="157" t="str">
        <f>IFERROR(IF(AND(B206=Gebruikersrating!B207,C206=Gebruikersrating!C207,D206=Gebruikersrating!D207), AVERAGEIF(Gebruikersrating!E207:J207,"&lt;6")), "")</f>
        <v/>
      </c>
      <c r="R206" s="88"/>
      <c r="S206" s="158">
        <v>4.1580000000000004</v>
      </c>
      <c r="T206" s="155" t="s">
        <v>795</v>
      </c>
      <c r="U206" s="87" t="s">
        <v>338</v>
      </c>
      <c r="V206" s="164" t="s">
        <v>1061</v>
      </c>
      <c r="W206" s="21" t="str">
        <v/>
      </c>
      <c r="X206" s="21"/>
      <c r="Y206" s="21"/>
      <c r="Z206" s="21"/>
      <c r="AA206" s="21"/>
      <c r="AB206" s="21"/>
      <c r="AC206" s="21"/>
      <c r="AD206" s="21"/>
      <c r="AE206" s="21"/>
      <c r="AF206" s="21"/>
    </row>
    <row r="207" spans="1:32" ht="30" customHeight="1" x14ac:dyDescent="0.2">
      <c r="A207" s="22"/>
      <c r="B207" s="99" t="s">
        <v>267</v>
      </c>
      <c r="C207" s="156" t="s">
        <v>273</v>
      </c>
      <c r="D207" s="155" t="s">
        <v>25</v>
      </c>
      <c r="E207" s="155">
        <v>550</v>
      </c>
      <c r="F207" s="155">
        <v>1000</v>
      </c>
      <c r="G207" s="38">
        <v>450</v>
      </c>
      <c r="H207" s="38" t="s">
        <v>1013</v>
      </c>
      <c r="I207" s="155" t="s">
        <v>794</v>
      </c>
      <c r="J207" s="178" t="s">
        <v>794</v>
      </c>
      <c r="K207" s="155" t="s">
        <v>794</v>
      </c>
      <c r="L207" s="162" t="s">
        <v>794</v>
      </c>
      <c r="M207" s="86">
        <v>2</v>
      </c>
      <c r="N207" s="87">
        <v>1</v>
      </c>
      <c r="O207" s="87">
        <v>1</v>
      </c>
      <c r="P207" s="87">
        <v>2</v>
      </c>
      <c r="Q207" s="157" t="str">
        <f>IFERROR(IF(AND(B207=Gebruikersrating!B208,C207=Gebruikersrating!C208,D207=Gebruikersrating!D208), AVERAGEIF(Gebruikersrating!E208:J208,"&lt;6")), "")</f>
        <v/>
      </c>
      <c r="R207" s="88"/>
      <c r="S207" s="170">
        <v>7.5179999999999989</v>
      </c>
      <c r="T207" s="155" t="s">
        <v>795</v>
      </c>
      <c r="U207" s="87" t="s">
        <v>338</v>
      </c>
      <c r="V207" s="164" t="s">
        <v>1062</v>
      </c>
      <c r="W207" s="21" t="str">
        <v/>
      </c>
      <c r="X207" s="21"/>
      <c r="Y207" s="21"/>
      <c r="Z207" s="21"/>
      <c r="AA207" s="21"/>
      <c r="AB207" s="21"/>
      <c r="AC207" s="21"/>
      <c r="AD207" s="21"/>
      <c r="AE207" s="21"/>
      <c r="AF207" s="21"/>
    </row>
    <row r="208" spans="1:32" ht="30" customHeight="1" x14ac:dyDescent="0.2">
      <c r="A208" s="22"/>
      <c r="B208" s="99" t="s">
        <v>274</v>
      </c>
      <c r="C208" s="156" t="s">
        <v>101</v>
      </c>
      <c r="D208" s="155" t="s">
        <v>25</v>
      </c>
      <c r="E208" s="155">
        <v>10</v>
      </c>
      <c r="F208" s="155">
        <v>95</v>
      </c>
      <c r="G208" s="38">
        <v>85</v>
      </c>
      <c r="H208" s="38" t="s">
        <v>962</v>
      </c>
      <c r="I208" s="155">
        <v>0.3</v>
      </c>
      <c r="J208" s="162" t="s">
        <v>864</v>
      </c>
      <c r="K208" s="155">
        <v>1.4</v>
      </c>
      <c r="L208" s="162" t="s">
        <v>818</v>
      </c>
      <c r="M208" s="86">
        <v>2</v>
      </c>
      <c r="N208" s="87">
        <v>1</v>
      </c>
      <c r="O208" s="87">
        <v>1</v>
      </c>
      <c r="P208" s="87">
        <v>2</v>
      </c>
      <c r="Q208" s="157" t="str">
        <f>IFERROR(IF(AND(B208=Gebruikersrating!B209,C208=Gebruikersrating!C209,D208=Gebruikersrating!D209), AVERAGEIF(Gebruikersrating!E209:J209,"&lt;6")), "")</f>
        <v/>
      </c>
      <c r="R208" s="87" t="s">
        <v>1063</v>
      </c>
      <c r="S208" s="158">
        <v>15.917999999999999</v>
      </c>
      <c r="T208" s="155" t="s">
        <v>338</v>
      </c>
      <c r="U208" s="87" t="s">
        <v>338</v>
      </c>
      <c r="V208" s="164" t="s">
        <v>821</v>
      </c>
      <c r="W208" s="21" t="str">
        <v/>
      </c>
      <c r="X208" s="21"/>
      <c r="Y208" s="21"/>
      <c r="Z208" s="21"/>
      <c r="AA208" s="21"/>
      <c r="AB208" s="21"/>
      <c r="AC208" s="21"/>
      <c r="AD208" s="21"/>
      <c r="AE208" s="21"/>
      <c r="AF208" s="21"/>
    </row>
    <row r="209" spans="1:32" ht="30" customHeight="1" x14ac:dyDescent="0.2">
      <c r="A209" s="22"/>
      <c r="B209" s="99" t="s">
        <v>274</v>
      </c>
      <c r="C209" s="156" t="s">
        <v>104</v>
      </c>
      <c r="D209" s="155" t="s">
        <v>38</v>
      </c>
      <c r="E209" s="155">
        <v>0</v>
      </c>
      <c r="F209" s="155">
        <v>8000</v>
      </c>
      <c r="G209" s="38">
        <v>8000</v>
      </c>
      <c r="H209" s="38" t="s">
        <v>885</v>
      </c>
      <c r="I209" s="155" t="s">
        <v>794</v>
      </c>
      <c r="J209" s="162" t="s">
        <v>885</v>
      </c>
      <c r="K209" s="155" t="s">
        <v>794</v>
      </c>
      <c r="L209" s="178" t="s">
        <v>794</v>
      </c>
      <c r="M209" s="86">
        <v>5</v>
      </c>
      <c r="N209" s="87">
        <v>3</v>
      </c>
      <c r="O209" s="87">
        <v>1</v>
      </c>
      <c r="P209" s="87">
        <v>4</v>
      </c>
      <c r="Q209" s="157" t="str">
        <f>IFERROR(IF(AND(B209=Gebruikersrating!B210,C209=Gebruikersrating!C210,D209=Gebruikersrating!D210), AVERAGEIF(Gebruikersrating!E210:J210,"&lt;6")), "")</f>
        <v/>
      </c>
      <c r="R209" s="87" t="s">
        <v>827</v>
      </c>
      <c r="S209" s="158">
        <v>3000</v>
      </c>
      <c r="T209" s="155" t="s">
        <v>795</v>
      </c>
      <c r="U209" s="87" t="s">
        <v>795</v>
      </c>
      <c r="V209" s="164" t="s">
        <v>828</v>
      </c>
      <c r="W209" s="21" t="str">
        <v/>
      </c>
      <c r="X209" s="21"/>
      <c r="Y209" s="21"/>
      <c r="Z209" s="21"/>
      <c r="AA209" s="21"/>
      <c r="AB209" s="21"/>
      <c r="AC209" s="21"/>
      <c r="AD209" s="21"/>
      <c r="AE209" s="21"/>
      <c r="AF209" s="21"/>
    </row>
    <row r="210" spans="1:32" ht="30" customHeight="1" x14ac:dyDescent="0.2">
      <c r="A210" s="22"/>
      <c r="B210" s="99" t="s">
        <v>274</v>
      </c>
      <c r="C210" s="156" t="s">
        <v>275</v>
      </c>
      <c r="D210" s="155" t="s">
        <v>38</v>
      </c>
      <c r="E210" s="155">
        <v>0</v>
      </c>
      <c r="F210" s="155">
        <v>1000</v>
      </c>
      <c r="G210" s="38">
        <v>1000</v>
      </c>
      <c r="H210" s="38" t="s">
        <v>884</v>
      </c>
      <c r="I210" s="155" t="s">
        <v>794</v>
      </c>
      <c r="J210" s="178" t="s">
        <v>794</v>
      </c>
      <c r="K210" s="155" t="s">
        <v>794</v>
      </c>
      <c r="L210" s="178" t="s">
        <v>794</v>
      </c>
      <c r="M210" s="86">
        <v>5</v>
      </c>
      <c r="N210" s="87">
        <v>3</v>
      </c>
      <c r="O210" s="87">
        <v>3</v>
      </c>
      <c r="P210" s="87">
        <v>4</v>
      </c>
      <c r="Q210" s="157" t="str">
        <f>IFERROR(IF(AND(B210=Gebruikersrating!B211,C210=Gebruikersrating!C211,D210=Gebruikersrating!D211), AVERAGEIF(Gebruikersrating!E211:J211,"&lt;6")), "")</f>
        <v/>
      </c>
      <c r="R210" s="82"/>
      <c r="S210" s="158">
        <v>2000</v>
      </c>
      <c r="T210" s="155" t="s">
        <v>795</v>
      </c>
      <c r="U210" s="87" t="s">
        <v>795</v>
      </c>
      <c r="V210" s="164" t="s">
        <v>1064</v>
      </c>
      <c r="W210" s="21" t="str">
        <v/>
      </c>
      <c r="X210" s="21"/>
      <c r="Y210" s="21"/>
      <c r="Z210" s="21"/>
      <c r="AA210" s="21"/>
      <c r="AB210" s="21"/>
      <c r="AC210" s="21"/>
      <c r="AD210" s="21"/>
      <c r="AE210" s="21"/>
      <c r="AF210" s="21"/>
    </row>
    <row r="211" spans="1:32" ht="30" customHeight="1" x14ac:dyDescent="0.2">
      <c r="A211" s="22"/>
      <c r="B211" s="155" t="s">
        <v>276</v>
      </c>
      <c r="C211" s="156" t="s">
        <v>277</v>
      </c>
      <c r="D211" s="155" t="s">
        <v>38</v>
      </c>
      <c r="E211" s="155" t="s">
        <v>794</v>
      </c>
      <c r="F211" s="155" t="s">
        <v>794</v>
      </c>
      <c r="G211" s="38" t="str">
        <v/>
      </c>
      <c r="H211" s="38" t="s">
        <v>794</v>
      </c>
      <c r="I211" s="155" t="s">
        <v>794</v>
      </c>
      <c r="J211" s="162" t="s">
        <v>794</v>
      </c>
      <c r="K211" s="155" t="s">
        <v>794</v>
      </c>
      <c r="L211" s="162" t="s">
        <v>794</v>
      </c>
      <c r="M211" s="86">
        <v>5</v>
      </c>
      <c r="N211" s="87">
        <v>3</v>
      </c>
      <c r="O211" s="87">
        <v>3</v>
      </c>
      <c r="P211" s="87">
        <v>4</v>
      </c>
      <c r="Q211" s="157" t="str">
        <f>IFERROR(IF(AND(B211=Gebruikersrating!B212,C211=Gebruikersrating!C212,D211=Gebruikersrating!D212), AVERAGEIF(Gebruikersrating!E212:J212,"&lt;6")), "")</f>
        <v/>
      </c>
      <c r="R211" s="87" t="s">
        <v>832</v>
      </c>
      <c r="S211" s="170" t="s">
        <v>794</v>
      </c>
      <c r="T211" s="155" t="s">
        <v>795</v>
      </c>
      <c r="U211" s="82" t="s">
        <v>795</v>
      </c>
      <c r="V211" s="164" t="s">
        <v>1065</v>
      </c>
      <c r="W211" s="21" t="str">
        <v/>
      </c>
      <c r="X211" s="21"/>
      <c r="Y211" s="21"/>
      <c r="Z211" s="21"/>
      <c r="AA211" s="21"/>
      <c r="AB211" s="21"/>
      <c r="AC211" s="21"/>
      <c r="AD211" s="21"/>
      <c r="AE211" s="21"/>
      <c r="AF211" s="21"/>
    </row>
    <row r="212" spans="1:32" ht="30" customHeight="1" x14ac:dyDescent="0.2">
      <c r="A212" s="22"/>
      <c r="B212" s="99" t="s">
        <v>276</v>
      </c>
      <c r="C212" s="156" t="s">
        <v>278</v>
      </c>
      <c r="D212" s="155" t="s">
        <v>38</v>
      </c>
      <c r="E212" s="155">
        <v>0</v>
      </c>
      <c r="F212" s="155">
        <v>1000</v>
      </c>
      <c r="G212" s="38">
        <v>1000</v>
      </c>
      <c r="H212" s="38" t="s">
        <v>1066</v>
      </c>
      <c r="I212" s="155" t="s">
        <v>794</v>
      </c>
      <c r="J212" s="178" t="s">
        <v>794</v>
      </c>
      <c r="K212" s="155" t="s">
        <v>794</v>
      </c>
      <c r="L212" s="178" t="s">
        <v>794</v>
      </c>
      <c r="M212" s="86">
        <v>5</v>
      </c>
      <c r="N212" s="87">
        <v>3</v>
      </c>
      <c r="O212" s="87">
        <v>3</v>
      </c>
      <c r="P212" s="87">
        <v>4</v>
      </c>
      <c r="Q212" s="157" t="str">
        <f>IFERROR(IF(AND(B212=Gebruikersrating!B213,C212=Gebruikersrating!C213,D212=Gebruikersrating!D213), AVERAGEIF(Gebruikersrating!E213:J213,"&lt;6")), "")</f>
        <v/>
      </c>
      <c r="R212" s="82"/>
      <c r="S212" s="158" t="s">
        <v>794</v>
      </c>
      <c r="T212" s="155" t="s">
        <v>795</v>
      </c>
      <c r="U212" s="87" t="s">
        <v>795</v>
      </c>
      <c r="V212" s="164" t="s">
        <v>1067</v>
      </c>
      <c r="W212" s="21" t="str">
        <v/>
      </c>
      <c r="X212" s="21"/>
      <c r="Y212" s="21"/>
      <c r="Z212" s="21"/>
      <c r="AA212" s="21"/>
      <c r="AB212" s="21"/>
      <c r="AC212" s="21"/>
      <c r="AD212" s="21"/>
      <c r="AE212" s="21"/>
      <c r="AF212" s="21"/>
    </row>
    <row r="213" spans="1:32" ht="30" customHeight="1" x14ac:dyDescent="0.2">
      <c r="A213" s="22"/>
      <c r="B213" s="155" t="s">
        <v>279</v>
      </c>
      <c r="C213" s="156" t="s">
        <v>102</v>
      </c>
      <c r="D213" s="155" t="s">
        <v>38</v>
      </c>
      <c r="E213" s="155">
        <v>0</v>
      </c>
      <c r="F213" s="155">
        <v>359</v>
      </c>
      <c r="G213" s="38">
        <v>359</v>
      </c>
      <c r="H213" s="38" t="s">
        <v>1068</v>
      </c>
      <c r="I213" s="155">
        <v>2</v>
      </c>
      <c r="J213" s="162" t="s">
        <v>1068</v>
      </c>
      <c r="K213" s="155" t="s">
        <v>794</v>
      </c>
      <c r="L213" s="178" t="s">
        <v>794</v>
      </c>
      <c r="M213" s="86">
        <v>5</v>
      </c>
      <c r="N213" s="87">
        <v>3</v>
      </c>
      <c r="O213" s="87">
        <v>3</v>
      </c>
      <c r="P213" s="87">
        <v>4</v>
      </c>
      <c r="Q213" s="157" t="str">
        <f>IFERROR(IF(AND(B213=Gebruikersrating!B214,C213=Gebruikersrating!C214,D213=Gebruikersrating!D214), AVERAGEIF(Gebruikersrating!E214:J214,"&lt;6")), "")</f>
        <v/>
      </c>
      <c r="R213" s="94" t="s">
        <v>823</v>
      </c>
      <c r="S213" s="170">
        <v>3000</v>
      </c>
      <c r="T213" s="155" t="s">
        <v>795</v>
      </c>
      <c r="U213" s="87" t="s">
        <v>795</v>
      </c>
      <c r="V213" s="164" t="s">
        <v>824</v>
      </c>
      <c r="W213" s="21" t="str">
        <v/>
      </c>
      <c r="X213" s="21"/>
      <c r="Y213" s="21"/>
      <c r="Z213" s="21"/>
      <c r="AA213" s="21"/>
      <c r="AB213" s="21"/>
      <c r="AC213" s="21"/>
      <c r="AD213" s="21"/>
      <c r="AE213" s="21"/>
      <c r="AF213" s="21"/>
    </row>
    <row r="214" spans="1:32" ht="30" customHeight="1" x14ac:dyDescent="0.2">
      <c r="A214" s="22"/>
      <c r="B214" s="155" t="s">
        <v>280</v>
      </c>
      <c r="C214" s="156" t="s">
        <v>281</v>
      </c>
      <c r="D214" s="155" t="s">
        <v>25</v>
      </c>
      <c r="E214" s="155">
        <v>0.5</v>
      </c>
      <c r="F214" s="155">
        <v>50</v>
      </c>
      <c r="G214" s="38">
        <v>49.5</v>
      </c>
      <c r="H214" s="38" t="s">
        <v>897</v>
      </c>
      <c r="I214" s="155">
        <v>1</v>
      </c>
      <c r="J214" s="162" t="s">
        <v>897</v>
      </c>
      <c r="K214" s="155">
        <v>0.2</v>
      </c>
      <c r="L214" s="162" t="s">
        <v>897</v>
      </c>
      <c r="M214" s="86">
        <v>3</v>
      </c>
      <c r="N214" s="87">
        <v>1</v>
      </c>
      <c r="O214" s="87">
        <v>1</v>
      </c>
      <c r="P214" s="87">
        <v>3</v>
      </c>
      <c r="Q214" s="157" t="str">
        <f>IFERROR(IF(AND(B214=Gebruikersrating!B215,C214=Gebruikersrating!C215,D214=Gebruikersrating!D215), AVERAGEIF(Gebruikersrating!E215:J215,"&lt;6")), "")</f>
        <v/>
      </c>
      <c r="R214" s="88"/>
      <c r="S214" s="158">
        <v>37.758000000000003</v>
      </c>
      <c r="T214" s="155" t="s">
        <v>795</v>
      </c>
      <c r="U214" s="87" t="s">
        <v>795</v>
      </c>
      <c r="V214" s="164" t="s">
        <v>1069</v>
      </c>
      <c r="W214" s="21" t="str">
        <v/>
      </c>
      <c r="X214" s="21"/>
      <c r="Y214" s="21"/>
      <c r="Z214" s="21"/>
      <c r="AA214" s="21"/>
      <c r="AB214" s="21"/>
      <c r="AC214" s="21"/>
      <c r="AD214" s="21"/>
      <c r="AE214" s="21"/>
      <c r="AF214" s="21"/>
    </row>
    <row r="215" spans="1:32" ht="30" customHeight="1" x14ac:dyDescent="0.2">
      <c r="A215" s="22"/>
      <c r="B215" s="155" t="s">
        <v>280</v>
      </c>
      <c r="C215" s="156" t="s">
        <v>102</v>
      </c>
      <c r="D215" s="155" t="s">
        <v>38</v>
      </c>
      <c r="E215" s="155">
        <v>0</v>
      </c>
      <c r="F215" s="155">
        <v>30</v>
      </c>
      <c r="G215" s="38">
        <v>30</v>
      </c>
      <c r="H215" s="38" t="s">
        <v>897</v>
      </c>
      <c r="I215" s="155">
        <v>2</v>
      </c>
      <c r="J215" s="162" t="s">
        <v>831</v>
      </c>
      <c r="K215" s="155" t="s">
        <v>794</v>
      </c>
      <c r="L215" s="178" t="s">
        <v>794</v>
      </c>
      <c r="M215" s="86">
        <v>5</v>
      </c>
      <c r="N215" s="87">
        <v>3</v>
      </c>
      <c r="O215" s="87">
        <v>3</v>
      </c>
      <c r="P215" s="87">
        <v>4</v>
      </c>
      <c r="Q215" s="157" t="str">
        <f>IFERROR(IF(AND(B215=Gebruikersrating!B216,C215=Gebruikersrating!C216,D215=Gebruikersrating!D216), AVERAGEIF(Gebruikersrating!E216:J216,"&lt;6")), "")</f>
        <v/>
      </c>
      <c r="R215" s="94" t="s">
        <v>823</v>
      </c>
      <c r="S215" s="174">
        <v>3000</v>
      </c>
      <c r="T215" s="155" t="s">
        <v>795</v>
      </c>
      <c r="U215" s="87" t="s">
        <v>795</v>
      </c>
      <c r="V215" s="164" t="s">
        <v>824</v>
      </c>
      <c r="W215" s="21" t="str">
        <v/>
      </c>
      <c r="X215" s="21"/>
      <c r="Y215" s="21"/>
      <c r="Z215" s="21"/>
      <c r="AA215" s="21"/>
      <c r="AB215" s="21"/>
      <c r="AC215" s="21"/>
      <c r="AD215" s="21"/>
      <c r="AE215" s="21"/>
      <c r="AF215" s="21"/>
    </row>
    <row r="216" spans="1:32" ht="30" customHeight="1" x14ac:dyDescent="0.2">
      <c r="A216" s="22"/>
      <c r="B216" s="99" t="s">
        <v>280</v>
      </c>
      <c r="C216" s="99" t="s">
        <v>282</v>
      </c>
      <c r="D216" s="99" t="s">
        <v>38</v>
      </c>
      <c r="E216" s="99">
        <v>0</v>
      </c>
      <c r="F216" s="99">
        <v>75</v>
      </c>
      <c r="G216" s="36">
        <v>75</v>
      </c>
      <c r="H216" s="36" t="s">
        <v>897</v>
      </c>
      <c r="I216" s="99" t="s">
        <v>1070</v>
      </c>
      <c r="J216" s="166" t="s">
        <v>1071</v>
      </c>
      <c r="K216" s="99">
        <v>0.1</v>
      </c>
      <c r="L216" s="166" t="s">
        <v>897</v>
      </c>
      <c r="M216" s="92">
        <v>2</v>
      </c>
      <c r="N216" s="87"/>
      <c r="O216" s="82">
        <v>2</v>
      </c>
      <c r="P216" s="82">
        <v>4</v>
      </c>
      <c r="Q216" s="157" t="str">
        <f>IFERROR(IF(AND(B216=Gebruikersrating!B217,C216=Gebruikersrating!C217,D216=Gebruikersrating!D217), AVERAGEIF(Gebruikersrating!E217:J217,"&lt;6")), "")</f>
        <v/>
      </c>
      <c r="R216" s="93" t="s">
        <v>832</v>
      </c>
      <c r="S216" s="158" t="s">
        <v>794</v>
      </c>
      <c r="T216" s="99" t="s">
        <v>795</v>
      </c>
      <c r="U216" s="82" t="s">
        <v>338</v>
      </c>
      <c r="V216" s="164" t="s">
        <v>1072</v>
      </c>
      <c r="W216" s="21" t="str">
        <v/>
      </c>
      <c r="X216" s="21"/>
      <c r="Y216" s="21"/>
      <c r="Z216" s="21"/>
      <c r="AA216" s="21"/>
      <c r="AB216" s="21"/>
      <c r="AC216" s="21"/>
      <c r="AD216" s="21"/>
      <c r="AE216" s="21"/>
      <c r="AF216" s="21"/>
    </row>
    <row r="217" spans="1:32" ht="30" customHeight="1" x14ac:dyDescent="0.2">
      <c r="A217" s="22"/>
      <c r="B217" s="99" t="s">
        <v>280</v>
      </c>
      <c r="C217" s="99" t="s">
        <v>283</v>
      </c>
      <c r="D217" s="99" t="s">
        <v>25</v>
      </c>
      <c r="E217" s="99">
        <v>0</v>
      </c>
      <c r="F217" s="99">
        <v>60</v>
      </c>
      <c r="G217" s="36">
        <v>60</v>
      </c>
      <c r="H217" s="36" t="s">
        <v>897</v>
      </c>
      <c r="I217" s="99" t="s">
        <v>1073</v>
      </c>
      <c r="J217" s="166" t="s">
        <v>897</v>
      </c>
      <c r="K217" s="155" t="s">
        <v>794</v>
      </c>
      <c r="L217" s="178" t="s">
        <v>794</v>
      </c>
      <c r="M217" s="92">
        <v>2</v>
      </c>
      <c r="N217" s="82">
        <v>2</v>
      </c>
      <c r="O217" s="82">
        <v>3</v>
      </c>
      <c r="P217" s="82">
        <v>4</v>
      </c>
      <c r="Q217" s="157" t="str">
        <f>IFERROR(IF(AND(B217=Gebruikersrating!B218,C217=Gebruikersrating!C218,D217=Gebruikersrating!D218), AVERAGEIF(Gebruikersrating!E218:J218,"&lt;6")), "")</f>
        <v/>
      </c>
      <c r="R217" s="93" t="s">
        <v>832</v>
      </c>
      <c r="S217" s="158" t="s">
        <v>794</v>
      </c>
      <c r="T217" s="99" t="s">
        <v>795</v>
      </c>
      <c r="U217" s="82" t="s">
        <v>338</v>
      </c>
      <c r="V217" s="164" t="s">
        <v>1074</v>
      </c>
      <c r="W217" s="21" t="str">
        <v/>
      </c>
      <c r="X217" s="21"/>
      <c r="Y217" s="21"/>
      <c r="Z217" s="21"/>
      <c r="AA217" s="21"/>
      <c r="AB217" s="21"/>
      <c r="AC217" s="21"/>
      <c r="AD217" s="21"/>
      <c r="AE217" s="21"/>
      <c r="AF217" s="21"/>
    </row>
    <row r="218" spans="1:32" ht="30" customHeight="1" x14ac:dyDescent="0.2">
      <c r="A218" s="22"/>
      <c r="B218" s="155" t="s">
        <v>284</v>
      </c>
      <c r="C218" s="156" t="s">
        <v>285</v>
      </c>
      <c r="D218" s="155" t="s">
        <v>38</v>
      </c>
      <c r="E218" s="155">
        <v>0</v>
      </c>
      <c r="F218" s="155">
        <v>2000</v>
      </c>
      <c r="G218" s="38">
        <v>2000</v>
      </c>
      <c r="H218" s="38" t="s">
        <v>802</v>
      </c>
      <c r="I218" s="155">
        <v>10</v>
      </c>
      <c r="J218" s="162" t="s">
        <v>831</v>
      </c>
      <c r="K218" s="155" t="s">
        <v>794</v>
      </c>
      <c r="L218" s="178" t="s">
        <v>794</v>
      </c>
      <c r="M218" s="86">
        <v>5</v>
      </c>
      <c r="N218" s="87">
        <v>3</v>
      </c>
      <c r="O218" s="87">
        <v>3</v>
      </c>
      <c r="P218" s="87">
        <v>4</v>
      </c>
      <c r="Q218" s="157" t="str">
        <f>IFERROR(IF(AND(B218=Gebruikersrating!B219,C218=Gebruikersrating!C219,D218=Gebruikersrating!D219), AVERAGEIF(Gebruikersrating!E219:J219,"&lt;6")), "")</f>
        <v/>
      </c>
      <c r="R218" s="82" t="s">
        <v>832</v>
      </c>
      <c r="S218" s="158" t="s">
        <v>794</v>
      </c>
      <c r="T218" s="155" t="s">
        <v>795</v>
      </c>
      <c r="U218" s="87" t="s">
        <v>795</v>
      </c>
      <c r="V218" s="164" t="s">
        <v>1075</v>
      </c>
      <c r="W218" s="21" t="str">
        <v/>
      </c>
      <c r="X218" s="21"/>
      <c r="Y218" s="21"/>
      <c r="Z218" s="21"/>
      <c r="AA218" s="21"/>
      <c r="AB218" s="21"/>
      <c r="AC218" s="21"/>
      <c r="AD218" s="21"/>
      <c r="AE218" s="21"/>
      <c r="AF218" s="21"/>
    </row>
    <row r="219" spans="1:32" ht="30" customHeight="1" x14ac:dyDescent="0.2">
      <c r="A219" s="22"/>
      <c r="B219" s="99" t="s">
        <v>284</v>
      </c>
      <c r="C219" s="99" t="s">
        <v>286</v>
      </c>
      <c r="D219" s="99" t="s">
        <v>25</v>
      </c>
      <c r="E219" s="99">
        <v>10</v>
      </c>
      <c r="F219" s="99">
        <v>2000</v>
      </c>
      <c r="G219" s="36">
        <v>1990</v>
      </c>
      <c r="H219" s="36" t="s">
        <v>802</v>
      </c>
      <c r="I219" s="99">
        <v>6.8</v>
      </c>
      <c r="J219" s="166" t="s">
        <v>831</v>
      </c>
      <c r="K219" s="99" t="s">
        <v>794</v>
      </c>
      <c r="L219" s="166" t="s">
        <v>794</v>
      </c>
      <c r="M219" s="92">
        <v>4</v>
      </c>
      <c r="N219" s="82">
        <v>1</v>
      </c>
      <c r="O219" s="82">
        <v>3</v>
      </c>
      <c r="P219" s="82">
        <v>4</v>
      </c>
      <c r="Q219" s="157" t="str">
        <f>IFERROR(IF(AND(B219=Gebruikersrating!B220,C219=Gebruikersrating!C220,D219=Gebruikersrating!D220), AVERAGEIF(Gebruikersrating!E220:J220,"&lt;6")), "")</f>
        <v/>
      </c>
      <c r="R219" s="93" t="s">
        <v>832</v>
      </c>
      <c r="S219" s="158" t="s">
        <v>794</v>
      </c>
      <c r="T219" s="99" t="s">
        <v>795</v>
      </c>
      <c r="U219" s="82" t="s">
        <v>795</v>
      </c>
      <c r="V219" s="177" t="s">
        <v>1076</v>
      </c>
      <c r="W219" s="21" t="str">
        <v/>
      </c>
      <c r="X219" s="21"/>
      <c r="Y219" s="21"/>
      <c r="Z219" s="21"/>
      <c r="AA219" s="21"/>
      <c r="AB219" s="21"/>
      <c r="AC219" s="21"/>
      <c r="AD219" s="21"/>
      <c r="AE219" s="21"/>
      <c r="AF219" s="21"/>
    </row>
    <row r="220" spans="1:32" ht="30" customHeight="1" x14ac:dyDescent="0.2">
      <c r="A220" s="22"/>
      <c r="B220" s="99" t="s">
        <v>284</v>
      </c>
      <c r="C220" s="99" t="s">
        <v>287</v>
      </c>
      <c r="D220" s="99" t="s">
        <v>25</v>
      </c>
      <c r="E220" s="99">
        <v>10</v>
      </c>
      <c r="F220" s="99">
        <v>2000</v>
      </c>
      <c r="G220" s="36">
        <v>1990</v>
      </c>
      <c r="H220" s="36" t="s">
        <v>802</v>
      </c>
      <c r="I220" s="99">
        <v>10</v>
      </c>
      <c r="J220" s="166" t="s">
        <v>831</v>
      </c>
      <c r="K220" s="99" t="s">
        <v>794</v>
      </c>
      <c r="L220" s="166" t="s">
        <v>794</v>
      </c>
      <c r="M220" s="92">
        <v>4</v>
      </c>
      <c r="N220" s="82">
        <v>2</v>
      </c>
      <c r="O220" s="82">
        <v>3</v>
      </c>
      <c r="P220" s="82">
        <v>4</v>
      </c>
      <c r="Q220" s="157" t="str">
        <f>IFERROR(IF(AND(B220=Gebruikersrating!B221,C220=Gebruikersrating!C221,D220=Gebruikersrating!D221), AVERAGEIF(Gebruikersrating!E221:J221,"&lt;6")), "")</f>
        <v/>
      </c>
      <c r="R220" s="93" t="s">
        <v>832</v>
      </c>
      <c r="S220" s="158" t="s">
        <v>794</v>
      </c>
      <c r="T220" s="99" t="s">
        <v>795</v>
      </c>
      <c r="U220" s="82" t="s">
        <v>795</v>
      </c>
      <c r="V220" s="188" t="s">
        <v>1077</v>
      </c>
      <c r="W220" s="21" t="str">
        <v/>
      </c>
      <c r="X220" s="21"/>
      <c r="Y220" s="21"/>
      <c r="Z220" s="21"/>
      <c r="AA220" s="21"/>
      <c r="AB220" s="21"/>
      <c r="AC220" s="21"/>
      <c r="AD220" s="21"/>
      <c r="AE220" s="21"/>
      <c r="AF220" s="21"/>
    </row>
    <row r="221" spans="1:32" ht="30" customHeight="1" x14ac:dyDescent="0.2">
      <c r="A221" s="22"/>
      <c r="B221" s="99" t="s">
        <v>288</v>
      </c>
      <c r="C221" s="156" t="s">
        <v>126</v>
      </c>
      <c r="D221" s="155" t="s">
        <v>38</v>
      </c>
      <c r="E221" s="155" t="s">
        <v>794</v>
      </c>
      <c r="F221" s="155" t="s">
        <v>794</v>
      </c>
      <c r="G221" s="38" t="str">
        <v/>
      </c>
      <c r="H221" s="38" t="s">
        <v>1078</v>
      </c>
      <c r="I221" s="155">
        <v>5</v>
      </c>
      <c r="J221" s="162" t="s">
        <v>831</v>
      </c>
      <c r="K221" s="155">
        <v>5</v>
      </c>
      <c r="L221" s="162" t="s">
        <v>861</v>
      </c>
      <c r="M221" s="86">
        <v>5</v>
      </c>
      <c r="N221" s="87">
        <v>3</v>
      </c>
      <c r="O221" s="87">
        <v>3</v>
      </c>
      <c r="P221" s="87">
        <v>4</v>
      </c>
      <c r="Q221" s="157" t="str">
        <f>IFERROR(IF(AND(B221=Gebruikersrating!B222,C221=Gebruikersrating!C222,D221=Gebruikersrating!D222), AVERAGEIF(Gebruikersrating!E222:J222,"&lt;6")), "")</f>
        <v/>
      </c>
      <c r="R221" s="96" t="s">
        <v>872</v>
      </c>
      <c r="S221" s="170" t="s">
        <v>794</v>
      </c>
      <c r="T221" s="155" t="s">
        <v>795</v>
      </c>
      <c r="U221" s="87" t="s">
        <v>795</v>
      </c>
      <c r="V221" s="164" t="s">
        <v>863</v>
      </c>
      <c r="W221" s="21" t="str">
        <v/>
      </c>
      <c r="X221" s="21"/>
      <c r="Y221" s="21"/>
      <c r="Z221" s="21"/>
      <c r="AA221" s="21"/>
      <c r="AB221" s="21"/>
      <c r="AC221" s="21"/>
      <c r="AD221" s="21"/>
      <c r="AE221" s="21"/>
      <c r="AF221" s="21"/>
    </row>
    <row r="222" spans="1:32" ht="30" customHeight="1" x14ac:dyDescent="0.2">
      <c r="A222" s="22"/>
      <c r="B222" s="99" t="s">
        <v>288</v>
      </c>
      <c r="C222" s="99" t="s">
        <v>289</v>
      </c>
      <c r="D222" s="99" t="s">
        <v>25</v>
      </c>
      <c r="E222" s="99">
        <v>0</v>
      </c>
      <c r="F222" s="99">
        <v>50000</v>
      </c>
      <c r="G222" s="36">
        <v>50000</v>
      </c>
      <c r="H222" s="36" t="s">
        <v>887</v>
      </c>
      <c r="I222" s="99">
        <v>3</v>
      </c>
      <c r="J222" s="166" t="s">
        <v>831</v>
      </c>
      <c r="K222" s="99" t="s">
        <v>794</v>
      </c>
      <c r="L222" s="178" t="s">
        <v>794</v>
      </c>
      <c r="M222" s="92">
        <v>4</v>
      </c>
      <c r="N222" s="82">
        <v>2</v>
      </c>
      <c r="O222" s="82">
        <v>2</v>
      </c>
      <c r="P222" s="82">
        <v>4</v>
      </c>
      <c r="Q222" s="157" t="str">
        <f>IFERROR(IF(AND(B222=Gebruikersrating!B223,C222=Gebruikersrating!C223,D222=Gebruikersrating!D223), AVERAGEIF(Gebruikersrating!E223:J223,"&lt;6")), "")</f>
        <v/>
      </c>
      <c r="R222" s="87"/>
      <c r="S222" s="167">
        <v>126</v>
      </c>
      <c r="T222" s="99" t="s">
        <v>795</v>
      </c>
      <c r="U222" s="82" t="s">
        <v>795</v>
      </c>
      <c r="V222" s="177" t="s">
        <v>1079</v>
      </c>
      <c r="W222" s="21" t="str">
        <v/>
      </c>
      <c r="X222" s="21"/>
      <c r="Y222" s="21"/>
      <c r="Z222" s="21"/>
      <c r="AA222" s="21"/>
      <c r="AB222" s="21"/>
      <c r="AC222" s="21"/>
      <c r="AD222" s="21"/>
      <c r="AE222" s="21"/>
      <c r="AF222" s="21"/>
    </row>
    <row r="223" spans="1:32" ht="30" customHeight="1" x14ac:dyDescent="0.2">
      <c r="A223" s="22"/>
      <c r="B223" s="99" t="s">
        <v>288</v>
      </c>
      <c r="C223" s="99" t="s">
        <v>290</v>
      </c>
      <c r="D223" s="99" t="s">
        <v>25</v>
      </c>
      <c r="E223" s="99">
        <v>0</v>
      </c>
      <c r="F223" s="99">
        <v>55</v>
      </c>
      <c r="G223" s="36">
        <v>55</v>
      </c>
      <c r="H223" s="36" t="s">
        <v>1080</v>
      </c>
      <c r="I223" s="99">
        <v>0.5</v>
      </c>
      <c r="J223" s="176" t="s">
        <v>1080</v>
      </c>
      <c r="K223" s="99" t="s">
        <v>794</v>
      </c>
      <c r="L223" s="38" t="s">
        <v>794</v>
      </c>
      <c r="M223" s="92">
        <v>3</v>
      </c>
      <c r="N223" s="82">
        <v>1</v>
      </c>
      <c r="O223" s="82">
        <v>2</v>
      </c>
      <c r="P223" s="82">
        <v>3</v>
      </c>
      <c r="Q223" s="157" t="str">
        <f>IFERROR(IF(AND(B223=Gebruikersrating!B224,C223=Gebruikersrating!C224,D223=Gebruikersrating!D224), AVERAGEIF(Gebruikersrating!E224:J224,"&lt;6")), "")</f>
        <v/>
      </c>
      <c r="R223" s="93" t="s">
        <v>832</v>
      </c>
      <c r="S223" s="158" t="s">
        <v>794</v>
      </c>
      <c r="T223" s="99" t="s">
        <v>795</v>
      </c>
      <c r="U223" s="82" t="s">
        <v>795</v>
      </c>
      <c r="V223" s="177" t="s">
        <v>1081</v>
      </c>
      <c r="W223" s="21" t="str">
        <v/>
      </c>
      <c r="X223" s="21"/>
      <c r="Y223" s="21"/>
      <c r="Z223" s="21"/>
      <c r="AA223" s="21"/>
      <c r="AB223" s="21"/>
      <c r="AC223" s="21"/>
      <c r="AD223" s="21"/>
      <c r="AE223" s="21"/>
      <c r="AF223" s="21"/>
    </row>
    <row r="224" spans="1:32" ht="30" customHeight="1" x14ac:dyDescent="0.2">
      <c r="A224" s="22"/>
      <c r="B224" s="99" t="s">
        <v>291</v>
      </c>
      <c r="C224" s="99" t="s">
        <v>292</v>
      </c>
      <c r="D224" s="99" t="s">
        <v>25</v>
      </c>
      <c r="E224" s="99">
        <v>0</v>
      </c>
      <c r="F224" s="99">
        <v>40</v>
      </c>
      <c r="G224" s="36">
        <v>40</v>
      </c>
      <c r="H224" s="36" t="s">
        <v>921</v>
      </c>
      <c r="I224" s="99" t="s">
        <v>1082</v>
      </c>
      <c r="J224" s="166" t="s">
        <v>831</v>
      </c>
      <c r="K224" s="172">
        <v>44484</v>
      </c>
      <c r="L224" s="176" t="s">
        <v>818</v>
      </c>
      <c r="M224" s="92">
        <v>2</v>
      </c>
      <c r="N224" s="82">
        <v>3</v>
      </c>
      <c r="O224" s="82">
        <v>3</v>
      </c>
      <c r="P224" s="82">
        <v>4</v>
      </c>
      <c r="Q224" s="157" t="str">
        <f>IFERROR(IF(AND(B224=Gebruikersrating!B225,C224=Gebruikersrating!C225,D224=Gebruikersrating!D225), AVERAGEIF(Gebruikersrating!E225:J225,"&lt;6")), "")</f>
        <v/>
      </c>
      <c r="R224" s="93" t="s">
        <v>832</v>
      </c>
      <c r="S224" s="158" t="s">
        <v>794</v>
      </c>
      <c r="T224" s="155"/>
      <c r="U224" s="87"/>
      <c r="V224" s="164" t="s">
        <v>1083</v>
      </c>
      <c r="W224" s="21" t="str">
        <v/>
      </c>
      <c r="X224" s="21"/>
      <c r="Y224" s="21"/>
      <c r="Z224" s="21"/>
      <c r="AA224" s="21"/>
      <c r="AB224" s="21"/>
      <c r="AC224" s="21"/>
      <c r="AD224" s="21"/>
      <c r="AE224" s="21"/>
      <c r="AF224" s="21"/>
    </row>
    <row r="225" spans="1:32" ht="30" customHeight="1" x14ac:dyDescent="0.2">
      <c r="A225" s="22"/>
      <c r="B225" s="99" t="s">
        <v>291</v>
      </c>
      <c r="C225" s="99" t="s">
        <v>293</v>
      </c>
      <c r="D225" s="99" t="s">
        <v>25</v>
      </c>
      <c r="E225" s="99">
        <v>0</v>
      </c>
      <c r="F225" s="99">
        <v>25</v>
      </c>
      <c r="G225" s="36">
        <v>25</v>
      </c>
      <c r="H225" s="36" t="s">
        <v>1084</v>
      </c>
      <c r="I225" s="155" t="s">
        <v>794</v>
      </c>
      <c r="J225" s="178" t="s">
        <v>794</v>
      </c>
      <c r="K225" s="99" t="s">
        <v>1085</v>
      </c>
      <c r="L225" s="176" t="s">
        <v>818</v>
      </c>
      <c r="M225" s="92">
        <v>3</v>
      </c>
      <c r="N225" s="82">
        <v>2</v>
      </c>
      <c r="O225" s="82">
        <v>2</v>
      </c>
      <c r="P225" s="82">
        <v>4</v>
      </c>
      <c r="Q225" s="157" t="str">
        <f>IFERROR(IF(AND(B225=Gebruikersrating!B226,C225=Gebruikersrating!C226,D225=Gebruikersrating!D226), AVERAGEIF(Gebruikersrating!E226:J226,"&lt;6")), "")</f>
        <v/>
      </c>
      <c r="R225" s="93" t="s">
        <v>832</v>
      </c>
      <c r="S225" s="158" t="s">
        <v>794</v>
      </c>
      <c r="T225" s="99" t="s">
        <v>795</v>
      </c>
      <c r="U225" s="82" t="s">
        <v>795</v>
      </c>
      <c r="V225" s="164" t="s">
        <v>1086</v>
      </c>
      <c r="W225" s="21" t="str">
        <v/>
      </c>
      <c r="X225" s="21"/>
      <c r="Y225" s="21"/>
      <c r="Z225" s="21"/>
      <c r="AA225" s="21"/>
      <c r="AB225" s="21"/>
      <c r="AC225" s="21"/>
      <c r="AD225" s="21"/>
      <c r="AE225" s="21"/>
      <c r="AF225" s="21"/>
    </row>
    <row r="226" spans="1:32" ht="30" customHeight="1" x14ac:dyDescent="0.2">
      <c r="A226" s="22"/>
      <c r="B226" s="99" t="s">
        <v>294</v>
      </c>
      <c r="C226" s="99" t="s">
        <v>295</v>
      </c>
      <c r="D226" s="99" t="s">
        <v>25</v>
      </c>
      <c r="E226" s="99">
        <v>0</v>
      </c>
      <c r="F226" s="99">
        <v>120</v>
      </c>
      <c r="G226" s="36">
        <v>120</v>
      </c>
      <c r="H226" s="36" t="s">
        <v>1087</v>
      </c>
      <c r="I226" s="155" t="s">
        <v>794</v>
      </c>
      <c r="J226" s="178" t="s">
        <v>794</v>
      </c>
      <c r="K226" s="155" t="s">
        <v>794</v>
      </c>
      <c r="L226" s="178" t="s">
        <v>794</v>
      </c>
      <c r="M226" s="92">
        <v>2</v>
      </c>
      <c r="N226" s="82">
        <v>1</v>
      </c>
      <c r="O226" s="82">
        <v>2</v>
      </c>
      <c r="P226" s="82">
        <v>4</v>
      </c>
      <c r="Q226" s="157" t="str">
        <f>IFERROR(IF(AND(B226=Gebruikersrating!B227,C226=Gebruikersrating!C227,D226=Gebruikersrating!D227), AVERAGEIF(Gebruikersrating!E227:J227,"&lt;6")), "")</f>
        <v/>
      </c>
      <c r="R226" s="87"/>
      <c r="S226" s="167">
        <v>132</v>
      </c>
      <c r="T226" s="99" t="s">
        <v>338</v>
      </c>
      <c r="U226" s="82" t="s">
        <v>338</v>
      </c>
      <c r="V226" s="177" t="s">
        <v>1088</v>
      </c>
      <c r="W226" s="21" t="str">
        <v/>
      </c>
      <c r="X226" s="21"/>
      <c r="Y226" s="21"/>
      <c r="Z226" s="21"/>
      <c r="AA226" s="21"/>
      <c r="AB226" s="21"/>
      <c r="AC226" s="21"/>
      <c r="AD226" s="21"/>
      <c r="AE226" s="21"/>
      <c r="AF226" s="21"/>
    </row>
    <row r="227" spans="1:32" ht="30" customHeight="1" x14ac:dyDescent="0.2">
      <c r="A227" s="22"/>
      <c r="B227" s="99" t="s">
        <v>294</v>
      </c>
      <c r="C227" s="99" t="s">
        <v>296</v>
      </c>
      <c r="D227" s="99" t="s">
        <v>25</v>
      </c>
      <c r="E227" s="99">
        <v>0</v>
      </c>
      <c r="F227" s="99">
        <v>350</v>
      </c>
      <c r="G227" s="36">
        <v>350</v>
      </c>
      <c r="H227" s="36" t="s">
        <v>1087</v>
      </c>
      <c r="I227" s="155" t="s">
        <v>794</v>
      </c>
      <c r="J227" s="178" t="s">
        <v>794</v>
      </c>
      <c r="K227" s="155" t="s">
        <v>794</v>
      </c>
      <c r="L227" s="178" t="s">
        <v>794</v>
      </c>
      <c r="M227" s="92">
        <v>2</v>
      </c>
      <c r="N227" s="82">
        <v>1</v>
      </c>
      <c r="O227" s="82">
        <v>2</v>
      </c>
      <c r="P227" s="82">
        <v>3</v>
      </c>
      <c r="Q227" s="157" t="str">
        <f>IFERROR(IF(AND(B227=Gebruikersrating!B228,C227=Gebruikersrating!C228,D227=Gebruikersrating!D228), AVERAGEIF(Gebruikersrating!E228:J228,"&lt;6")), "")</f>
        <v/>
      </c>
      <c r="R227" s="93" t="s">
        <v>832</v>
      </c>
      <c r="S227" s="158" t="s">
        <v>794</v>
      </c>
      <c r="T227" s="99" t="s">
        <v>795</v>
      </c>
      <c r="U227" s="82" t="s">
        <v>338</v>
      </c>
      <c r="V227" s="177" t="s">
        <v>1089</v>
      </c>
      <c r="W227" s="21" t="str">
        <v/>
      </c>
      <c r="X227" s="21"/>
      <c r="Y227" s="21"/>
      <c r="Z227" s="21"/>
      <c r="AA227" s="21"/>
      <c r="AB227" s="21"/>
      <c r="AC227" s="21"/>
      <c r="AD227" s="21"/>
      <c r="AE227" s="21"/>
      <c r="AF227" s="21"/>
    </row>
    <row r="228" spans="1:32" ht="30" customHeight="1" x14ac:dyDescent="0.2">
      <c r="A228" s="22"/>
      <c r="B228" s="99" t="s">
        <v>297</v>
      </c>
      <c r="C228" s="99" t="s">
        <v>298</v>
      </c>
      <c r="D228" s="99" t="s">
        <v>38</v>
      </c>
      <c r="E228" s="158" t="s">
        <v>794</v>
      </c>
      <c r="F228" s="158" t="s">
        <v>794</v>
      </c>
      <c r="G228" s="178" t="str">
        <v/>
      </c>
      <c r="H228" s="178" t="s">
        <v>794</v>
      </c>
      <c r="I228" s="158" t="s">
        <v>794</v>
      </c>
      <c r="J228" s="178" t="s">
        <v>794</v>
      </c>
      <c r="K228" s="158" t="s">
        <v>794</v>
      </c>
      <c r="L228" s="178" t="s">
        <v>794</v>
      </c>
      <c r="M228" s="92">
        <v>3</v>
      </c>
      <c r="N228" s="82">
        <v>2</v>
      </c>
      <c r="O228" s="82">
        <v>3</v>
      </c>
      <c r="P228" s="82">
        <v>3</v>
      </c>
      <c r="Q228" s="157" t="str">
        <f>IFERROR(IF(AND(B228=Gebruikersrating!B229,C228=Gebruikersrating!C229,D228=Gebruikersrating!D229), AVERAGEIF(Gebruikersrating!E229:J229,"&lt;6")), "")</f>
        <v/>
      </c>
      <c r="R228" s="93" t="s">
        <v>832</v>
      </c>
      <c r="S228" s="158" t="s">
        <v>794</v>
      </c>
      <c r="T228" s="99" t="s">
        <v>795</v>
      </c>
      <c r="U228" s="82" t="s">
        <v>338</v>
      </c>
      <c r="V228" s="177" t="s">
        <v>1090</v>
      </c>
      <c r="W228" s="21" t="str">
        <v/>
      </c>
      <c r="X228" s="21"/>
      <c r="Y228" s="21"/>
      <c r="Z228" s="21"/>
      <c r="AA228" s="21"/>
      <c r="AB228" s="21"/>
      <c r="AC228" s="21"/>
      <c r="AD228" s="21"/>
      <c r="AE228" s="21"/>
      <c r="AF228" s="21"/>
    </row>
    <row r="229" spans="1:32" ht="30" customHeight="1" x14ac:dyDescent="0.2">
      <c r="A229" s="22"/>
      <c r="B229" s="99" t="s">
        <v>343</v>
      </c>
      <c r="C229" s="99" t="s">
        <v>300</v>
      </c>
      <c r="D229" s="99" t="s">
        <v>38</v>
      </c>
      <c r="E229" s="158" t="s">
        <v>794</v>
      </c>
      <c r="F229" s="158" t="s">
        <v>794</v>
      </c>
      <c r="G229" s="178" t="str">
        <v/>
      </c>
      <c r="H229" s="178" t="s">
        <v>794</v>
      </c>
      <c r="I229" s="158" t="s">
        <v>794</v>
      </c>
      <c r="J229" s="178" t="s">
        <v>794</v>
      </c>
      <c r="K229" s="158" t="s">
        <v>794</v>
      </c>
      <c r="L229" s="178" t="s">
        <v>794</v>
      </c>
      <c r="M229" s="92">
        <v>5</v>
      </c>
      <c r="N229" s="82">
        <v>3</v>
      </c>
      <c r="O229" s="82">
        <v>3</v>
      </c>
      <c r="P229" s="82">
        <v>4</v>
      </c>
      <c r="Q229" s="157" t="b">
        <f>IFERROR(IF(AND(B229=Gebruikersrating!B230,C229=Gebruikersrating!C230,D229=Gebruikersrating!D230), AVERAGEIF(Gebruikersrating!E230:J230,"&lt;6")), "")</f>
        <v>0</v>
      </c>
      <c r="R229" s="87"/>
      <c r="S229" s="167">
        <v>110</v>
      </c>
      <c r="T229" s="99" t="s">
        <v>795</v>
      </c>
      <c r="U229" s="82" t="s">
        <v>795</v>
      </c>
      <c r="V229" s="177" t="s">
        <v>1091</v>
      </c>
      <c r="W229" s="21" t="str">
        <v/>
      </c>
      <c r="X229" s="21"/>
      <c r="Y229" s="21"/>
      <c r="Z229" s="21"/>
      <c r="AA229" s="21"/>
      <c r="AB229" s="21"/>
      <c r="AC229" s="21"/>
      <c r="AD229" s="21"/>
      <c r="AE229" s="21"/>
      <c r="AF229" s="21"/>
    </row>
    <row r="230" spans="1:32" ht="30" customHeight="1" x14ac:dyDescent="0.2">
      <c r="A230" s="22"/>
      <c r="B230" s="99" t="s">
        <v>343</v>
      </c>
      <c r="C230" s="99" t="s">
        <v>301</v>
      </c>
      <c r="D230" s="99" t="s">
        <v>38</v>
      </c>
      <c r="E230" s="158" t="s">
        <v>794</v>
      </c>
      <c r="F230" s="158" t="s">
        <v>794</v>
      </c>
      <c r="G230" s="178" t="str">
        <v/>
      </c>
      <c r="H230" s="178" t="s">
        <v>794</v>
      </c>
      <c r="I230" s="158" t="s">
        <v>794</v>
      </c>
      <c r="J230" s="178" t="s">
        <v>794</v>
      </c>
      <c r="K230" s="158" t="s">
        <v>794</v>
      </c>
      <c r="L230" s="178" t="s">
        <v>794</v>
      </c>
      <c r="M230" s="92">
        <v>4</v>
      </c>
      <c r="N230" s="82">
        <v>3</v>
      </c>
      <c r="O230" s="82">
        <v>3</v>
      </c>
      <c r="P230" s="82">
        <v>4</v>
      </c>
      <c r="Q230" s="157" t="b">
        <f>IFERROR(IF(AND(B230=Gebruikersrating!B231,C230=Gebruikersrating!C231,D230=Gebruikersrating!D231), AVERAGEIF(Gebruikersrating!E231:J231,"&lt;6")), "")</f>
        <v>0</v>
      </c>
      <c r="R230" s="87"/>
      <c r="S230" s="167">
        <v>95</v>
      </c>
      <c r="T230" s="99" t="s">
        <v>795</v>
      </c>
      <c r="U230" s="82" t="s">
        <v>795</v>
      </c>
      <c r="V230" s="177" t="s">
        <v>1092</v>
      </c>
      <c r="W230" s="21" t="str">
        <v/>
      </c>
      <c r="X230" s="21"/>
      <c r="Y230" s="21"/>
      <c r="Z230" s="21"/>
      <c r="AA230" s="21"/>
      <c r="AB230" s="21"/>
      <c r="AC230" s="21"/>
      <c r="AD230" s="21"/>
      <c r="AE230" s="21"/>
      <c r="AF230" s="21"/>
    </row>
    <row r="231" spans="1:32" ht="30" customHeight="1" x14ac:dyDescent="0.2">
      <c r="A231" s="22"/>
      <c r="B231" s="99" t="s">
        <v>302</v>
      </c>
      <c r="C231" s="99" t="s">
        <v>303</v>
      </c>
      <c r="D231" s="99" t="s">
        <v>304</v>
      </c>
      <c r="E231" s="99" t="s">
        <v>794</v>
      </c>
      <c r="F231" s="99" t="s">
        <v>794</v>
      </c>
      <c r="G231" s="99" t="str">
        <v/>
      </c>
      <c r="H231" s="99" t="s">
        <v>794</v>
      </c>
      <c r="I231" s="99" t="s">
        <v>794</v>
      </c>
      <c r="J231" s="99" t="s">
        <v>794</v>
      </c>
      <c r="K231" s="99" t="s">
        <v>794</v>
      </c>
      <c r="L231" s="99" t="s">
        <v>794</v>
      </c>
      <c r="M231" s="99" t="s">
        <v>794</v>
      </c>
      <c r="N231" s="99" t="s">
        <v>794</v>
      </c>
      <c r="O231" s="99" t="s">
        <v>794</v>
      </c>
      <c r="P231" s="99" t="s">
        <v>794</v>
      </c>
      <c r="Q231" s="157" t="str">
        <f>IFERROR(IF(AND(B231=Gebruikersrating!B232,C231=Gebruikersrating!C232,D231=Gebruikersrating!D232), AVERAGEIF(Gebruikersrating!E232:J232,"&lt;6")), "")</f>
        <v/>
      </c>
      <c r="R231" s="87"/>
      <c r="S231" s="167">
        <v>58.79</v>
      </c>
      <c r="T231" s="99" t="s">
        <v>795</v>
      </c>
      <c r="U231" s="82" t="s">
        <v>795</v>
      </c>
      <c r="V231" s="177" t="s">
        <v>1093</v>
      </c>
      <c r="W231" s="21" t="str">
        <v/>
      </c>
      <c r="X231" s="21"/>
      <c r="Y231" s="21"/>
      <c r="Z231" s="21"/>
      <c r="AA231" s="21"/>
      <c r="AB231" s="21"/>
      <c r="AC231" s="21"/>
      <c r="AD231" s="21"/>
      <c r="AE231" s="21"/>
      <c r="AF231" s="21"/>
    </row>
    <row r="232" spans="1:32" ht="30" customHeight="1" x14ac:dyDescent="0.2">
      <c r="A232" s="22"/>
      <c r="B232" s="99" t="s">
        <v>305</v>
      </c>
      <c r="C232" s="99" t="s">
        <v>306</v>
      </c>
      <c r="D232" s="99" t="s">
        <v>304</v>
      </c>
      <c r="E232" s="99" t="s">
        <v>794</v>
      </c>
      <c r="F232" s="99" t="s">
        <v>794</v>
      </c>
      <c r="G232" s="99" t="s">
        <v>794</v>
      </c>
      <c r="H232" s="99" t="s">
        <v>794</v>
      </c>
      <c r="I232" s="99" t="s">
        <v>794</v>
      </c>
      <c r="J232" s="99" t="s">
        <v>794</v>
      </c>
      <c r="K232" s="99" t="s">
        <v>794</v>
      </c>
      <c r="L232" s="99" t="s">
        <v>794</v>
      </c>
      <c r="M232" s="99" t="s">
        <v>794</v>
      </c>
      <c r="N232" s="99" t="s">
        <v>794</v>
      </c>
      <c r="O232" s="99" t="s">
        <v>794</v>
      </c>
      <c r="P232" s="99" t="s">
        <v>794</v>
      </c>
      <c r="Q232" s="157" t="str">
        <f>IFERROR(IF(AND(B232=Gebruikersrating!B233,C232=Gebruikersrating!C233,D232=Gebruikersrating!D233), AVERAGEIF(Gebruikersrating!E233:J233,"&lt;6")), "")</f>
        <v/>
      </c>
      <c r="R232" s="87"/>
      <c r="S232" s="167">
        <v>19</v>
      </c>
      <c r="T232" s="99" t="s">
        <v>795</v>
      </c>
      <c r="U232" s="82" t="s">
        <v>795</v>
      </c>
      <c r="V232" s="177" t="s">
        <v>1094</v>
      </c>
      <c r="W232" s="21" t="str">
        <v/>
      </c>
      <c r="X232" s="21"/>
      <c r="Y232" s="21"/>
      <c r="Z232" s="21"/>
      <c r="AA232" s="21"/>
      <c r="AB232" s="21"/>
      <c r="AC232" s="21"/>
      <c r="AD232" s="21"/>
      <c r="AE232" s="21"/>
      <c r="AF232" s="21"/>
    </row>
    <row r="233" spans="1:32" ht="30" customHeight="1" x14ac:dyDescent="0.2">
      <c r="A233" s="22"/>
      <c r="B233" s="99" t="s">
        <v>305</v>
      </c>
      <c r="C233" s="99" t="s">
        <v>307</v>
      </c>
      <c r="D233" s="99" t="s">
        <v>304</v>
      </c>
      <c r="E233" s="99" t="s">
        <v>794</v>
      </c>
      <c r="F233" s="99" t="s">
        <v>794</v>
      </c>
      <c r="G233" s="99" t="s">
        <v>794</v>
      </c>
      <c r="H233" s="99" t="s">
        <v>794</v>
      </c>
      <c r="I233" s="99" t="s">
        <v>794</v>
      </c>
      <c r="J233" s="99" t="s">
        <v>794</v>
      </c>
      <c r="K233" s="99" t="s">
        <v>794</v>
      </c>
      <c r="L233" s="99" t="s">
        <v>794</v>
      </c>
      <c r="M233" s="99" t="s">
        <v>794</v>
      </c>
      <c r="N233" s="99" t="s">
        <v>794</v>
      </c>
      <c r="O233" s="99" t="s">
        <v>794</v>
      </c>
      <c r="P233" s="99" t="s">
        <v>794</v>
      </c>
      <c r="Q233" s="157" t="str">
        <f>IFERROR(IF(AND(B233=Gebruikersrating!B234,C233=Gebruikersrating!C234,D233=Gebruikersrating!D234), AVERAGEIF(Gebruikersrating!E234:J234,"&lt;6")), "")</f>
        <v/>
      </c>
      <c r="R233" s="87"/>
      <c r="S233" s="167">
        <v>33.56</v>
      </c>
      <c r="T233" s="99" t="s">
        <v>795</v>
      </c>
      <c r="U233" s="82" t="s">
        <v>795</v>
      </c>
      <c r="V233" s="177" t="s">
        <v>1095</v>
      </c>
      <c r="W233" s="21" t="str">
        <v/>
      </c>
      <c r="X233" s="21"/>
      <c r="Y233" s="21"/>
      <c r="Z233" s="21"/>
      <c r="AA233" s="21"/>
      <c r="AB233" s="21"/>
      <c r="AC233" s="21"/>
      <c r="AD233" s="21"/>
      <c r="AE233" s="21"/>
      <c r="AF233" s="21"/>
    </row>
    <row r="234" spans="1:32" ht="30" customHeight="1" x14ac:dyDescent="0.2">
      <c r="A234" s="22"/>
      <c r="B234" s="99" t="s">
        <v>305</v>
      </c>
      <c r="C234" s="99" t="s">
        <v>308</v>
      </c>
      <c r="D234" s="99" t="s">
        <v>304</v>
      </c>
      <c r="E234" s="99" t="s">
        <v>794</v>
      </c>
      <c r="F234" s="99" t="s">
        <v>794</v>
      </c>
      <c r="G234" s="99" t="s">
        <v>794</v>
      </c>
      <c r="H234" s="99" t="s">
        <v>794</v>
      </c>
      <c r="I234" s="99" t="s">
        <v>794</v>
      </c>
      <c r="J234" s="99" t="s">
        <v>794</v>
      </c>
      <c r="K234" s="99" t="s">
        <v>794</v>
      </c>
      <c r="L234" s="99" t="s">
        <v>794</v>
      </c>
      <c r="M234" s="99" t="s">
        <v>794</v>
      </c>
      <c r="N234" s="99" t="s">
        <v>794</v>
      </c>
      <c r="O234" s="99" t="s">
        <v>794</v>
      </c>
      <c r="P234" s="99" t="s">
        <v>794</v>
      </c>
      <c r="Q234" s="157" t="str">
        <f>IFERROR(IF(AND(B234=Gebruikersrating!B235,C234=Gebruikersrating!C235,D234=Gebruikersrating!D235), AVERAGEIF(Gebruikersrating!E235:J235,"&lt;6")), "")</f>
        <v/>
      </c>
      <c r="R234" s="87"/>
      <c r="S234" s="167">
        <v>75.989999999999995</v>
      </c>
      <c r="T234" s="99" t="s">
        <v>795</v>
      </c>
      <c r="U234" s="82" t="s">
        <v>795</v>
      </c>
      <c r="V234" s="177" t="s">
        <v>1096</v>
      </c>
      <c r="W234" s="21" t="str">
        <v/>
      </c>
      <c r="X234" s="21"/>
      <c r="Y234" s="21"/>
      <c r="Z234" s="21"/>
      <c r="AA234" s="21"/>
      <c r="AB234" s="21"/>
      <c r="AC234" s="21"/>
      <c r="AD234" s="21"/>
      <c r="AE234" s="21"/>
      <c r="AF234" s="21"/>
    </row>
    <row r="235" spans="1:32" ht="30" customHeight="1" x14ac:dyDescent="0.2">
      <c r="A235" s="22"/>
      <c r="B235" s="99" t="s">
        <v>302</v>
      </c>
      <c r="C235" s="99" t="s">
        <v>309</v>
      </c>
      <c r="D235" s="99" t="s">
        <v>304</v>
      </c>
      <c r="E235" s="99" t="s">
        <v>794</v>
      </c>
      <c r="F235" s="99" t="s">
        <v>794</v>
      </c>
      <c r="G235" s="99" t="s">
        <v>794</v>
      </c>
      <c r="H235" s="99" t="s">
        <v>794</v>
      </c>
      <c r="I235" s="99" t="s">
        <v>794</v>
      </c>
      <c r="J235" s="99" t="s">
        <v>794</v>
      </c>
      <c r="K235" s="99" t="s">
        <v>794</v>
      </c>
      <c r="L235" s="99" t="s">
        <v>794</v>
      </c>
      <c r="M235" s="99" t="s">
        <v>794</v>
      </c>
      <c r="N235" s="99" t="s">
        <v>794</v>
      </c>
      <c r="O235" s="99" t="s">
        <v>794</v>
      </c>
      <c r="P235" s="99" t="s">
        <v>794</v>
      </c>
      <c r="Q235" s="157" t="str">
        <f>IFERROR(IF(AND(B235=Gebruikersrating!B236,C235=Gebruikersrating!C236,D235=Gebruikersrating!D236), AVERAGEIF(Gebruikersrating!E236:J236,"&lt;6")), "")</f>
        <v/>
      </c>
      <c r="R235" s="87"/>
      <c r="S235" s="167">
        <v>3.36</v>
      </c>
      <c r="T235" s="99" t="s">
        <v>795</v>
      </c>
      <c r="U235" s="82" t="s">
        <v>795</v>
      </c>
      <c r="V235" s="177" t="s">
        <v>1097</v>
      </c>
      <c r="W235" s="21" t="str">
        <v/>
      </c>
      <c r="X235" s="21"/>
      <c r="Y235" s="21"/>
      <c r="Z235" s="21"/>
      <c r="AA235" s="21"/>
      <c r="AB235" s="21"/>
      <c r="AC235" s="21"/>
      <c r="AD235" s="21"/>
      <c r="AE235" s="21"/>
      <c r="AF235" s="21"/>
    </row>
    <row r="236" spans="1:32" ht="30" customHeight="1" x14ac:dyDescent="0.2">
      <c r="A236" s="22"/>
      <c r="B236" s="99" t="s">
        <v>302</v>
      </c>
      <c r="C236" s="99" t="s">
        <v>310</v>
      </c>
      <c r="D236" s="99" t="s">
        <v>304</v>
      </c>
      <c r="E236" s="99" t="s">
        <v>794</v>
      </c>
      <c r="F236" s="99" t="s">
        <v>794</v>
      </c>
      <c r="G236" s="99" t="s">
        <v>794</v>
      </c>
      <c r="H236" s="99" t="s">
        <v>794</v>
      </c>
      <c r="I236" s="99" t="s">
        <v>794</v>
      </c>
      <c r="J236" s="99" t="s">
        <v>794</v>
      </c>
      <c r="K236" s="99" t="s">
        <v>794</v>
      </c>
      <c r="L236" s="99" t="s">
        <v>794</v>
      </c>
      <c r="M236" s="99" t="s">
        <v>794</v>
      </c>
      <c r="N236" s="99" t="s">
        <v>794</v>
      </c>
      <c r="O236" s="99" t="s">
        <v>794</v>
      </c>
      <c r="P236" s="99" t="s">
        <v>794</v>
      </c>
      <c r="Q236" s="157" t="str">
        <f>IFERROR(IF(AND(B236=Gebruikersrating!B237,C236=Gebruikersrating!C237,D236=Gebruikersrating!D237), AVERAGEIF(Gebruikersrating!E237:J237,"&lt;6")), "")</f>
        <v/>
      </c>
      <c r="R236" s="87"/>
      <c r="S236" s="167">
        <v>25.44</v>
      </c>
      <c r="T236" s="99" t="s">
        <v>795</v>
      </c>
      <c r="U236" s="82" t="s">
        <v>795</v>
      </c>
      <c r="V236" s="177" t="s">
        <v>1098</v>
      </c>
      <c r="W236" s="21" t="str">
        <v/>
      </c>
      <c r="X236" s="21"/>
      <c r="Y236" s="21"/>
      <c r="Z236" s="21"/>
      <c r="AA236" s="21"/>
      <c r="AB236" s="21"/>
      <c r="AC236" s="21"/>
      <c r="AD236" s="21"/>
      <c r="AE236" s="21"/>
      <c r="AF236" s="21"/>
    </row>
    <row r="237" spans="1:32" ht="30" customHeight="1" x14ac:dyDescent="0.2">
      <c r="A237" s="22"/>
      <c r="B237" s="99" t="s">
        <v>305</v>
      </c>
      <c r="C237" s="186" t="s">
        <v>311</v>
      </c>
      <c r="D237" s="99" t="s">
        <v>304</v>
      </c>
      <c r="E237" s="99" t="s">
        <v>794</v>
      </c>
      <c r="F237" s="99" t="s">
        <v>794</v>
      </c>
      <c r="G237" s="99" t="s">
        <v>794</v>
      </c>
      <c r="H237" s="99" t="s">
        <v>794</v>
      </c>
      <c r="I237" s="99" t="s">
        <v>794</v>
      </c>
      <c r="J237" s="99" t="s">
        <v>794</v>
      </c>
      <c r="K237" s="99" t="s">
        <v>794</v>
      </c>
      <c r="L237" s="99" t="s">
        <v>794</v>
      </c>
      <c r="M237" s="99" t="s">
        <v>794</v>
      </c>
      <c r="N237" s="99" t="s">
        <v>794</v>
      </c>
      <c r="O237" s="99" t="s">
        <v>794</v>
      </c>
      <c r="P237" s="99" t="s">
        <v>794</v>
      </c>
      <c r="Q237" s="157" t="str">
        <f>IFERROR(IF(AND(B237=Gebruikersrating!B238,C237=Gebruikersrating!C238,D237=Gebruikersrating!D238), AVERAGEIF(Gebruikersrating!E238:J238,"&lt;6")), "")</f>
        <v/>
      </c>
      <c r="R237" s="87"/>
      <c r="S237" s="167">
        <v>18.170000000000002</v>
      </c>
      <c r="T237" s="99" t="s">
        <v>795</v>
      </c>
      <c r="U237" s="82" t="s">
        <v>795</v>
      </c>
      <c r="V237" s="177" t="s">
        <v>1099</v>
      </c>
      <c r="W237" s="21" t="str">
        <v/>
      </c>
      <c r="X237" s="21"/>
      <c r="Y237" s="21"/>
      <c r="Z237" s="21"/>
      <c r="AA237" s="21"/>
      <c r="AB237" s="21"/>
      <c r="AC237" s="21"/>
      <c r="AD237" s="21"/>
      <c r="AE237" s="21"/>
      <c r="AF237" s="21"/>
    </row>
    <row r="238" spans="1:32" ht="30" customHeight="1" x14ac:dyDescent="0.2">
      <c r="A238" s="22"/>
      <c r="B238" s="99" t="s">
        <v>302</v>
      </c>
      <c r="C238" s="99" t="s">
        <v>312</v>
      </c>
      <c r="D238" s="99" t="s">
        <v>304</v>
      </c>
      <c r="E238" s="99" t="s">
        <v>794</v>
      </c>
      <c r="F238" s="99" t="s">
        <v>794</v>
      </c>
      <c r="G238" s="99" t="s">
        <v>794</v>
      </c>
      <c r="H238" s="99" t="s">
        <v>794</v>
      </c>
      <c r="I238" s="99" t="s">
        <v>794</v>
      </c>
      <c r="J238" s="99" t="s">
        <v>794</v>
      </c>
      <c r="K238" s="99" t="s">
        <v>794</v>
      </c>
      <c r="L238" s="99" t="s">
        <v>794</v>
      </c>
      <c r="M238" s="99" t="s">
        <v>794</v>
      </c>
      <c r="N238" s="99" t="s">
        <v>794</v>
      </c>
      <c r="O238" s="99" t="s">
        <v>794</v>
      </c>
      <c r="P238" s="99" t="s">
        <v>794</v>
      </c>
      <c r="Q238" s="157" t="str">
        <f>IFERROR(IF(AND(B238=Gebruikersrating!B239,C238=Gebruikersrating!C239,D238=Gebruikersrating!D239), AVERAGEIF(Gebruikersrating!E239:J239,"&lt;6")), "")</f>
        <v/>
      </c>
      <c r="R238" s="87"/>
      <c r="S238" s="167">
        <v>42.55</v>
      </c>
      <c r="T238" s="99" t="s">
        <v>795</v>
      </c>
      <c r="U238" s="82" t="s">
        <v>795</v>
      </c>
      <c r="V238" s="177" t="s">
        <v>1100</v>
      </c>
      <c r="W238" s="21" t="str">
        <v/>
      </c>
      <c r="X238" s="21"/>
      <c r="Y238" s="21"/>
      <c r="Z238" s="21"/>
      <c r="AA238" s="21"/>
      <c r="AB238" s="21"/>
      <c r="AC238" s="21"/>
      <c r="AD238" s="21"/>
      <c r="AE238" s="21"/>
      <c r="AF238" s="21"/>
    </row>
    <row r="239" spans="1:32" ht="30" customHeight="1" x14ac:dyDescent="0.2">
      <c r="A239" s="22"/>
      <c r="B239" s="155"/>
      <c r="C239" s="155"/>
      <c r="D239" s="155"/>
      <c r="E239" s="155"/>
      <c r="F239" s="155"/>
      <c r="G239" s="38"/>
      <c r="H239" s="38"/>
      <c r="I239" s="155"/>
      <c r="J239" s="162"/>
      <c r="K239" s="155"/>
      <c r="L239" s="162"/>
      <c r="M239" s="86"/>
      <c r="N239" s="87"/>
      <c r="O239" s="87"/>
      <c r="P239" s="87"/>
      <c r="Q239" s="157" t="str">
        <f>IFERROR(IF(AND(B239=Gebruikersrating!B240,C239=Gebruikersrating!C240,D239=Gebruikersrating!D240), AVERAGEIF(Gebruikersrating!E240:J240,"&lt;6")), "")</f>
        <v/>
      </c>
      <c r="R239" s="87"/>
      <c r="S239" s="158"/>
      <c r="T239" s="155"/>
      <c r="U239" s="87"/>
      <c r="V239" s="159"/>
      <c r="W239" s="21">
        <v>1</v>
      </c>
      <c r="X239" s="21"/>
      <c r="Y239" s="21"/>
      <c r="Z239" s="21"/>
      <c r="AA239" s="21"/>
      <c r="AB239" s="21"/>
      <c r="AC239" s="21"/>
      <c r="AD239" s="21"/>
      <c r="AE239" s="21"/>
      <c r="AF239" s="21"/>
    </row>
    <row r="240" spans="1:32" ht="30" customHeight="1" x14ac:dyDescent="0.2">
      <c r="A240" s="22"/>
      <c r="B240" s="155"/>
      <c r="C240" s="155"/>
      <c r="D240" s="155"/>
      <c r="E240" s="155"/>
      <c r="F240" s="155"/>
      <c r="G240" s="38"/>
      <c r="H240" s="38"/>
      <c r="I240" s="155"/>
      <c r="J240" s="162"/>
      <c r="K240" s="155"/>
      <c r="L240" s="162"/>
      <c r="M240" s="86"/>
      <c r="N240" s="87"/>
      <c r="O240" s="87"/>
      <c r="P240" s="87"/>
      <c r="Q240" s="157" t="str">
        <f>IFERROR(IF(AND(B240=Gebruikersrating!B241,C240=Gebruikersrating!C241,D240=Gebruikersrating!D241), AVERAGEIF(Gebruikersrating!E241:J241,"&lt;6")), "")</f>
        <v/>
      </c>
      <c r="R240" s="87"/>
      <c r="S240" s="158"/>
      <c r="T240" s="155"/>
      <c r="U240" s="87"/>
      <c r="V240" s="159"/>
      <c r="W240" s="21">
        <v>1</v>
      </c>
      <c r="X240" s="21"/>
      <c r="Y240" s="21"/>
      <c r="Z240" s="21"/>
      <c r="AA240" s="21"/>
      <c r="AB240" s="21"/>
      <c r="AC240" s="21"/>
      <c r="AD240" s="21"/>
      <c r="AE240" s="21"/>
      <c r="AF240" s="21"/>
    </row>
    <row r="241" spans="1:32" ht="30" customHeight="1" x14ac:dyDescent="0.2">
      <c r="A241" s="22"/>
      <c r="B241" s="155"/>
      <c r="C241" s="155"/>
      <c r="D241" s="155"/>
      <c r="E241" s="155"/>
      <c r="F241" s="155"/>
      <c r="G241" s="38"/>
      <c r="H241" s="38"/>
      <c r="I241" s="155"/>
      <c r="J241" s="162"/>
      <c r="K241" s="155"/>
      <c r="L241" s="162"/>
      <c r="M241" s="86"/>
      <c r="N241" s="87"/>
      <c r="O241" s="87"/>
      <c r="P241" s="87"/>
      <c r="Q241" s="157" t="str">
        <f>IFERROR(IF(AND(B241=Gebruikersrating!B242,C241=Gebruikersrating!C242,D241=Gebruikersrating!D242), AVERAGEIF(Gebruikersrating!E242:J242,"&lt;6")), "")</f>
        <v/>
      </c>
      <c r="R241" s="87"/>
      <c r="S241" s="158"/>
      <c r="T241" s="155"/>
      <c r="U241" s="87"/>
      <c r="V241" s="159"/>
      <c r="W241" s="21">
        <v>1</v>
      </c>
      <c r="X241" s="21"/>
      <c r="Y241" s="21"/>
      <c r="Z241" s="21"/>
      <c r="AA241" s="21"/>
      <c r="AB241" s="21"/>
      <c r="AC241" s="21"/>
      <c r="AD241" s="21"/>
      <c r="AE241" s="21"/>
      <c r="AF241" s="21"/>
    </row>
    <row r="242" spans="1:32" ht="30" customHeight="1" x14ac:dyDescent="0.2">
      <c r="A242" s="22"/>
      <c r="B242" s="155"/>
      <c r="C242" s="155"/>
      <c r="D242" s="155"/>
      <c r="E242" s="155"/>
      <c r="F242" s="155"/>
      <c r="G242" s="38"/>
      <c r="H242" s="38"/>
      <c r="I242" s="155"/>
      <c r="J242" s="162"/>
      <c r="K242" s="155"/>
      <c r="L242" s="162"/>
      <c r="M242" s="86"/>
      <c r="N242" s="87"/>
      <c r="O242" s="87"/>
      <c r="P242" s="87"/>
      <c r="Q242" s="157" t="str">
        <f>IFERROR(IF(AND(B242=Gebruikersrating!B243,C242=Gebruikersrating!C243,D242=Gebruikersrating!D243), AVERAGEIF(Gebruikersrating!E243:J243,"&lt;6")), "")</f>
        <v/>
      </c>
      <c r="R242" s="87"/>
      <c r="S242" s="158"/>
      <c r="T242" s="155"/>
      <c r="U242" s="87"/>
      <c r="V242" s="159"/>
      <c r="W242" s="21">
        <v>1</v>
      </c>
      <c r="X242" s="21"/>
      <c r="Y242" s="21"/>
      <c r="Z242" s="21"/>
      <c r="AA242" s="21"/>
      <c r="AB242" s="21"/>
      <c r="AC242" s="21"/>
      <c r="AD242" s="21"/>
      <c r="AE242" s="21"/>
      <c r="AF242" s="21"/>
    </row>
    <row r="243" spans="1:32" ht="30" customHeight="1" x14ac:dyDescent="0.2">
      <c r="A243" s="22"/>
      <c r="B243" s="155"/>
      <c r="C243" s="155"/>
      <c r="D243" s="155"/>
      <c r="E243" s="155"/>
      <c r="F243" s="155"/>
      <c r="G243" s="38"/>
      <c r="H243" s="38"/>
      <c r="I243" s="155"/>
      <c r="J243" s="162"/>
      <c r="K243" s="155"/>
      <c r="L243" s="162"/>
      <c r="M243" s="86"/>
      <c r="N243" s="87"/>
      <c r="O243" s="87"/>
      <c r="P243" s="87"/>
      <c r="Q243" s="157" t="str">
        <f>IFERROR(IF(AND(B243=Gebruikersrating!B244,C243=Gebruikersrating!C244,D243=Gebruikersrating!D244), AVERAGEIF(Gebruikersrating!E244:J244,"&lt;6")), "")</f>
        <v/>
      </c>
      <c r="R243" s="87"/>
      <c r="S243" s="158"/>
      <c r="T243" s="155"/>
      <c r="U243" s="87"/>
      <c r="V243" s="159"/>
      <c r="W243" s="21">
        <v>1</v>
      </c>
      <c r="X243" s="21"/>
      <c r="Y243" s="21"/>
      <c r="Z243" s="21"/>
      <c r="AA243" s="21"/>
      <c r="AB243" s="21"/>
      <c r="AC243" s="21"/>
      <c r="AD243" s="21"/>
      <c r="AE243" s="21"/>
      <c r="AF243" s="21"/>
    </row>
    <row r="244" spans="1:32" ht="30" customHeight="1" x14ac:dyDescent="0.2">
      <c r="A244" s="22"/>
      <c r="B244" s="155"/>
      <c r="C244" s="155"/>
      <c r="D244" s="155"/>
      <c r="E244" s="155"/>
      <c r="F244" s="155"/>
      <c r="G244" s="38"/>
      <c r="H244" s="38"/>
      <c r="I244" s="155"/>
      <c r="J244" s="162"/>
      <c r="K244" s="155"/>
      <c r="L244" s="162"/>
      <c r="M244" s="86"/>
      <c r="N244" s="87"/>
      <c r="O244" s="87"/>
      <c r="P244" s="87"/>
      <c r="Q244" s="157" t="str">
        <f>IFERROR(IF(AND(B244=Gebruikersrating!B245,C244=Gebruikersrating!C245,D244=Gebruikersrating!D245), AVERAGEIF(Gebruikersrating!E245:J245,"&lt;6")), "")</f>
        <v/>
      </c>
      <c r="R244" s="87"/>
      <c r="S244" s="158"/>
      <c r="T244" s="155"/>
      <c r="U244" s="87"/>
      <c r="V244" s="159"/>
      <c r="W244" s="21">
        <v>1</v>
      </c>
      <c r="X244" s="21"/>
      <c r="Y244" s="21"/>
      <c r="Z244" s="21"/>
      <c r="AA244" s="21"/>
      <c r="AB244" s="21"/>
      <c r="AC244" s="21"/>
      <c r="AD244" s="21"/>
      <c r="AE244" s="21"/>
      <c r="AF244" s="21"/>
    </row>
    <row r="245" spans="1:32" ht="30" customHeight="1" x14ac:dyDescent="0.2">
      <c r="A245" s="22"/>
      <c r="B245" s="155"/>
      <c r="C245" s="155"/>
      <c r="D245" s="155"/>
      <c r="E245" s="155"/>
      <c r="F245" s="155"/>
      <c r="G245" s="38"/>
      <c r="H245" s="38"/>
      <c r="I245" s="155"/>
      <c r="J245" s="162"/>
      <c r="K245" s="155"/>
      <c r="L245" s="162"/>
      <c r="M245" s="86"/>
      <c r="N245" s="87"/>
      <c r="O245" s="87"/>
      <c r="P245" s="87"/>
      <c r="Q245" s="157" t="str">
        <f>IFERROR(IF(AND(B245=Gebruikersrating!B246,C245=Gebruikersrating!C246,D245=Gebruikersrating!D246), AVERAGEIF(Gebruikersrating!E246:J246,"&lt;6")), "")</f>
        <v/>
      </c>
      <c r="R245" s="87"/>
      <c r="S245" s="158"/>
      <c r="T245" s="155"/>
      <c r="U245" s="87"/>
      <c r="V245" s="159"/>
      <c r="W245" s="21">
        <v>1</v>
      </c>
      <c r="X245" s="21"/>
      <c r="Y245" s="21"/>
      <c r="Z245" s="21"/>
      <c r="AA245" s="21"/>
      <c r="AB245" s="21"/>
      <c r="AC245" s="21"/>
      <c r="AD245" s="21"/>
      <c r="AE245" s="21"/>
      <c r="AF245" s="21"/>
    </row>
    <row r="246" spans="1:32" ht="30" customHeight="1" x14ac:dyDescent="0.2">
      <c r="A246" s="22"/>
      <c r="B246" s="155"/>
      <c r="C246" s="155"/>
      <c r="D246" s="155"/>
      <c r="E246" s="155"/>
      <c r="F246" s="155"/>
      <c r="G246" s="38"/>
      <c r="H246" s="38"/>
      <c r="I246" s="155"/>
      <c r="J246" s="162"/>
      <c r="K246" s="155"/>
      <c r="L246" s="162"/>
      <c r="M246" s="86"/>
      <c r="N246" s="87"/>
      <c r="O246" s="87"/>
      <c r="P246" s="87"/>
      <c r="Q246" s="157" t="str">
        <f>IFERROR(IF(AND(B246=Gebruikersrating!B247,C246=Gebruikersrating!C247,D246=Gebruikersrating!D247), AVERAGEIF(Gebruikersrating!E247:J247,"&lt;6")), "")</f>
        <v/>
      </c>
      <c r="R246" s="87"/>
      <c r="S246" s="158"/>
      <c r="T246" s="155"/>
      <c r="U246" s="87"/>
      <c r="V246" s="159"/>
      <c r="W246" s="21">
        <v>1</v>
      </c>
      <c r="X246" s="21"/>
      <c r="Y246" s="21"/>
      <c r="Z246" s="21"/>
      <c r="AA246" s="21"/>
      <c r="AB246" s="21"/>
      <c r="AC246" s="21"/>
      <c r="AD246" s="21"/>
      <c r="AE246" s="21"/>
      <c r="AF246" s="21"/>
    </row>
    <row r="247" spans="1:32" ht="30" customHeight="1" x14ac:dyDescent="0.2">
      <c r="A247" s="22"/>
      <c r="B247" s="155"/>
      <c r="C247" s="155"/>
      <c r="D247" s="155"/>
      <c r="E247" s="155"/>
      <c r="F247" s="155"/>
      <c r="G247" s="38"/>
      <c r="H247" s="38"/>
      <c r="I247" s="155"/>
      <c r="J247" s="162"/>
      <c r="K247" s="155"/>
      <c r="L247" s="162"/>
      <c r="M247" s="86"/>
      <c r="N247" s="87"/>
      <c r="O247" s="87"/>
      <c r="P247" s="87"/>
      <c r="Q247" s="157" t="str">
        <f>IFERROR(IF(AND(B247=Gebruikersrating!B248,C247=Gebruikersrating!C248,D247=Gebruikersrating!D248), AVERAGEIF(Gebruikersrating!E248:J248,"&lt;6")), "")</f>
        <v/>
      </c>
      <c r="R247" s="87"/>
      <c r="S247" s="158"/>
      <c r="T247" s="155"/>
      <c r="U247" s="87"/>
      <c r="V247" s="159"/>
      <c r="W247" s="21">
        <v>1</v>
      </c>
      <c r="X247" s="21"/>
      <c r="Y247" s="21"/>
      <c r="Z247" s="21"/>
      <c r="AA247" s="21"/>
      <c r="AB247" s="21"/>
      <c r="AC247" s="21"/>
      <c r="AD247" s="21"/>
      <c r="AE247" s="21"/>
      <c r="AF247" s="21"/>
    </row>
    <row r="248" spans="1:32" ht="30" customHeight="1" x14ac:dyDescent="0.2">
      <c r="A248" s="22"/>
      <c r="B248" s="155"/>
      <c r="C248" s="155"/>
      <c r="D248" s="155"/>
      <c r="E248" s="155"/>
      <c r="F248" s="155"/>
      <c r="G248" s="38"/>
      <c r="H248" s="38"/>
      <c r="I248" s="155"/>
      <c r="J248" s="162"/>
      <c r="K248" s="155"/>
      <c r="L248" s="162"/>
      <c r="M248" s="86"/>
      <c r="N248" s="87"/>
      <c r="O248" s="87"/>
      <c r="P248" s="87"/>
      <c r="Q248" s="157" t="str">
        <f>IFERROR(IF(AND(B248=Gebruikersrating!B249,C248=Gebruikersrating!C249,D248=Gebruikersrating!D249), AVERAGEIF(Gebruikersrating!E249:J249,"&lt;6")), "")</f>
        <v/>
      </c>
      <c r="R248" s="87"/>
      <c r="S248" s="158"/>
      <c r="T248" s="155"/>
      <c r="U248" s="87"/>
      <c r="V248" s="159"/>
      <c r="W248" s="21">
        <v>1</v>
      </c>
      <c r="X248" s="21"/>
      <c r="Y248" s="21"/>
      <c r="Z248" s="21"/>
      <c r="AA248" s="21"/>
      <c r="AB248" s="21"/>
      <c r="AC248" s="21"/>
      <c r="AD248" s="21"/>
      <c r="AE248" s="21"/>
      <c r="AF248" s="21"/>
    </row>
    <row r="249" spans="1:32" ht="30" customHeight="1" x14ac:dyDescent="0.2">
      <c r="A249" s="22"/>
      <c r="B249" s="155"/>
      <c r="C249" s="155"/>
      <c r="D249" s="155"/>
      <c r="E249" s="155"/>
      <c r="F249" s="155"/>
      <c r="G249" s="38"/>
      <c r="H249" s="38"/>
      <c r="I249" s="155"/>
      <c r="J249" s="162"/>
      <c r="K249" s="155"/>
      <c r="L249" s="162"/>
      <c r="M249" s="86"/>
      <c r="N249" s="87"/>
      <c r="O249" s="87"/>
      <c r="P249" s="87"/>
      <c r="Q249" s="157" t="str">
        <f>IFERROR(IF(AND(B249=Gebruikersrating!B250,C249=Gebruikersrating!C250,D249=Gebruikersrating!D250), AVERAGEIF(Gebruikersrating!E250:J250,"&lt;6")), "")</f>
        <v/>
      </c>
      <c r="R249" s="87"/>
      <c r="S249" s="158"/>
      <c r="T249" s="155"/>
      <c r="U249" s="87"/>
      <c r="V249" s="159"/>
      <c r="W249" s="21">
        <v>1</v>
      </c>
      <c r="X249" s="21"/>
      <c r="Y249" s="21"/>
      <c r="Z249" s="21"/>
      <c r="AA249" s="21"/>
      <c r="AB249" s="21"/>
      <c r="AC249" s="21"/>
      <c r="AD249" s="21"/>
      <c r="AE249" s="21"/>
      <c r="AF249" s="21"/>
    </row>
    <row r="250" spans="1:32" ht="30" customHeight="1" x14ac:dyDescent="0.2">
      <c r="A250" s="22"/>
      <c r="B250" s="155"/>
      <c r="C250" s="155"/>
      <c r="D250" s="155"/>
      <c r="E250" s="155"/>
      <c r="F250" s="155"/>
      <c r="G250" s="38"/>
      <c r="H250" s="38"/>
      <c r="I250" s="155"/>
      <c r="J250" s="162"/>
      <c r="K250" s="155"/>
      <c r="L250" s="162"/>
      <c r="M250" s="86"/>
      <c r="N250" s="87"/>
      <c r="O250" s="87"/>
      <c r="P250" s="87"/>
      <c r="Q250" s="157" t="str">
        <f>IFERROR(IF(AND(B250=Gebruikersrating!B251,C250=Gebruikersrating!C251,D250=Gebruikersrating!D251), AVERAGEIF(Gebruikersrating!E251:J251,"&lt;6")), "")</f>
        <v/>
      </c>
      <c r="R250" s="87"/>
      <c r="S250" s="158"/>
      <c r="T250" s="155"/>
      <c r="U250" s="87"/>
      <c r="V250" s="159"/>
      <c r="W250" s="21">
        <v>1</v>
      </c>
      <c r="X250" s="21"/>
      <c r="Y250" s="21"/>
      <c r="Z250" s="21"/>
      <c r="AA250" s="21"/>
      <c r="AB250" s="21"/>
      <c r="AC250" s="21"/>
      <c r="AD250" s="21"/>
      <c r="AE250" s="21"/>
      <c r="AF250" s="21"/>
    </row>
    <row r="251" spans="1:32" ht="30" customHeight="1" x14ac:dyDescent="0.2">
      <c r="A251" s="22"/>
      <c r="B251" s="155"/>
      <c r="C251" s="155"/>
      <c r="D251" s="155"/>
      <c r="E251" s="155"/>
      <c r="F251" s="155"/>
      <c r="G251" s="38"/>
      <c r="H251" s="38"/>
      <c r="I251" s="155"/>
      <c r="J251" s="162"/>
      <c r="K251" s="155"/>
      <c r="L251" s="162"/>
      <c r="M251" s="86"/>
      <c r="N251" s="87"/>
      <c r="O251" s="87"/>
      <c r="P251" s="87"/>
      <c r="Q251" s="157" t="str">
        <f>IFERROR(IF(AND(B251=Gebruikersrating!B252,C251=Gebruikersrating!C252,D251=Gebruikersrating!D252), AVERAGEIF(Gebruikersrating!E252:J252,"&lt;6")), "")</f>
        <v/>
      </c>
      <c r="R251" s="87"/>
      <c r="S251" s="158"/>
      <c r="T251" s="155"/>
      <c r="U251" s="87"/>
      <c r="V251" s="159"/>
      <c r="W251" s="21">
        <v>1</v>
      </c>
      <c r="X251" s="21"/>
      <c r="Y251" s="21"/>
      <c r="Z251" s="21"/>
      <c r="AA251" s="21"/>
      <c r="AB251" s="21"/>
      <c r="AC251" s="21"/>
      <c r="AD251" s="21"/>
      <c r="AE251" s="21"/>
      <c r="AF251" s="21"/>
    </row>
    <row r="252" spans="1:32" ht="30" customHeight="1" x14ac:dyDescent="0.2">
      <c r="A252" s="22"/>
      <c r="B252" s="155"/>
      <c r="C252" s="155"/>
      <c r="D252" s="155"/>
      <c r="E252" s="155"/>
      <c r="F252" s="155"/>
      <c r="G252" s="38"/>
      <c r="H252" s="38"/>
      <c r="I252" s="155"/>
      <c r="J252" s="162"/>
      <c r="K252" s="155"/>
      <c r="L252" s="162"/>
      <c r="M252" s="86"/>
      <c r="N252" s="87"/>
      <c r="O252" s="87"/>
      <c r="P252" s="87"/>
      <c r="Q252" s="157" t="str">
        <f>IFERROR(IF(AND(B252=Gebruikersrating!B253,C252=Gebruikersrating!C253,D252=Gebruikersrating!D253), AVERAGEIF(Gebruikersrating!E253:J253,"&lt;6")), "")</f>
        <v/>
      </c>
      <c r="R252" s="87"/>
      <c r="S252" s="158"/>
      <c r="T252" s="155"/>
      <c r="U252" s="87"/>
      <c r="V252" s="159"/>
      <c r="W252" s="21">
        <v>1</v>
      </c>
      <c r="X252" s="21"/>
      <c r="Y252" s="21"/>
      <c r="Z252" s="21"/>
      <c r="AA252" s="21"/>
      <c r="AB252" s="21"/>
      <c r="AC252" s="21"/>
      <c r="AD252" s="21"/>
      <c r="AE252" s="21"/>
      <c r="AF252" s="21"/>
    </row>
    <row r="253" spans="1:32" ht="30" customHeight="1" x14ac:dyDescent="0.2">
      <c r="A253" s="22"/>
      <c r="B253" s="155"/>
      <c r="C253" s="155"/>
      <c r="D253" s="155"/>
      <c r="E253" s="155"/>
      <c r="F253" s="155"/>
      <c r="G253" s="38"/>
      <c r="H253" s="38"/>
      <c r="I253" s="155"/>
      <c r="J253" s="162"/>
      <c r="K253" s="155"/>
      <c r="L253" s="162"/>
      <c r="M253" s="86"/>
      <c r="N253" s="87"/>
      <c r="O253" s="87"/>
      <c r="P253" s="87"/>
      <c r="Q253" s="157" t="str">
        <f>IFERROR(IF(AND(B253=Gebruikersrating!B254,C253=Gebruikersrating!C254,D253=Gebruikersrating!D254), AVERAGEIF(Gebruikersrating!E254:J254,"&lt;6")), "")</f>
        <v/>
      </c>
      <c r="R253" s="87"/>
      <c r="S253" s="158"/>
      <c r="T253" s="155"/>
      <c r="U253" s="87"/>
      <c r="V253" s="159"/>
      <c r="W253" s="21">
        <v>1</v>
      </c>
      <c r="X253" s="21"/>
      <c r="Y253" s="21"/>
      <c r="Z253" s="21"/>
      <c r="AA253" s="21"/>
      <c r="AB253" s="21"/>
      <c r="AC253" s="21"/>
      <c r="AD253" s="21"/>
      <c r="AE253" s="21"/>
      <c r="AF253" s="21"/>
    </row>
    <row r="254" spans="1:32" ht="30" customHeight="1" x14ac:dyDescent="0.2">
      <c r="A254" s="22"/>
      <c r="B254" s="155"/>
      <c r="C254" s="155"/>
      <c r="D254" s="155"/>
      <c r="E254" s="155"/>
      <c r="F254" s="155"/>
      <c r="G254" s="38"/>
      <c r="H254" s="38"/>
      <c r="I254" s="155"/>
      <c r="J254" s="162"/>
      <c r="K254" s="155"/>
      <c r="L254" s="162"/>
      <c r="M254" s="86"/>
      <c r="N254" s="87"/>
      <c r="O254" s="87"/>
      <c r="P254" s="87"/>
      <c r="Q254" s="87"/>
      <c r="R254" s="87"/>
      <c r="S254" s="158"/>
      <c r="T254" s="155"/>
      <c r="U254" s="87"/>
      <c r="V254" s="159"/>
      <c r="W254" s="21">
        <v>1</v>
      </c>
      <c r="X254" s="21"/>
      <c r="Y254" s="21"/>
      <c r="Z254" s="21"/>
      <c r="AA254" s="21"/>
      <c r="AB254" s="21"/>
      <c r="AC254" s="21"/>
      <c r="AD254" s="21"/>
      <c r="AE254" s="21"/>
      <c r="AF254" s="21"/>
    </row>
    <row r="255" spans="1:32" ht="30" customHeight="1" x14ac:dyDescent="0.2">
      <c r="A255" s="22"/>
      <c r="B255" s="155"/>
      <c r="C255" s="155"/>
      <c r="D255" s="155"/>
      <c r="E255" s="155"/>
      <c r="F255" s="155"/>
      <c r="G255" s="38"/>
      <c r="H255" s="38"/>
      <c r="I255" s="155"/>
      <c r="J255" s="162"/>
      <c r="K255" s="155"/>
      <c r="L255" s="162"/>
      <c r="M255" s="86"/>
      <c r="N255" s="87"/>
      <c r="O255" s="87"/>
      <c r="P255" s="87"/>
      <c r="Q255" s="87"/>
      <c r="R255" s="87"/>
      <c r="S255" s="158"/>
      <c r="T255" s="155"/>
      <c r="U255" s="87"/>
      <c r="V255" s="159"/>
      <c r="W255" s="21">
        <v>1</v>
      </c>
      <c r="X255" s="21"/>
      <c r="Y255" s="21"/>
      <c r="Z255" s="21"/>
      <c r="AA255" s="21"/>
      <c r="AB255" s="21"/>
      <c r="AC255" s="21"/>
      <c r="AD255" s="21"/>
      <c r="AE255" s="21"/>
      <c r="AF255" s="21"/>
    </row>
    <row r="256" spans="1:32" ht="30" customHeight="1" x14ac:dyDescent="0.2">
      <c r="A256" s="22"/>
      <c r="B256" s="155"/>
      <c r="C256" s="155"/>
      <c r="D256" s="155"/>
      <c r="E256" s="155"/>
      <c r="F256" s="155"/>
      <c r="G256" s="38"/>
      <c r="H256" s="38"/>
      <c r="I256" s="155"/>
      <c r="J256" s="162"/>
      <c r="K256" s="155"/>
      <c r="L256" s="162"/>
      <c r="M256" s="86"/>
      <c r="N256" s="87"/>
      <c r="O256" s="87"/>
      <c r="P256" s="87"/>
      <c r="Q256" s="87"/>
      <c r="R256" s="87"/>
      <c r="S256" s="158"/>
      <c r="T256" s="155"/>
      <c r="U256" s="87"/>
      <c r="V256" s="159"/>
      <c r="W256" s="21">
        <v>1</v>
      </c>
      <c r="X256" s="21"/>
      <c r="Y256" s="21"/>
      <c r="Z256" s="21"/>
      <c r="AA256" s="21"/>
      <c r="AB256" s="21"/>
      <c r="AC256" s="21"/>
      <c r="AD256" s="21"/>
      <c r="AE256" s="21"/>
      <c r="AF256" s="21"/>
    </row>
    <row r="257" spans="1:32" ht="30" customHeight="1" x14ac:dyDescent="0.2">
      <c r="A257" s="22"/>
      <c r="B257" s="155"/>
      <c r="C257" s="155"/>
      <c r="D257" s="155"/>
      <c r="E257" s="155"/>
      <c r="F257" s="155"/>
      <c r="G257" s="38"/>
      <c r="H257" s="38"/>
      <c r="I257" s="155"/>
      <c r="J257" s="162"/>
      <c r="K257" s="155"/>
      <c r="L257" s="162"/>
      <c r="M257" s="86"/>
      <c r="N257" s="87"/>
      <c r="O257" s="87"/>
      <c r="P257" s="87"/>
      <c r="Q257" s="87"/>
      <c r="R257" s="87"/>
      <c r="S257" s="158"/>
      <c r="T257" s="155"/>
      <c r="U257" s="87"/>
      <c r="V257" s="159"/>
      <c r="W257" s="21">
        <v>1</v>
      </c>
      <c r="X257" s="21"/>
      <c r="Y257" s="21"/>
      <c r="Z257" s="21"/>
      <c r="AA257" s="21"/>
      <c r="AB257" s="21"/>
      <c r="AC257" s="21"/>
      <c r="AD257" s="21"/>
      <c r="AE257" s="21"/>
      <c r="AF257" s="21"/>
    </row>
    <row r="258" spans="1:32" ht="30" customHeight="1" x14ac:dyDescent="0.2">
      <c r="A258" s="22"/>
      <c r="B258" s="155"/>
      <c r="C258" s="155"/>
      <c r="D258" s="155"/>
      <c r="E258" s="155"/>
      <c r="F258" s="155"/>
      <c r="G258" s="38"/>
      <c r="H258" s="38"/>
      <c r="I258" s="155"/>
      <c r="J258" s="162"/>
      <c r="K258" s="155"/>
      <c r="L258" s="162"/>
      <c r="M258" s="86"/>
      <c r="N258" s="87"/>
      <c r="O258" s="87"/>
      <c r="P258" s="87"/>
      <c r="Q258" s="87"/>
      <c r="R258" s="87"/>
      <c r="S258" s="158"/>
      <c r="T258" s="155"/>
      <c r="U258" s="87"/>
      <c r="V258" s="159"/>
      <c r="W258" s="21">
        <v>1</v>
      </c>
      <c r="X258" s="21"/>
      <c r="Y258" s="21"/>
      <c r="Z258" s="21"/>
      <c r="AA258" s="21"/>
      <c r="AB258" s="21"/>
      <c r="AC258" s="21"/>
      <c r="AD258" s="21"/>
      <c r="AE258" s="21"/>
      <c r="AF258" s="21"/>
    </row>
    <row r="259" spans="1:32" ht="30" customHeight="1" x14ac:dyDescent="0.2">
      <c r="A259" s="22"/>
      <c r="B259" s="155"/>
      <c r="C259" s="155"/>
      <c r="D259" s="155"/>
      <c r="E259" s="155"/>
      <c r="F259" s="155"/>
      <c r="G259" s="38"/>
      <c r="H259" s="38"/>
      <c r="I259" s="155"/>
      <c r="J259" s="162"/>
      <c r="K259" s="155"/>
      <c r="L259" s="162"/>
      <c r="M259" s="86"/>
      <c r="N259" s="87"/>
      <c r="O259" s="87"/>
      <c r="P259" s="87"/>
      <c r="Q259" s="87"/>
      <c r="R259" s="87"/>
      <c r="S259" s="158"/>
      <c r="T259" s="155"/>
      <c r="U259" s="87"/>
      <c r="V259" s="159"/>
      <c r="W259" s="21">
        <v>1</v>
      </c>
      <c r="X259" s="21"/>
      <c r="Y259" s="21"/>
      <c r="Z259" s="21"/>
      <c r="AA259" s="21"/>
      <c r="AB259" s="21"/>
      <c r="AC259" s="21"/>
      <c r="AD259" s="21"/>
      <c r="AE259" s="21"/>
      <c r="AF259" s="21"/>
    </row>
    <row r="260" spans="1:32" ht="30" customHeight="1" x14ac:dyDescent="0.2">
      <c r="A260" s="22"/>
      <c r="B260" s="155"/>
      <c r="C260" s="155"/>
      <c r="D260" s="155"/>
      <c r="E260" s="155"/>
      <c r="F260" s="155"/>
      <c r="G260" s="38"/>
      <c r="H260" s="38"/>
      <c r="I260" s="155"/>
      <c r="J260" s="162"/>
      <c r="K260" s="155"/>
      <c r="L260" s="162"/>
      <c r="M260" s="86"/>
      <c r="N260" s="87"/>
      <c r="O260" s="87"/>
      <c r="P260" s="87"/>
      <c r="Q260" s="87"/>
      <c r="R260" s="87"/>
      <c r="S260" s="158"/>
      <c r="T260" s="155"/>
      <c r="U260" s="87"/>
      <c r="V260" s="159"/>
      <c r="W260" s="21">
        <v>1</v>
      </c>
      <c r="X260" s="21"/>
      <c r="Y260" s="21"/>
      <c r="Z260" s="21"/>
      <c r="AA260" s="21"/>
      <c r="AB260" s="21"/>
      <c r="AC260" s="21"/>
      <c r="AD260" s="21"/>
      <c r="AE260" s="21"/>
      <c r="AF260" s="21"/>
    </row>
    <row r="261" spans="1:32" ht="30" customHeight="1" x14ac:dyDescent="0.2">
      <c r="A261" s="22"/>
      <c r="B261" s="155"/>
      <c r="C261" s="155"/>
      <c r="D261" s="155"/>
      <c r="E261" s="155"/>
      <c r="F261" s="155"/>
      <c r="G261" s="38"/>
      <c r="H261" s="38"/>
      <c r="I261" s="155"/>
      <c r="J261" s="162"/>
      <c r="K261" s="155"/>
      <c r="L261" s="162"/>
      <c r="M261" s="86"/>
      <c r="N261" s="87"/>
      <c r="O261" s="87"/>
      <c r="P261" s="87"/>
      <c r="Q261" s="87"/>
      <c r="R261" s="87"/>
      <c r="S261" s="158"/>
      <c r="T261" s="155"/>
      <c r="U261" s="87"/>
      <c r="V261" s="159"/>
      <c r="W261" s="21">
        <v>1</v>
      </c>
      <c r="X261" s="21"/>
      <c r="Y261" s="21"/>
      <c r="Z261" s="21"/>
      <c r="AA261" s="21"/>
      <c r="AB261" s="21"/>
      <c r="AC261" s="21"/>
      <c r="AD261" s="21"/>
      <c r="AE261" s="21"/>
      <c r="AF261" s="21"/>
    </row>
    <row r="262" spans="1:32" ht="30" customHeight="1" x14ac:dyDescent="0.2">
      <c r="A262" s="22"/>
      <c r="B262" s="155"/>
      <c r="C262" s="155"/>
      <c r="D262" s="155"/>
      <c r="E262" s="155"/>
      <c r="F262" s="155"/>
      <c r="G262" s="38"/>
      <c r="H262" s="38"/>
      <c r="I262" s="155"/>
      <c r="J262" s="162"/>
      <c r="K262" s="155"/>
      <c r="L262" s="162"/>
      <c r="M262" s="86"/>
      <c r="N262" s="87"/>
      <c r="O262" s="87"/>
      <c r="P262" s="87"/>
      <c r="Q262" s="87"/>
      <c r="R262" s="87"/>
      <c r="S262" s="158"/>
      <c r="T262" s="155"/>
      <c r="U262" s="87"/>
      <c r="V262" s="159"/>
      <c r="W262" s="21">
        <v>1</v>
      </c>
      <c r="X262" s="21"/>
      <c r="Y262" s="21"/>
      <c r="Z262" s="21"/>
      <c r="AA262" s="21"/>
      <c r="AB262" s="21"/>
      <c r="AC262" s="21"/>
      <c r="AD262" s="21"/>
      <c r="AE262" s="21"/>
      <c r="AF262" s="21"/>
    </row>
    <row r="263" spans="1:32" ht="30" customHeight="1" x14ac:dyDescent="0.2">
      <c r="A263" s="22"/>
      <c r="B263" s="155"/>
      <c r="C263" s="155"/>
      <c r="D263" s="155"/>
      <c r="E263" s="155"/>
      <c r="F263" s="155"/>
      <c r="G263" s="38"/>
      <c r="H263" s="38"/>
      <c r="I263" s="155"/>
      <c r="J263" s="162"/>
      <c r="K263" s="155"/>
      <c r="L263" s="162"/>
      <c r="M263" s="86"/>
      <c r="N263" s="87"/>
      <c r="O263" s="87"/>
      <c r="P263" s="87"/>
      <c r="Q263" s="87"/>
      <c r="R263" s="87"/>
      <c r="S263" s="158"/>
      <c r="T263" s="155"/>
      <c r="U263" s="87"/>
      <c r="V263" s="159"/>
      <c r="W263" s="21">
        <v>1</v>
      </c>
      <c r="X263" s="21"/>
      <c r="Y263" s="21"/>
      <c r="Z263" s="21"/>
      <c r="AA263" s="21"/>
      <c r="AB263" s="21"/>
      <c r="AC263" s="21"/>
      <c r="AD263" s="21"/>
      <c r="AE263" s="21"/>
      <c r="AF263" s="21"/>
    </row>
    <row r="264" spans="1:32" ht="30" customHeight="1" x14ac:dyDescent="0.2">
      <c r="A264" s="22"/>
      <c r="B264" s="155"/>
      <c r="C264" s="155"/>
      <c r="D264" s="155"/>
      <c r="E264" s="155"/>
      <c r="F264" s="155"/>
      <c r="G264" s="38"/>
      <c r="H264" s="38"/>
      <c r="I264" s="155"/>
      <c r="J264" s="162"/>
      <c r="K264" s="155"/>
      <c r="L264" s="162"/>
      <c r="M264" s="86"/>
      <c r="N264" s="87"/>
      <c r="O264" s="87"/>
      <c r="P264" s="87"/>
      <c r="Q264" s="87"/>
      <c r="R264" s="87"/>
      <c r="S264" s="158"/>
      <c r="T264" s="155"/>
      <c r="U264" s="87"/>
      <c r="V264" s="159"/>
      <c r="W264" s="21">
        <v>1</v>
      </c>
      <c r="X264" s="21"/>
      <c r="Y264" s="21"/>
      <c r="Z264" s="21"/>
      <c r="AA264" s="21"/>
      <c r="AB264" s="21"/>
      <c r="AC264" s="21"/>
      <c r="AD264" s="21"/>
      <c r="AE264" s="21"/>
      <c r="AF264" s="21"/>
    </row>
    <row r="265" spans="1:32" ht="30" customHeight="1" x14ac:dyDescent="0.2">
      <c r="A265" s="22"/>
      <c r="B265" s="155"/>
      <c r="C265" s="155"/>
      <c r="D265" s="155"/>
      <c r="E265" s="155"/>
      <c r="F265" s="155"/>
      <c r="G265" s="38"/>
      <c r="H265" s="38"/>
      <c r="I265" s="155"/>
      <c r="J265" s="162"/>
      <c r="K265" s="155"/>
      <c r="L265" s="162"/>
      <c r="M265" s="86"/>
      <c r="N265" s="87"/>
      <c r="O265" s="87"/>
      <c r="P265" s="87"/>
      <c r="Q265" s="87"/>
      <c r="R265" s="87"/>
      <c r="S265" s="158"/>
      <c r="T265" s="155"/>
      <c r="U265" s="87"/>
      <c r="V265" s="159"/>
      <c r="W265" s="21">
        <v>1</v>
      </c>
      <c r="X265" s="21"/>
      <c r="Y265" s="21"/>
      <c r="Z265" s="21"/>
      <c r="AA265" s="21"/>
      <c r="AB265" s="21"/>
      <c r="AC265" s="21"/>
      <c r="AD265" s="21"/>
      <c r="AE265" s="21"/>
      <c r="AF265" s="21"/>
    </row>
    <row r="266" spans="1:32" ht="30" customHeight="1" x14ac:dyDescent="0.2">
      <c r="A266" s="22"/>
      <c r="B266" s="155"/>
      <c r="C266" s="155"/>
      <c r="D266" s="155"/>
      <c r="E266" s="155"/>
      <c r="F266" s="155"/>
      <c r="G266" s="38"/>
      <c r="H266" s="38"/>
      <c r="I266" s="155"/>
      <c r="J266" s="162"/>
      <c r="K266" s="155"/>
      <c r="L266" s="162"/>
      <c r="M266" s="86"/>
      <c r="N266" s="87"/>
      <c r="O266" s="87"/>
      <c r="P266" s="87"/>
      <c r="Q266" s="87"/>
      <c r="R266" s="87"/>
      <c r="S266" s="158"/>
      <c r="T266" s="155"/>
      <c r="U266" s="87"/>
      <c r="V266" s="159"/>
      <c r="W266" s="21">
        <v>1</v>
      </c>
      <c r="X266" s="21"/>
      <c r="Y266" s="21"/>
      <c r="Z266" s="21"/>
      <c r="AA266" s="21"/>
      <c r="AB266" s="21"/>
      <c r="AC266" s="21"/>
      <c r="AD266" s="21"/>
      <c r="AE266" s="21"/>
      <c r="AF266" s="21"/>
    </row>
    <row r="267" spans="1:32" ht="30" customHeight="1" x14ac:dyDescent="0.2">
      <c r="A267" s="22"/>
      <c r="B267" s="155"/>
      <c r="C267" s="155"/>
      <c r="D267" s="155"/>
      <c r="E267" s="155"/>
      <c r="F267" s="155"/>
      <c r="G267" s="38"/>
      <c r="H267" s="38"/>
      <c r="I267" s="155"/>
      <c r="J267" s="162"/>
      <c r="K267" s="155"/>
      <c r="L267" s="162"/>
      <c r="M267" s="86"/>
      <c r="N267" s="87"/>
      <c r="O267" s="87"/>
      <c r="P267" s="87"/>
      <c r="Q267" s="87"/>
      <c r="R267" s="87"/>
      <c r="S267" s="158"/>
      <c r="T267" s="155"/>
      <c r="U267" s="87"/>
      <c r="V267" s="159"/>
      <c r="W267" s="21">
        <v>1</v>
      </c>
      <c r="X267" s="21"/>
      <c r="Y267" s="21"/>
      <c r="Z267" s="21"/>
      <c r="AA267" s="21"/>
      <c r="AB267" s="21"/>
      <c r="AC267" s="21"/>
      <c r="AD267" s="21"/>
      <c r="AE267" s="21"/>
      <c r="AF267" s="21"/>
    </row>
    <row r="268" spans="1:32" ht="30" customHeight="1" x14ac:dyDescent="0.2">
      <c r="A268" s="22"/>
      <c r="B268" s="155"/>
      <c r="C268" s="155"/>
      <c r="D268" s="155"/>
      <c r="E268" s="155"/>
      <c r="F268" s="155"/>
      <c r="G268" s="38"/>
      <c r="H268" s="38"/>
      <c r="I268" s="155"/>
      <c r="J268" s="162"/>
      <c r="K268" s="155"/>
      <c r="L268" s="162"/>
      <c r="M268" s="86"/>
      <c r="N268" s="87"/>
      <c r="O268" s="87"/>
      <c r="P268" s="87"/>
      <c r="Q268" s="87"/>
      <c r="R268" s="87"/>
      <c r="S268" s="158"/>
      <c r="T268" s="155"/>
      <c r="U268" s="87"/>
      <c r="V268" s="159"/>
      <c r="W268" s="21">
        <v>1</v>
      </c>
      <c r="X268" s="21"/>
      <c r="Y268" s="21"/>
      <c r="Z268" s="21"/>
      <c r="AA268" s="21"/>
      <c r="AB268" s="21"/>
      <c r="AC268" s="21"/>
      <c r="AD268" s="21"/>
      <c r="AE268" s="21"/>
      <c r="AF268" s="21"/>
    </row>
    <row r="269" spans="1:32" ht="30" customHeight="1" x14ac:dyDescent="0.2">
      <c r="A269" s="22"/>
      <c r="B269" s="155"/>
      <c r="C269" s="155"/>
      <c r="D269" s="155"/>
      <c r="E269" s="155"/>
      <c r="F269" s="155"/>
      <c r="G269" s="38"/>
      <c r="H269" s="38"/>
      <c r="I269" s="155"/>
      <c r="J269" s="162"/>
      <c r="K269" s="155"/>
      <c r="L269" s="162"/>
      <c r="M269" s="86"/>
      <c r="N269" s="87"/>
      <c r="O269" s="87"/>
      <c r="P269" s="87"/>
      <c r="Q269" s="87"/>
      <c r="R269" s="87"/>
      <c r="S269" s="158"/>
      <c r="T269" s="155"/>
      <c r="U269" s="87"/>
      <c r="V269" s="159"/>
      <c r="W269" s="21">
        <v>1</v>
      </c>
      <c r="X269" s="21"/>
      <c r="Y269" s="21"/>
      <c r="Z269" s="21"/>
      <c r="AA269" s="21"/>
      <c r="AB269" s="21"/>
      <c r="AC269" s="21"/>
      <c r="AD269" s="21"/>
      <c r="AE269" s="21"/>
      <c r="AF269" s="21"/>
    </row>
    <row r="270" spans="1:32" ht="30" customHeight="1" x14ac:dyDescent="0.2">
      <c r="A270" s="22"/>
      <c r="B270" s="155"/>
      <c r="C270" s="155"/>
      <c r="D270" s="155"/>
      <c r="E270" s="155"/>
      <c r="F270" s="155"/>
      <c r="G270" s="38"/>
      <c r="H270" s="38"/>
      <c r="I270" s="155"/>
      <c r="J270" s="162"/>
      <c r="K270" s="155"/>
      <c r="L270" s="162"/>
      <c r="M270" s="86"/>
      <c r="N270" s="87"/>
      <c r="O270" s="87"/>
      <c r="P270" s="87"/>
      <c r="Q270" s="87"/>
      <c r="R270" s="87"/>
      <c r="S270" s="158"/>
      <c r="T270" s="155"/>
      <c r="U270" s="87"/>
      <c r="V270" s="159"/>
      <c r="W270" s="21">
        <v>1</v>
      </c>
      <c r="X270" s="21"/>
      <c r="Y270" s="21"/>
      <c r="Z270" s="21"/>
      <c r="AA270" s="21"/>
      <c r="AB270" s="21"/>
      <c r="AC270" s="21"/>
      <c r="AD270" s="21"/>
      <c r="AE270" s="21"/>
      <c r="AF270" s="21"/>
    </row>
    <row r="271" spans="1:32" ht="30" customHeight="1" x14ac:dyDescent="0.2">
      <c r="A271" s="22"/>
      <c r="B271" s="155"/>
      <c r="C271" s="155"/>
      <c r="D271" s="155"/>
      <c r="E271" s="155"/>
      <c r="F271" s="155"/>
      <c r="G271" s="38"/>
      <c r="H271" s="38"/>
      <c r="I271" s="155"/>
      <c r="J271" s="162"/>
      <c r="K271" s="155"/>
      <c r="L271" s="162"/>
      <c r="M271" s="86"/>
      <c r="N271" s="87"/>
      <c r="O271" s="87"/>
      <c r="P271" s="87"/>
      <c r="Q271" s="87"/>
      <c r="R271" s="87"/>
      <c r="S271" s="158"/>
      <c r="T271" s="155"/>
      <c r="U271" s="87"/>
      <c r="V271" s="159"/>
      <c r="W271" s="21">
        <v>1</v>
      </c>
      <c r="X271" s="21"/>
      <c r="Y271" s="21"/>
      <c r="Z271" s="21"/>
      <c r="AA271" s="21"/>
      <c r="AB271" s="21"/>
      <c r="AC271" s="21"/>
      <c r="AD271" s="21"/>
      <c r="AE271" s="21"/>
      <c r="AF271" s="21"/>
    </row>
    <row r="272" spans="1:32" ht="30" customHeight="1" x14ac:dyDescent="0.2">
      <c r="A272" s="22"/>
      <c r="B272" s="155"/>
      <c r="C272" s="155"/>
      <c r="D272" s="155"/>
      <c r="E272" s="155"/>
      <c r="F272" s="155"/>
      <c r="G272" s="38"/>
      <c r="H272" s="38"/>
      <c r="I272" s="155"/>
      <c r="J272" s="162"/>
      <c r="K272" s="155"/>
      <c r="L272" s="162"/>
      <c r="M272" s="86"/>
      <c r="N272" s="87"/>
      <c r="O272" s="87"/>
      <c r="P272" s="87"/>
      <c r="Q272" s="87"/>
      <c r="R272" s="87"/>
      <c r="S272" s="158"/>
      <c r="T272" s="155"/>
      <c r="U272" s="87"/>
      <c r="V272" s="159"/>
      <c r="W272" s="21">
        <v>1</v>
      </c>
      <c r="X272" s="21"/>
      <c r="Y272" s="21"/>
      <c r="Z272" s="21"/>
      <c r="AA272" s="21"/>
      <c r="AB272" s="21"/>
      <c r="AC272" s="21"/>
      <c r="AD272" s="21"/>
      <c r="AE272" s="21"/>
      <c r="AF272" s="21"/>
    </row>
    <row r="273" spans="1:32" ht="30" customHeight="1" x14ac:dyDescent="0.2">
      <c r="A273" s="22"/>
      <c r="B273" s="155"/>
      <c r="C273" s="155"/>
      <c r="D273" s="155"/>
      <c r="E273" s="155"/>
      <c r="F273" s="155"/>
      <c r="G273" s="38"/>
      <c r="H273" s="38"/>
      <c r="I273" s="155"/>
      <c r="J273" s="162"/>
      <c r="K273" s="155"/>
      <c r="L273" s="162"/>
      <c r="M273" s="86"/>
      <c r="N273" s="87"/>
      <c r="O273" s="87"/>
      <c r="P273" s="87"/>
      <c r="Q273" s="87"/>
      <c r="R273" s="87"/>
      <c r="S273" s="158"/>
      <c r="T273" s="155"/>
      <c r="U273" s="87"/>
      <c r="V273" s="159"/>
      <c r="W273" s="21">
        <v>1</v>
      </c>
      <c r="X273" s="21"/>
      <c r="Y273" s="21"/>
      <c r="Z273" s="21"/>
      <c r="AA273" s="21"/>
      <c r="AB273" s="21"/>
      <c r="AC273" s="21"/>
      <c r="AD273" s="21"/>
      <c r="AE273" s="21"/>
      <c r="AF273" s="21"/>
    </row>
    <row r="274" spans="1:32" ht="30" customHeight="1" x14ac:dyDescent="0.2">
      <c r="A274" s="22"/>
      <c r="B274" s="155"/>
      <c r="C274" s="155"/>
      <c r="D274" s="155"/>
      <c r="E274" s="155"/>
      <c r="F274" s="155"/>
      <c r="G274" s="38"/>
      <c r="H274" s="38"/>
      <c r="I274" s="155"/>
      <c r="J274" s="162"/>
      <c r="K274" s="155"/>
      <c r="L274" s="162"/>
      <c r="M274" s="86"/>
      <c r="N274" s="87"/>
      <c r="O274" s="87"/>
      <c r="P274" s="87"/>
      <c r="Q274" s="87"/>
      <c r="R274" s="87"/>
      <c r="S274" s="158"/>
      <c r="T274" s="155"/>
      <c r="U274" s="87"/>
      <c r="V274" s="159"/>
      <c r="W274" s="21">
        <v>1</v>
      </c>
      <c r="X274" s="21"/>
      <c r="Y274" s="21"/>
      <c r="Z274" s="21"/>
      <c r="AA274" s="21"/>
      <c r="AB274" s="21"/>
      <c r="AC274" s="21"/>
      <c r="AD274" s="21"/>
      <c r="AE274" s="21"/>
      <c r="AF274" s="21"/>
    </row>
    <row r="275" spans="1:32" ht="30" customHeight="1" x14ac:dyDescent="0.2">
      <c r="A275" s="22"/>
      <c r="B275" s="155"/>
      <c r="C275" s="155"/>
      <c r="D275" s="155"/>
      <c r="E275" s="155"/>
      <c r="F275" s="155"/>
      <c r="G275" s="38"/>
      <c r="H275" s="38"/>
      <c r="I275" s="155"/>
      <c r="J275" s="162"/>
      <c r="K275" s="155"/>
      <c r="L275" s="162"/>
      <c r="M275" s="86"/>
      <c r="N275" s="87"/>
      <c r="O275" s="87"/>
      <c r="P275" s="87"/>
      <c r="Q275" s="87"/>
      <c r="R275" s="87"/>
      <c r="S275" s="158"/>
      <c r="T275" s="155"/>
      <c r="U275" s="87"/>
      <c r="V275" s="159"/>
      <c r="W275" s="21">
        <v>1</v>
      </c>
      <c r="X275" s="21"/>
      <c r="Y275" s="21"/>
      <c r="Z275" s="21"/>
      <c r="AA275" s="21"/>
      <c r="AB275" s="21"/>
      <c r="AC275" s="21"/>
      <c r="AD275" s="21"/>
      <c r="AE275" s="21"/>
      <c r="AF275" s="21"/>
    </row>
    <row r="276" spans="1:32" ht="30" customHeight="1" x14ac:dyDescent="0.2">
      <c r="A276" s="22"/>
      <c r="B276" s="155"/>
      <c r="C276" s="155"/>
      <c r="D276" s="155"/>
      <c r="E276" s="155"/>
      <c r="F276" s="155"/>
      <c r="G276" s="38"/>
      <c r="H276" s="38"/>
      <c r="I276" s="155"/>
      <c r="J276" s="162"/>
      <c r="K276" s="155"/>
      <c r="L276" s="162"/>
      <c r="M276" s="86"/>
      <c r="N276" s="87"/>
      <c r="O276" s="87"/>
      <c r="P276" s="87"/>
      <c r="Q276" s="87"/>
      <c r="R276" s="87"/>
      <c r="S276" s="158"/>
      <c r="T276" s="155"/>
      <c r="U276" s="87"/>
      <c r="V276" s="159"/>
      <c r="W276" s="21">
        <v>1</v>
      </c>
      <c r="X276" s="21"/>
      <c r="Y276" s="21"/>
      <c r="Z276" s="21"/>
      <c r="AA276" s="21"/>
      <c r="AB276" s="21"/>
      <c r="AC276" s="21"/>
      <c r="AD276" s="21"/>
      <c r="AE276" s="21"/>
      <c r="AF276" s="21"/>
    </row>
    <row r="277" spans="1:32" ht="30" customHeight="1" x14ac:dyDescent="0.2">
      <c r="A277" s="22"/>
      <c r="B277" s="155"/>
      <c r="C277" s="155"/>
      <c r="D277" s="155"/>
      <c r="E277" s="155"/>
      <c r="F277" s="155"/>
      <c r="G277" s="38"/>
      <c r="H277" s="38"/>
      <c r="I277" s="155"/>
      <c r="J277" s="162"/>
      <c r="K277" s="155"/>
      <c r="L277" s="162"/>
      <c r="M277" s="86"/>
      <c r="N277" s="87"/>
      <c r="O277" s="87"/>
      <c r="P277" s="87"/>
      <c r="Q277" s="87"/>
      <c r="R277" s="87"/>
      <c r="S277" s="158"/>
      <c r="T277" s="155"/>
      <c r="U277" s="87"/>
      <c r="V277" s="159"/>
      <c r="W277" s="21">
        <v>1</v>
      </c>
      <c r="X277" s="21"/>
      <c r="Y277" s="21"/>
      <c r="Z277" s="21"/>
      <c r="AA277" s="21"/>
      <c r="AB277" s="21"/>
      <c r="AC277" s="21"/>
      <c r="AD277" s="21"/>
      <c r="AE277" s="21"/>
      <c r="AF277" s="21"/>
    </row>
    <row r="278" spans="1:32" ht="30" customHeight="1" x14ac:dyDescent="0.2">
      <c r="A278" s="22"/>
      <c r="B278" s="155"/>
      <c r="C278" s="155"/>
      <c r="D278" s="155"/>
      <c r="E278" s="155"/>
      <c r="F278" s="155"/>
      <c r="G278" s="38"/>
      <c r="H278" s="38"/>
      <c r="I278" s="155"/>
      <c r="J278" s="162"/>
      <c r="K278" s="155"/>
      <c r="L278" s="162"/>
      <c r="M278" s="86"/>
      <c r="N278" s="87"/>
      <c r="O278" s="87"/>
      <c r="P278" s="87"/>
      <c r="Q278" s="87"/>
      <c r="R278" s="87"/>
      <c r="S278" s="158"/>
      <c r="T278" s="155"/>
      <c r="U278" s="87"/>
      <c r="V278" s="159"/>
      <c r="W278" s="21">
        <v>1</v>
      </c>
      <c r="X278" s="21"/>
      <c r="Y278" s="21"/>
      <c r="Z278" s="21"/>
      <c r="AA278" s="21"/>
      <c r="AB278" s="21"/>
      <c r="AC278" s="21"/>
      <c r="AD278" s="21"/>
      <c r="AE278" s="21"/>
      <c r="AF278" s="21"/>
    </row>
    <row r="279" spans="1:32" ht="30" customHeight="1" x14ac:dyDescent="0.2">
      <c r="A279" s="22"/>
      <c r="B279" s="155"/>
      <c r="C279" s="155"/>
      <c r="D279" s="155"/>
      <c r="E279" s="155"/>
      <c r="F279" s="155"/>
      <c r="G279" s="38"/>
      <c r="H279" s="38"/>
      <c r="I279" s="155"/>
      <c r="J279" s="162"/>
      <c r="K279" s="155"/>
      <c r="L279" s="162"/>
      <c r="M279" s="86"/>
      <c r="N279" s="87"/>
      <c r="O279" s="87"/>
      <c r="P279" s="87"/>
      <c r="Q279" s="87"/>
      <c r="R279" s="87"/>
      <c r="S279" s="158"/>
      <c r="T279" s="155"/>
      <c r="U279" s="87"/>
      <c r="V279" s="159"/>
      <c r="W279" s="21">
        <v>1</v>
      </c>
      <c r="X279" s="21"/>
      <c r="Y279" s="21"/>
      <c r="Z279" s="21"/>
      <c r="AA279" s="21"/>
      <c r="AB279" s="21"/>
      <c r="AC279" s="21"/>
      <c r="AD279" s="21"/>
      <c r="AE279" s="21"/>
      <c r="AF279" s="21"/>
    </row>
    <row r="280" spans="1:32" ht="30" customHeight="1" x14ac:dyDescent="0.2">
      <c r="A280" s="22"/>
      <c r="B280" s="155"/>
      <c r="C280" s="155"/>
      <c r="D280" s="155"/>
      <c r="E280" s="155"/>
      <c r="F280" s="155"/>
      <c r="G280" s="38"/>
      <c r="H280" s="38"/>
      <c r="I280" s="155"/>
      <c r="J280" s="162"/>
      <c r="K280" s="155"/>
      <c r="L280" s="162"/>
      <c r="M280" s="86"/>
      <c r="N280" s="87"/>
      <c r="O280" s="87"/>
      <c r="P280" s="87"/>
      <c r="Q280" s="87"/>
      <c r="R280" s="87"/>
      <c r="S280" s="158"/>
      <c r="T280" s="155"/>
      <c r="U280" s="87"/>
      <c r="V280" s="159"/>
      <c r="W280" s="21">
        <v>1</v>
      </c>
      <c r="X280" s="21"/>
      <c r="Y280" s="21"/>
      <c r="Z280" s="21"/>
      <c r="AA280" s="21"/>
      <c r="AB280" s="21"/>
      <c r="AC280" s="21"/>
      <c r="AD280" s="21"/>
      <c r="AE280" s="21"/>
      <c r="AF280" s="21"/>
    </row>
    <row r="281" spans="1:32" ht="30" customHeight="1" x14ac:dyDescent="0.2">
      <c r="A281" s="22"/>
      <c r="B281" s="155"/>
      <c r="C281" s="155"/>
      <c r="D281" s="155"/>
      <c r="E281" s="155"/>
      <c r="F281" s="155"/>
      <c r="G281" s="38"/>
      <c r="H281" s="38"/>
      <c r="I281" s="155"/>
      <c r="J281" s="162"/>
      <c r="K281" s="155"/>
      <c r="L281" s="162"/>
      <c r="M281" s="86"/>
      <c r="N281" s="87"/>
      <c r="O281" s="87"/>
      <c r="P281" s="87"/>
      <c r="Q281" s="87"/>
      <c r="R281" s="87"/>
      <c r="S281" s="158"/>
      <c r="T281" s="155"/>
      <c r="U281" s="87"/>
      <c r="V281" s="159"/>
      <c r="W281" s="21">
        <v>1</v>
      </c>
      <c r="X281" s="21"/>
      <c r="Y281" s="21"/>
      <c r="Z281" s="21"/>
      <c r="AA281" s="21"/>
      <c r="AB281" s="21"/>
      <c r="AC281" s="21"/>
      <c r="AD281" s="21"/>
      <c r="AE281" s="21"/>
      <c r="AF281" s="21"/>
    </row>
    <row r="282" spans="1:32" ht="30" customHeight="1" x14ac:dyDescent="0.2">
      <c r="A282" s="22"/>
      <c r="B282" s="155"/>
      <c r="C282" s="155"/>
      <c r="D282" s="155"/>
      <c r="E282" s="155"/>
      <c r="F282" s="155"/>
      <c r="G282" s="38"/>
      <c r="H282" s="38"/>
      <c r="I282" s="155"/>
      <c r="J282" s="162"/>
      <c r="K282" s="155"/>
      <c r="L282" s="162"/>
      <c r="M282" s="86"/>
      <c r="N282" s="87"/>
      <c r="O282" s="87"/>
      <c r="P282" s="87"/>
      <c r="Q282" s="87"/>
      <c r="R282" s="87"/>
      <c r="S282" s="158"/>
      <c r="T282" s="155"/>
      <c r="U282" s="87"/>
      <c r="V282" s="159"/>
      <c r="W282" s="21">
        <v>1</v>
      </c>
      <c r="X282" s="21"/>
      <c r="Y282" s="21"/>
      <c r="Z282" s="21"/>
      <c r="AA282" s="21"/>
      <c r="AB282" s="21"/>
      <c r="AC282" s="21"/>
      <c r="AD282" s="21"/>
      <c r="AE282" s="21"/>
      <c r="AF282" s="21"/>
    </row>
    <row r="283" spans="1:32" ht="30" customHeight="1" x14ac:dyDescent="0.2">
      <c r="A283" s="22"/>
      <c r="B283" s="155"/>
      <c r="C283" s="155"/>
      <c r="D283" s="155"/>
      <c r="E283" s="155"/>
      <c r="F283" s="155"/>
      <c r="G283" s="38"/>
      <c r="H283" s="38"/>
      <c r="I283" s="155"/>
      <c r="J283" s="162"/>
      <c r="K283" s="155"/>
      <c r="L283" s="162"/>
      <c r="M283" s="86"/>
      <c r="N283" s="87"/>
      <c r="O283" s="87"/>
      <c r="P283" s="87"/>
      <c r="Q283" s="87"/>
      <c r="R283" s="87"/>
      <c r="S283" s="158"/>
      <c r="T283" s="155"/>
      <c r="U283" s="87"/>
      <c r="V283" s="159"/>
      <c r="W283" s="21">
        <v>1</v>
      </c>
      <c r="X283" s="21"/>
      <c r="Y283" s="21"/>
      <c r="Z283" s="21"/>
      <c r="AA283" s="21"/>
      <c r="AB283" s="21"/>
      <c r="AC283" s="21"/>
      <c r="AD283" s="21"/>
      <c r="AE283" s="21"/>
      <c r="AF283" s="21"/>
    </row>
    <row r="284" spans="1:32" ht="30" customHeight="1" x14ac:dyDescent="0.2">
      <c r="A284" s="22"/>
      <c r="B284" s="155"/>
      <c r="C284" s="155"/>
      <c r="D284" s="155"/>
      <c r="E284" s="155"/>
      <c r="F284" s="155"/>
      <c r="G284" s="38"/>
      <c r="H284" s="38"/>
      <c r="I284" s="155"/>
      <c r="J284" s="162"/>
      <c r="K284" s="155"/>
      <c r="L284" s="162"/>
      <c r="M284" s="86"/>
      <c r="N284" s="87"/>
      <c r="O284" s="87"/>
      <c r="P284" s="87"/>
      <c r="Q284" s="87"/>
      <c r="R284" s="87"/>
      <c r="S284" s="158"/>
      <c r="T284" s="155"/>
      <c r="U284" s="87"/>
      <c r="V284" s="159"/>
      <c r="W284" s="21">
        <v>1</v>
      </c>
      <c r="X284" s="21"/>
      <c r="Y284" s="21"/>
      <c r="Z284" s="21"/>
      <c r="AA284" s="21"/>
      <c r="AB284" s="21"/>
      <c r="AC284" s="21"/>
      <c r="AD284" s="21"/>
      <c r="AE284" s="21"/>
      <c r="AF284" s="21"/>
    </row>
    <row r="285" spans="1:32" ht="30" customHeight="1" x14ac:dyDescent="0.2">
      <c r="A285" s="22"/>
      <c r="B285" s="155"/>
      <c r="C285" s="155"/>
      <c r="D285" s="155"/>
      <c r="E285" s="155"/>
      <c r="F285" s="155"/>
      <c r="G285" s="38"/>
      <c r="H285" s="38"/>
      <c r="I285" s="155"/>
      <c r="J285" s="162"/>
      <c r="K285" s="155"/>
      <c r="L285" s="162"/>
      <c r="M285" s="86"/>
      <c r="N285" s="87"/>
      <c r="O285" s="87"/>
      <c r="P285" s="87"/>
      <c r="Q285" s="87"/>
      <c r="R285" s="87"/>
      <c r="S285" s="158"/>
      <c r="T285" s="155"/>
      <c r="U285" s="87"/>
      <c r="V285" s="159"/>
      <c r="W285" s="21">
        <v>1</v>
      </c>
      <c r="X285" s="21"/>
      <c r="Y285" s="21"/>
      <c r="Z285" s="21"/>
      <c r="AA285" s="21"/>
      <c r="AB285" s="21"/>
      <c r="AC285" s="21"/>
      <c r="AD285" s="21"/>
      <c r="AE285" s="21"/>
      <c r="AF285" s="21"/>
    </row>
    <row r="286" spans="1:32" ht="30" customHeight="1" x14ac:dyDescent="0.2">
      <c r="A286" s="22"/>
      <c r="B286" s="155"/>
      <c r="C286" s="155"/>
      <c r="D286" s="155"/>
      <c r="E286" s="155"/>
      <c r="F286" s="155"/>
      <c r="G286" s="38"/>
      <c r="H286" s="38"/>
      <c r="I286" s="155"/>
      <c r="J286" s="162"/>
      <c r="K286" s="155"/>
      <c r="L286" s="162"/>
      <c r="M286" s="86"/>
      <c r="N286" s="87"/>
      <c r="O286" s="87"/>
      <c r="P286" s="87"/>
      <c r="Q286" s="87"/>
      <c r="R286" s="87"/>
      <c r="S286" s="158"/>
      <c r="T286" s="155"/>
      <c r="U286" s="87"/>
      <c r="V286" s="159"/>
      <c r="W286" s="21">
        <v>1</v>
      </c>
      <c r="X286" s="21"/>
      <c r="Y286" s="21"/>
      <c r="Z286" s="21"/>
      <c r="AA286" s="21"/>
      <c r="AB286" s="21"/>
      <c r="AC286" s="21"/>
      <c r="AD286" s="21"/>
      <c r="AE286" s="21"/>
      <c r="AF286" s="21"/>
    </row>
    <row r="287" spans="1:32" ht="30" customHeight="1" x14ac:dyDescent="0.2">
      <c r="A287" s="22"/>
      <c r="B287" s="155"/>
      <c r="C287" s="155"/>
      <c r="D287" s="155"/>
      <c r="E287" s="155"/>
      <c r="F287" s="155"/>
      <c r="G287" s="38"/>
      <c r="H287" s="38"/>
      <c r="I287" s="155"/>
      <c r="J287" s="162"/>
      <c r="K287" s="155"/>
      <c r="L287" s="162"/>
      <c r="M287" s="86"/>
      <c r="N287" s="87"/>
      <c r="O287" s="87"/>
      <c r="P287" s="87"/>
      <c r="Q287" s="87"/>
      <c r="R287" s="87"/>
      <c r="S287" s="158"/>
      <c r="T287" s="155"/>
      <c r="U287" s="87"/>
      <c r="V287" s="159"/>
      <c r="W287" s="21">
        <v>1</v>
      </c>
      <c r="X287" s="21"/>
      <c r="Y287" s="21"/>
      <c r="Z287" s="21"/>
      <c r="AA287" s="21"/>
      <c r="AB287" s="21"/>
      <c r="AC287" s="21"/>
      <c r="AD287" s="21"/>
      <c r="AE287" s="21"/>
      <c r="AF287" s="21"/>
    </row>
    <row r="288" spans="1:32" ht="30" customHeight="1" x14ac:dyDescent="0.2">
      <c r="A288" s="22"/>
      <c r="B288" s="155"/>
      <c r="C288" s="155"/>
      <c r="D288" s="155"/>
      <c r="E288" s="155"/>
      <c r="F288" s="155"/>
      <c r="G288" s="38"/>
      <c r="H288" s="38"/>
      <c r="I288" s="155"/>
      <c r="J288" s="162"/>
      <c r="K288" s="155"/>
      <c r="L288" s="162"/>
      <c r="M288" s="86"/>
      <c r="N288" s="87"/>
      <c r="O288" s="87"/>
      <c r="P288" s="87"/>
      <c r="Q288" s="87"/>
      <c r="R288" s="87"/>
      <c r="S288" s="158"/>
      <c r="T288" s="155"/>
      <c r="U288" s="87"/>
      <c r="V288" s="159"/>
      <c r="W288" s="21">
        <v>1</v>
      </c>
      <c r="X288" s="21"/>
      <c r="Y288" s="21"/>
      <c r="Z288" s="21"/>
      <c r="AA288" s="21"/>
      <c r="AB288" s="21"/>
      <c r="AC288" s="21"/>
      <c r="AD288" s="21"/>
      <c r="AE288" s="21"/>
      <c r="AF288" s="21"/>
    </row>
    <row r="289" spans="1:32" ht="30" customHeight="1" x14ac:dyDescent="0.2">
      <c r="A289" s="22"/>
      <c r="B289" s="155"/>
      <c r="C289" s="155"/>
      <c r="D289" s="155"/>
      <c r="E289" s="155"/>
      <c r="F289" s="155"/>
      <c r="G289" s="38"/>
      <c r="H289" s="38"/>
      <c r="I289" s="155"/>
      <c r="J289" s="162"/>
      <c r="K289" s="155"/>
      <c r="L289" s="162"/>
      <c r="M289" s="86"/>
      <c r="N289" s="87"/>
      <c r="O289" s="87"/>
      <c r="P289" s="87"/>
      <c r="Q289" s="87"/>
      <c r="R289" s="87"/>
      <c r="S289" s="158"/>
      <c r="T289" s="155"/>
      <c r="U289" s="87"/>
      <c r="V289" s="159"/>
      <c r="W289" s="21">
        <v>1</v>
      </c>
      <c r="X289" s="21"/>
      <c r="Y289" s="21"/>
      <c r="Z289" s="21"/>
      <c r="AA289" s="21"/>
      <c r="AB289" s="21"/>
      <c r="AC289" s="21"/>
      <c r="AD289" s="21"/>
      <c r="AE289" s="21"/>
      <c r="AF289" s="21"/>
    </row>
    <row r="290" spans="1:32" ht="30" customHeight="1" x14ac:dyDescent="0.2">
      <c r="A290" s="22"/>
      <c r="B290" s="155"/>
      <c r="C290" s="155"/>
      <c r="D290" s="155"/>
      <c r="E290" s="155"/>
      <c r="F290" s="155"/>
      <c r="G290" s="38"/>
      <c r="H290" s="38"/>
      <c r="I290" s="155"/>
      <c r="J290" s="162"/>
      <c r="K290" s="155"/>
      <c r="L290" s="162"/>
      <c r="M290" s="86"/>
      <c r="N290" s="87"/>
      <c r="O290" s="87"/>
      <c r="P290" s="87"/>
      <c r="Q290" s="87"/>
      <c r="R290" s="87"/>
      <c r="S290" s="158"/>
      <c r="T290" s="155"/>
      <c r="U290" s="87"/>
      <c r="V290" s="159"/>
      <c r="W290" s="21">
        <v>1</v>
      </c>
      <c r="X290" s="21"/>
      <c r="Y290" s="21"/>
      <c r="Z290" s="21"/>
      <c r="AA290" s="21"/>
      <c r="AB290" s="21"/>
      <c r="AC290" s="21"/>
      <c r="AD290" s="21"/>
      <c r="AE290" s="21"/>
      <c r="AF290" s="21"/>
    </row>
    <row r="291" spans="1:32" ht="30" customHeight="1" x14ac:dyDescent="0.2">
      <c r="A291" s="22"/>
      <c r="B291" s="155"/>
      <c r="C291" s="155"/>
      <c r="D291" s="155"/>
      <c r="E291" s="155"/>
      <c r="F291" s="155"/>
      <c r="G291" s="38"/>
      <c r="H291" s="38"/>
      <c r="I291" s="155"/>
      <c r="J291" s="162"/>
      <c r="K291" s="155"/>
      <c r="L291" s="162"/>
      <c r="M291" s="86"/>
      <c r="N291" s="87"/>
      <c r="O291" s="87"/>
      <c r="P291" s="87"/>
      <c r="Q291" s="87"/>
      <c r="R291" s="87"/>
      <c r="S291" s="158"/>
      <c r="T291" s="155"/>
      <c r="U291" s="87"/>
      <c r="V291" s="159"/>
      <c r="W291" s="21">
        <v>1</v>
      </c>
      <c r="X291" s="21"/>
      <c r="Y291" s="21"/>
      <c r="Z291" s="21"/>
      <c r="AA291" s="21"/>
      <c r="AB291" s="21"/>
      <c r="AC291" s="21"/>
      <c r="AD291" s="21"/>
      <c r="AE291" s="21"/>
      <c r="AF291" s="21"/>
    </row>
    <row r="292" spans="1:32" ht="30" customHeight="1" x14ac:dyDescent="0.2">
      <c r="A292" s="22"/>
      <c r="B292" s="155"/>
      <c r="C292" s="155"/>
      <c r="D292" s="155"/>
      <c r="E292" s="155"/>
      <c r="F292" s="155"/>
      <c r="G292" s="38"/>
      <c r="H292" s="38"/>
      <c r="I292" s="155"/>
      <c r="J292" s="162"/>
      <c r="K292" s="155"/>
      <c r="L292" s="162"/>
      <c r="M292" s="86"/>
      <c r="N292" s="87"/>
      <c r="O292" s="87"/>
      <c r="P292" s="87"/>
      <c r="Q292" s="87"/>
      <c r="R292" s="87"/>
      <c r="S292" s="158"/>
      <c r="T292" s="155"/>
      <c r="U292" s="87"/>
      <c r="V292" s="159"/>
      <c r="W292" s="21">
        <v>1</v>
      </c>
      <c r="X292" s="21"/>
      <c r="Y292" s="21"/>
      <c r="Z292" s="21"/>
      <c r="AA292" s="21"/>
      <c r="AB292" s="21"/>
      <c r="AC292" s="21"/>
      <c r="AD292" s="21"/>
      <c r="AE292" s="21"/>
      <c r="AF292" s="21"/>
    </row>
    <row r="293" spans="1:32" ht="30" customHeight="1" x14ac:dyDescent="0.2">
      <c r="A293" s="22"/>
      <c r="B293" s="155"/>
      <c r="C293" s="155"/>
      <c r="D293" s="155"/>
      <c r="E293" s="155"/>
      <c r="F293" s="155"/>
      <c r="G293" s="38"/>
      <c r="H293" s="38"/>
      <c r="I293" s="155"/>
      <c r="J293" s="162"/>
      <c r="K293" s="155"/>
      <c r="L293" s="162"/>
      <c r="M293" s="86"/>
      <c r="N293" s="87"/>
      <c r="O293" s="87"/>
      <c r="P293" s="87"/>
      <c r="Q293" s="87"/>
      <c r="R293" s="87"/>
      <c r="S293" s="158"/>
      <c r="T293" s="155"/>
      <c r="U293" s="87"/>
      <c r="V293" s="159"/>
      <c r="W293" s="21">
        <v>1</v>
      </c>
      <c r="X293" s="21"/>
      <c r="Y293" s="21"/>
      <c r="Z293" s="21"/>
      <c r="AA293" s="21"/>
      <c r="AB293" s="21"/>
      <c r="AC293" s="21"/>
      <c r="AD293" s="21"/>
      <c r="AE293" s="21"/>
      <c r="AF293" s="21"/>
    </row>
    <row r="294" spans="1:32" ht="30" customHeight="1" x14ac:dyDescent="0.2">
      <c r="A294" s="22"/>
      <c r="B294" s="155"/>
      <c r="C294" s="155"/>
      <c r="D294" s="155"/>
      <c r="E294" s="155"/>
      <c r="F294" s="155"/>
      <c r="G294" s="38"/>
      <c r="H294" s="38"/>
      <c r="I294" s="155"/>
      <c r="J294" s="162"/>
      <c r="K294" s="155"/>
      <c r="L294" s="162"/>
      <c r="M294" s="86"/>
      <c r="N294" s="87"/>
      <c r="O294" s="87"/>
      <c r="P294" s="87"/>
      <c r="Q294" s="87"/>
      <c r="R294" s="87"/>
      <c r="S294" s="158"/>
      <c r="T294" s="155"/>
      <c r="U294" s="87"/>
      <c r="V294" s="159"/>
      <c r="W294" s="21">
        <v>1</v>
      </c>
      <c r="X294" s="21"/>
      <c r="Y294" s="21"/>
      <c r="Z294" s="21"/>
      <c r="AA294" s="21"/>
      <c r="AB294" s="21"/>
      <c r="AC294" s="21"/>
      <c r="AD294" s="21"/>
      <c r="AE294" s="21"/>
      <c r="AF294" s="21"/>
    </row>
    <row r="295" spans="1:32" ht="30" customHeight="1" x14ac:dyDescent="0.2">
      <c r="A295" s="22"/>
      <c r="B295" s="155"/>
      <c r="C295" s="155"/>
      <c r="D295" s="155"/>
      <c r="E295" s="155"/>
      <c r="F295" s="155"/>
      <c r="G295" s="38"/>
      <c r="H295" s="38"/>
      <c r="I295" s="155"/>
      <c r="J295" s="162"/>
      <c r="K295" s="155"/>
      <c r="L295" s="162"/>
      <c r="M295" s="86"/>
      <c r="N295" s="87"/>
      <c r="O295" s="87"/>
      <c r="P295" s="87"/>
      <c r="Q295" s="87"/>
      <c r="R295" s="87"/>
      <c r="S295" s="158"/>
      <c r="T295" s="155"/>
      <c r="U295" s="87"/>
      <c r="V295" s="159"/>
      <c r="W295" s="21">
        <v>1</v>
      </c>
      <c r="X295" s="21"/>
      <c r="Y295" s="21"/>
      <c r="Z295" s="21"/>
      <c r="AA295" s="21"/>
      <c r="AB295" s="21"/>
      <c r="AC295" s="21"/>
      <c r="AD295" s="21"/>
      <c r="AE295" s="21"/>
      <c r="AF295" s="21"/>
    </row>
    <row r="296" spans="1:32" ht="30" customHeight="1" x14ac:dyDescent="0.2">
      <c r="A296" s="22"/>
      <c r="B296" s="155"/>
      <c r="C296" s="155"/>
      <c r="D296" s="155"/>
      <c r="E296" s="155"/>
      <c r="F296" s="155"/>
      <c r="G296" s="38"/>
      <c r="H296" s="38"/>
      <c r="I296" s="155"/>
      <c r="J296" s="162"/>
      <c r="K296" s="155"/>
      <c r="L296" s="162"/>
      <c r="M296" s="86"/>
      <c r="N296" s="87"/>
      <c r="O296" s="87"/>
      <c r="P296" s="87"/>
      <c r="Q296" s="87"/>
      <c r="R296" s="87"/>
      <c r="S296" s="158"/>
      <c r="T296" s="155"/>
      <c r="U296" s="87"/>
      <c r="V296" s="159"/>
      <c r="W296" s="21">
        <v>1</v>
      </c>
      <c r="X296" s="21"/>
      <c r="Y296" s="21"/>
      <c r="Z296" s="21"/>
      <c r="AA296" s="21"/>
      <c r="AB296" s="21"/>
      <c r="AC296" s="21"/>
      <c r="AD296" s="21"/>
      <c r="AE296" s="21"/>
      <c r="AF296" s="21"/>
    </row>
    <row r="297" spans="1:32" ht="30" customHeight="1" x14ac:dyDescent="0.2">
      <c r="A297" s="22"/>
      <c r="B297" s="155"/>
      <c r="C297" s="155"/>
      <c r="D297" s="155"/>
      <c r="E297" s="155"/>
      <c r="F297" s="155"/>
      <c r="G297" s="38"/>
      <c r="H297" s="38"/>
      <c r="I297" s="155"/>
      <c r="J297" s="162"/>
      <c r="K297" s="155"/>
      <c r="L297" s="162"/>
      <c r="M297" s="86"/>
      <c r="N297" s="87"/>
      <c r="O297" s="87"/>
      <c r="P297" s="87"/>
      <c r="Q297" s="87"/>
      <c r="R297" s="87"/>
      <c r="S297" s="158"/>
      <c r="T297" s="155"/>
      <c r="U297" s="87"/>
      <c r="V297" s="159"/>
      <c r="W297" s="21">
        <v>1</v>
      </c>
      <c r="X297" s="21"/>
      <c r="Y297" s="21"/>
      <c r="Z297" s="21"/>
      <c r="AA297" s="21"/>
      <c r="AB297" s="21"/>
      <c r="AC297" s="21"/>
      <c r="AD297" s="21"/>
      <c r="AE297" s="21"/>
      <c r="AF297" s="21"/>
    </row>
    <row r="298" spans="1:32" ht="30" customHeight="1" x14ac:dyDescent="0.2">
      <c r="A298" s="22"/>
      <c r="B298" s="155"/>
      <c r="C298" s="155"/>
      <c r="D298" s="155"/>
      <c r="E298" s="155"/>
      <c r="F298" s="155"/>
      <c r="G298" s="38"/>
      <c r="H298" s="38"/>
      <c r="I298" s="155"/>
      <c r="J298" s="162"/>
      <c r="K298" s="155"/>
      <c r="L298" s="162"/>
      <c r="M298" s="86"/>
      <c r="N298" s="87"/>
      <c r="O298" s="87"/>
      <c r="P298" s="87"/>
      <c r="Q298" s="87"/>
      <c r="R298" s="87"/>
      <c r="S298" s="158"/>
      <c r="T298" s="155"/>
      <c r="U298" s="87"/>
      <c r="V298" s="159"/>
      <c r="W298" s="21">
        <v>1</v>
      </c>
      <c r="X298" s="21"/>
      <c r="Y298" s="21"/>
      <c r="Z298" s="21"/>
      <c r="AA298" s="21"/>
      <c r="AB298" s="21"/>
      <c r="AC298" s="21"/>
      <c r="AD298" s="21"/>
      <c r="AE298" s="21"/>
      <c r="AF298" s="21"/>
    </row>
    <row r="299" spans="1:32" ht="30" customHeight="1" x14ac:dyDescent="0.2">
      <c r="A299" s="22"/>
      <c r="B299" s="155"/>
      <c r="C299" s="155"/>
      <c r="D299" s="155"/>
      <c r="E299" s="155"/>
      <c r="F299" s="155"/>
      <c r="G299" s="38"/>
      <c r="H299" s="38"/>
      <c r="I299" s="155"/>
      <c r="J299" s="162"/>
      <c r="K299" s="155"/>
      <c r="L299" s="162"/>
      <c r="M299" s="86"/>
      <c r="N299" s="87"/>
      <c r="O299" s="87"/>
      <c r="P299" s="87"/>
      <c r="Q299" s="87"/>
      <c r="R299" s="87"/>
      <c r="S299" s="158"/>
      <c r="T299" s="155"/>
      <c r="U299" s="87"/>
      <c r="V299" s="159"/>
      <c r="W299" s="21">
        <v>1</v>
      </c>
      <c r="X299" s="21"/>
      <c r="Y299" s="21"/>
      <c r="Z299" s="21"/>
      <c r="AA299" s="21"/>
      <c r="AB299" s="21"/>
      <c r="AC299" s="21"/>
      <c r="AD299" s="21"/>
      <c r="AE299" s="21"/>
      <c r="AF299" s="21"/>
    </row>
    <row r="300" spans="1:32" ht="30" customHeight="1" x14ac:dyDescent="0.2">
      <c r="A300" s="22"/>
      <c r="B300" s="155"/>
      <c r="C300" s="155"/>
      <c r="D300" s="155"/>
      <c r="E300" s="155"/>
      <c r="F300" s="155"/>
      <c r="G300" s="38"/>
      <c r="H300" s="38"/>
      <c r="I300" s="155"/>
      <c r="J300" s="162"/>
      <c r="K300" s="155"/>
      <c r="L300" s="162"/>
      <c r="M300" s="86"/>
      <c r="N300" s="87"/>
      <c r="O300" s="87"/>
      <c r="P300" s="87"/>
      <c r="Q300" s="87"/>
      <c r="R300" s="87"/>
      <c r="S300" s="158"/>
      <c r="T300" s="155"/>
      <c r="U300" s="87"/>
      <c r="V300" s="159"/>
      <c r="W300" s="21">
        <v>1</v>
      </c>
      <c r="X300" s="21"/>
      <c r="Y300" s="21"/>
      <c r="Z300" s="21"/>
      <c r="AA300" s="21"/>
      <c r="AB300" s="21"/>
      <c r="AC300" s="21"/>
      <c r="AD300" s="21"/>
      <c r="AE300" s="21"/>
      <c r="AF300" s="21"/>
    </row>
    <row r="301" spans="1:32" ht="30" customHeight="1" x14ac:dyDescent="0.2">
      <c r="A301" s="22"/>
      <c r="B301" s="155"/>
      <c r="C301" s="155"/>
      <c r="D301" s="155"/>
      <c r="E301" s="155"/>
      <c r="F301" s="155"/>
      <c r="G301" s="38"/>
      <c r="H301" s="38"/>
      <c r="I301" s="155"/>
      <c r="J301" s="162"/>
      <c r="K301" s="155"/>
      <c r="L301" s="162"/>
      <c r="M301" s="86"/>
      <c r="N301" s="87"/>
      <c r="O301" s="87"/>
      <c r="P301" s="87"/>
      <c r="Q301" s="87"/>
      <c r="R301" s="87"/>
      <c r="S301" s="158"/>
      <c r="T301" s="155"/>
      <c r="U301" s="87"/>
      <c r="V301" s="159"/>
      <c r="W301" s="21">
        <v>1</v>
      </c>
      <c r="X301" s="21"/>
      <c r="Y301" s="21"/>
      <c r="Z301" s="21"/>
      <c r="AA301" s="21"/>
      <c r="AB301" s="21"/>
      <c r="AC301" s="21"/>
      <c r="AD301" s="21"/>
      <c r="AE301" s="21"/>
      <c r="AF301" s="21"/>
    </row>
    <row r="302" spans="1:32" ht="30" customHeight="1" x14ac:dyDescent="0.2">
      <c r="A302" s="22"/>
      <c r="B302" s="155"/>
      <c r="C302" s="155"/>
      <c r="D302" s="155"/>
      <c r="E302" s="155"/>
      <c r="F302" s="155"/>
      <c r="G302" s="38"/>
      <c r="H302" s="38"/>
      <c r="I302" s="155"/>
      <c r="J302" s="162"/>
      <c r="K302" s="155"/>
      <c r="L302" s="162"/>
      <c r="M302" s="86"/>
      <c r="N302" s="87"/>
      <c r="O302" s="87"/>
      <c r="P302" s="87"/>
      <c r="Q302" s="87"/>
      <c r="R302" s="87"/>
      <c r="S302" s="158"/>
      <c r="T302" s="155"/>
      <c r="U302" s="87"/>
      <c r="V302" s="159"/>
      <c r="W302" s="21">
        <v>1</v>
      </c>
      <c r="X302" s="21"/>
      <c r="Y302" s="21"/>
      <c r="Z302" s="21"/>
      <c r="AA302" s="21"/>
      <c r="AB302" s="21"/>
      <c r="AC302" s="21"/>
      <c r="AD302" s="21"/>
      <c r="AE302" s="21"/>
      <c r="AF302" s="21"/>
    </row>
    <row r="303" spans="1:32" ht="30" customHeight="1" x14ac:dyDescent="0.2">
      <c r="A303" s="22"/>
      <c r="B303" s="155"/>
      <c r="C303" s="155"/>
      <c r="D303" s="155"/>
      <c r="E303" s="155"/>
      <c r="F303" s="155"/>
      <c r="G303" s="38"/>
      <c r="H303" s="38"/>
      <c r="I303" s="155"/>
      <c r="J303" s="162"/>
      <c r="K303" s="155"/>
      <c r="L303" s="162"/>
      <c r="M303" s="86"/>
      <c r="N303" s="87"/>
      <c r="O303" s="87"/>
      <c r="P303" s="87"/>
      <c r="Q303" s="87"/>
      <c r="R303" s="87"/>
      <c r="S303" s="158"/>
      <c r="T303" s="155"/>
      <c r="U303" s="87"/>
      <c r="V303" s="159"/>
      <c r="W303" s="21">
        <v>1</v>
      </c>
      <c r="X303" s="21"/>
      <c r="Y303" s="21"/>
      <c r="Z303" s="21"/>
      <c r="AA303" s="21"/>
      <c r="AB303" s="21"/>
      <c r="AC303" s="21"/>
      <c r="AD303" s="21"/>
      <c r="AE303" s="21"/>
      <c r="AF303" s="21"/>
    </row>
    <row r="304" spans="1:32" ht="30" customHeight="1" x14ac:dyDescent="0.2">
      <c r="A304" s="22"/>
      <c r="B304" s="155"/>
      <c r="C304" s="155"/>
      <c r="D304" s="155"/>
      <c r="E304" s="155"/>
      <c r="F304" s="155"/>
      <c r="G304" s="38"/>
      <c r="H304" s="38"/>
      <c r="I304" s="155"/>
      <c r="J304" s="162"/>
      <c r="K304" s="155"/>
      <c r="L304" s="162"/>
      <c r="M304" s="86"/>
      <c r="N304" s="87"/>
      <c r="O304" s="87"/>
      <c r="P304" s="87"/>
      <c r="Q304" s="87"/>
      <c r="R304" s="87"/>
      <c r="S304" s="158"/>
      <c r="T304" s="155"/>
      <c r="U304" s="87"/>
      <c r="V304" s="159"/>
      <c r="W304" s="21">
        <v>1</v>
      </c>
      <c r="X304" s="21"/>
      <c r="Y304" s="21"/>
      <c r="Z304" s="21"/>
      <c r="AA304" s="21"/>
      <c r="AB304" s="21"/>
      <c r="AC304" s="21"/>
      <c r="AD304" s="21"/>
      <c r="AE304" s="21"/>
      <c r="AF304" s="21"/>
    </row>
    <row r="305" spans="1:32" ht="30" customHeight="1" x14ac:dyDescent="0.2">
      <c r="A305" s="22"/>
      <c r="B305" s="155"/>
      <c r="C305" s="155"/>
      <c r="D305" s="155"/>
      <c r="E305" s="155"/>
      <c r="F305" s="155"/>
      <c r="G305" s="38"/>
      <c r="H305" s="38"/>
      <c r="I305" s="155"/>
      <c r="J305" s="162"/>
      <c r="K305" s="155"/>
      <c r="L305" s="162"/>
      <c r="M305" s="86"/>
      <c r="N305" s="87"/>
      <c r="O305" s="87"/>
      <c r="P305" s="87"/>
      <c r="Q305" s="87"/>
      <c r="R305" s="87"/>
      <c r="S305" s="158"/>
      <c r="T305" s="155"/>
      <c r="U305" s="87"/>
      <c r="V305" s="159"/>
      <c r="W305" s="21">
        <v>1</v>
      </c>
      <c r="X305" s="21"/>
      <c r="Y305" s="21"/>
      <c r="Z305" s="21"/>
      <c r="AA305" s="21"/>
      <c r="AB305" s="21"/>
      <c r="AC305" s="21"/>
      <c r="AD305" s="21"/>
      <c r="AE305" s="21"/>
      <c r="AF305" s="21"/>
    </row>
    <row r="306" spans="1:32" ht="30" customHeight="1" x14ac:dyDescent="0.2">
      <c r="A306" s="22"/>
      <c r="B306" s="155"/>
      <c r="C306" s="155"/>
      <c r="D306" s="155"/>
      <c r="E306" s="155"/>
      <c r="F306" s="155"/>
      <c r="G306" s="38"/>
      <c r="H306" s="38"/>
      <c r="I306" s="155"/>
      <c r="J306" s="162"/>
      <c r="K306" s="155"/>
      <c r="L306" s="162"/>
      <c r="M306" s="86"/>
      <c r="N306" s="87"/>
      <c r="O306" s="87"/>
      <c r="P306" s="87"/>
      <c r="Q306" s="87"/>
      <c r="R306" s="87"/>
      <c r="S306" s="158"/>
      <c r="T306" s="155"/>
      <c r="U306" s="87"/>
      <c r="V306" s="159"/>
      <c r="W306" s="21">
        <v>1</v>
      </c>
      <c r="X306" s="21"/>
      <c r="Y306" s="21"/>
      <c r="Z306" s="21"/>
      <c r="AA306" s="21"/>
      <c r="AB306" s="21"/>
      <c r="AC306" s="21"/>
      <c r="AD306" s="21"/>
      <c r="AE306" s="21"/>
      <c r="AF306" s="21"/>
    </row>
    <row r="307" spans="1:32" ht="30" customHeight="1" x14ac:dyDescent="0.2">
      <c r="A307" s="22"/>
      <c r="B307" s="155"/>
      <c r="C307" s="155"/>
      <c r="D307" s="155"/>
      <c r="E307" s="155"/>
      <c r="F307" s="155"/>
      <c r="G307" s="38"/>
      <c r="H307" s="38"/>
      <c r="I307" s="155"/>
      <c r="J307" s="162"/>
      <c r="K307" s="155"/>
      <c r="L307" s="162"/>
      <c r="M307" s="86"/>
      <c r="N307" s="87"/>
      <c r="O307" s="87"/>
      <c r="P307" s="87"/>
      <c r="Q307" s="87"/>
      <c r="R307" s="87"/>
      <c r="S307" s="158"/>
      <c r="T307" s="155"/>
      <c r="U307" s="87"/>
      <c r="V307" s="159"/>
      <c r="W307" s="21">
        <v>1</v>
      </c>
      <c r="X307" s="21"/>
      <c r="Y307" s="21"/>
      <c r="Z307" s="21"/>
      <c r="AA307" s="21"/>
      <c r="AB307" s="21"/>
      <c r="AC307" s="21"/>
      <c r="AD307" s="21"/>
      <c r="AE307" s="21"/>
      <c r="AF307" s="21"/>
    </row>
    <row r="308" spans="1:32" ht="30" customHeight="1" x14ac:dyDescent="0.2">
      <c r="A308" s="22"/>
      <c r="B308" s="155"/>
      <c r="C308" s="155"/>
      <c r="D308" s="155"/>
      <c r="E308" s="155"/>
      <c r="F308" s="155"/>
      <c r="G308" s="38"/>
      <c r="H308" s="38"/>
      <c r="I308" s="155"/>
      <c r="J308" s="162"/>
      <c r="K308" s="155"/>
      <c r="L308" s="162"/>
      <c r="M308" s="86"/>
      <c r="N308" s="87"/>
      <c r="O308" s="87"/>
      <c r="P308" s="87"/>
      <c r="Q308" s="87"/>
      <c r="R308" s="87"/>
      <c r="S308" s="158"/>
      <c r="T308" s="155"/>
      <c r="U308" s="87"/>
      <c r="V308" s="159"/>
      <c r="W308" s="21">
        <v>1</v>
      </c>
      <c r="X308" s="21"/>
      <c r="Y308" s="21"/>
      <c r="Z308" s="21"/>
      <c r="AA308" s="21"/>
      <c r="AB308" s="21"/>
      <c r="AC308" s="21"/>
      <c r="AD308" s="21"/>
      <c r="AE308" s="21"/>
      <c r="AF308" s="21"/>
    </row>
    <row r="309" spans="1:32" ht="30" customHeight="1" x14ac:dyDescent="0.2">
      <c r="A309" s="22"/>
      <c r="B309" s="155"/>
      <c r="C309" s="155"/>
      <c r="D309" s="155"/>
      <c r="E309" s="155"/>
      <c r="F309" s="155"/>
      <c r="G309" s="38"/>
      <c r="H309" s="38"/>
      <c r="I309" s="155"/>
      <c r="J309" s="162"/>
      <c r="K309" s="155"/>
      <c r="L309" s="162"/>
      <c r="M309" s="86"/>
      <c r="N309" s="87"/>
      <c r="O309" s="87"/>
      <c r="P309" s="87"/>
      <c r="Q309" s="87"/>
      <c r="R309" s="87"/>
      <c r="S309" s="158"/>
      <c r="T309" s="155"/>
      <c r="U309" s="87"/>
      <c r="V309" s="159"/>
      <c r="W309" s="21">
        <v>1</v>
      </c>
      <c r="X309" s="21"/>
      <c r="Y309" s="21"/>
      <c r="Z309" s="21"/>
      <c r="AA309" s="21"/>
      <c r="AB309" s="21"/>
      <c r="AC309" s="21"/>
      <c r="AD309" s="21"/>
      <c r="AE309" s="21"/>
      <c r="AF309" s="21"/>
    </row>
    <row r="310" spans="1:32" ht="30" customHeight="1" x14ac:dyDescent="0.2">
      <c r="A310" s="22"/>
      <c r="B310" s="155"/>
      <c r="C310" s="155"/>
      <c r="D310" s="155"/>
      <c r="E310" s="155"/>
      <c r="F310" s="155"/>
      <c r="G310" s="38"/>
      <c r="H310" s="38"/>
      <c r="I310" s="155"/>
      <c r="J310" s="162"/>
      <c r="K310" s="155"/>
      <c r="L310" s="162"/>
      <c r="M310" s="86"/>
      <c r="N310" s="87"/>
      <c r="O310" s="87"/>
      <c r="P310" s="87"/>
      <c r="Q310" s="87"/>
      <c r="R310" s="87"/>
      <c r="S310" s="158"/>
      <c r="T310" s="155"/>
      <c r="U310" s="87"/>
      <c r="V310" s="159"/>
      <c r="W310" s="21">
        <v>1</v>
      </c>
      <c r="X310" s="21"/>
      <c r="Y310" s="21"/>
      <c r="Z310" s="21"/>
      <c r="AA310" s="21"/>
      <c r="AB310" s="21"/>
      <c r="AC310" s="21"/>
      <c r="AD310" s="21"/>
      <c r="AE310" s="21"/>
      <c r="AF310" s="21"/>
    </row>
    <row r="311" spans="1:32" ht="30" customHeight="1" x14ac:dyDescent="0.2">
      <c r="A311" s="22"/>
      <c r="B311" s="155"/>
      <c r="C311" s="155"/>
      <c r="D311" s="155"/>
      <c r="E311" s="155"/>
      <c r="F311" s="155"/>
      <c r="G311" s="38"/>
      <c r="H311" s="38"/>
      <c r="I311" s="155"/>
      <c r="J311" s="162"/>
      <c r="K311" s="155"/>
      <c r="L311" s="162"/>
      <c r="M311" s="86"/>
      <c r="N311" s="87"/>
      <c r="O311" s="87"/>
      <c r="P311" s="87"/>
      <c r="Q311" s="87"/>
      <c r="R311" s="87"/>
      <c r="S311" s="158"/>
      <c r="T311" s="155"/>
      <c r="U311" s="87"/>
      <c r="V311" s="159"/>
      <c r="W311" s="21">
        <v>1</v>
      </c>
      <c r="X311" s="21"/>
      <c r="Y311" s="21"/>
      <c r="Z311" s="21"/>
      <c r="AA311" s="21"/>
      <c r="AB311" s="21"/>
      <c r="AC311" s="21"/>
      <c r="AD311" s="21"/>
      <c r="AE311" s="21"/>
      <c r="AF311" s="21"/>
    </row>
    <row r="312" spans="1:32" ht="30" customHeight="1" x14ac:dyDescent="0.2">
      <c r="A312" s="22"/>
      <c r="B312" s="155"/>
      <c r="C312" s="155"/>
      <c r="D312" s="155"/>
      <c r="E312" s="155"/>
      <c r="F312" s="155"/>
      <c r="G312" s="38"/>
      <c r="H312" s="38"/>
      <c r="I312" s="155"/>
      <c r="J312" s="162"/>
      <c r="K312" s="155"/>
      <c r="L312" s="162"/>
      <c r="M312" s="86"/>
      <c r="N312" s="87"/>
      <c r="O312" s="87"/>
      <c r="P312" s="87"/>
      <c r="Q312" s="87"/>
      <c r="R312" s="87"/>
      <c r="S312" s="158"/>
      <c r="T312" s="155"/>
      <c r="U312" s="87"/>
      <c r="V312" s="159"/>
      <c r="W312" s="21">
        <v>1</v>
      </c>
      <c r="X312" s="21"/>
      <c r="Y312" s="21"/>
      <c r="Z312" s="21"/>
      <c r="AA312" s="21"/>
      <c r="AB312" s="21"/>
      <c r="AC312" s="21"/>
      <c r="AD312" s="21"/>
      <c r="AE312" s="21"/>
      <c r="AF312" s="21"/>
    </row>
    <row r="313" spans="1:32" ht="30" customHeight="1" x14ac:dyDescent="0.2">
      <c r="A313" s="22"/>
      <c r="B313" s="155"/>
      <c r="C313" s="155"/>
      <c r="D313" s="155"/>
      <c r="E313" s="155"/>
      <c r="F313" s="155"/>
      <c r="G313" s="38"/>
      <c r="H313" s="38"/>
      <c r="I313" s="155"/>
      <c r="J313" s="162"/>
      <c r="K313" s="155"/>
      <c r="L313" s="162"/>
      <c r="M313" s="86"/>
      <c r="N313" s="87"/>
      <c r="O313" s="87"/>
      <c r="P313" s="87"/>
      <c r="Q313" s="87"/>
      <c r="R313" s="87"/>
      <c r="S313" s="158"/>
      <c r="T313" s="155"/>
      <c r="U313" s="87"/>
      <c r="V313" s="159"/>
      <c r="W313" s="21">
        <v>1</v>
      </c>
      <c r="X313" s="21"/>
      <c r="Y313" s="21"/>
      <c r="Z313" s="21"/>
      <c r="AA313" s="21"/>
      <c r="AB313" s="21"/>
      <c r="AC313" s="21"/>
      <c r="AD313" s="21"/>
      <c r="AE313" s="21"/>
      <c r="AF313" s="21"/>
    </row>
    <row r="314" spans="1:32" ht="30" customHeight="1" x14ac:dyDescent="0.2">
      <c r="A314" s="22"/>
      <c r="B314" s="155"/>
      <c r="C314" s="155"/>
      <c r="D314" s="155"/>
      <c r="E314" s="155"/>
      <c r="F314" s="155"/>
      <c r="G314" s="38"/>
      <c r="H314" s="38"/>
      <c r="I314" s="155"/>
      <c r="J314" s="162"/>
      <c r="K314" s="155"/>
      <c r="L314" s="162"/>
      <c r="M314" s="86"/>
      <c r="N314" s="87"/>
      <c r="O314" s="87"/>
      <c r="P314" s="87"/>
      <c r="Q314" s="87"/>
      <c r="R314" s="87"/>
      <c r="S314" s="158"/>
      <c r="T314" s="155"/>
      <c r="U314" s="87"/>
      <c r="V314" s="159"/>
      <c r="W314" s="21">
        <v>1</v>
      </c>
      <c r="X314" s="21"/>
      <c r="Y314" s="21"/>
      <c r="Z314" s="21"/>
      <c r="AA314" s="21"/>
      <c r="AB314" s="21"/>
      <c r="AC314" s="21"/>
      <c r="AD314" s="21"/>
      <c r="AE314" s="21"/>
      <c r="AF314" s="21"/>
    </row>
    <row r="315" spans="1:32" ht="30" customHeight="1" x14ac:dyDescent="0.2">
      <c r="A315" s="22"/>
      <c r="B315" s="155"/>
      <c r="C315" s="155"/>
      <c r="D315" s="155"/>
      <c r="E315" s="155"/>
      <c r="F315" s="155"/>
      <c r="G315" s="38"/>
      <c r="H315" s="38"/>
      <c r="I315" s="155"/>
      <c r="J315" s="162"/>
      <c r="K315" s="155"/>
      <c r="L315" s="162"/>
      <c r="M315" s="86"/>
      <c r="N315" s="87"/>
      <c r="O315" s="87"/>
      <c r="P315" s="87"/>
      <c r="Q315" s="87"/>
      <c r="R315" s="87"/>
      <c r="S315" s="158"/>
      <c r="T315" s="155"/>
      <c r="U315" s="87"/>
      <c r="V315" s="159"/>
      <c r="W315" s="21">
        <v>1</v>
      </c>
      <c r="X315" s="21"/>
      <c r="Y315" s="21"/>
      <c r="Z315" s="21"/>
      <c r="AA315" s="21"/>
      <c r="AB315" s="21"/>
      <c r="AC315" s="21"/>
      <c r="AD315" s="21"/>
      <c r="AE315" s="21"/>
      <c r="AF315" s="21"/>
    </row>
    <row r="316" spans="1:32" ht="30" customHeight="1" x14ac:dyDescent="0.2">
      <c r="A316" s="22"/>
      <c r="B316" s="155"/>
      <c r="C316" s="155"/>
      <c r="D316" s="155"/>
      <c r="E316" s="155"/>
      <c r="F316" s="155"/>
      <c r="G316" s="38"/>
      <c r="H316" s="38"/>
      <c r="I316" s="155"/>
      <c r="J316" s="162"/>
      <c r="K316" s="155"/>
      <c r="L316" s="162"/>
      <c r="M316" s="86"/>
      <c r="N316" s="87"/>
      <c r="O316" s="87"/>
      <c r="P316" s="87"/>
      <c r="Q316" s="87"/>
      <c r="R316" s="87"/>
      <c r="S316" s="158"/>
      <c r="T316" s="155"/>
      <c r="U316" s="87"/>
      <c r="V316" s="159"/>
      <c r="W316" s="21">
        <v>1</v>
      </c>
      <c r="X316" s="21"/>
      <c r="Y316" s="21"/>
      <c r="Z316" s="21"/>
      <c r="AA316" s="21"/>
      <c r="AB316" s="21"/>
      <c r="AC316" s="21"/>
      <c r="AD316" s="21"/>
      <c r="AE316" s="21"/>
      <c r="AF316" s="21"/>
    </row>
    <row r="317" spans="1:32" ht="30" customHeight="1" x14ac:dyDescent="0.2">
      <c r="A317" s="22"/>
      <c r="B317" s="155"/>
      <c r="C317" s="155"/>
      <c r="D317" s="155"/>
      <c r="E317" s="155"/>
      <c r="F317" s="155"/>
      <c r="G317" s="38"/>
      <c r="H317" s="38"/>
      <c r="I317" s="155"/>
      <c r="J317" s="162"/>
      <c r="K317" s="155"/>
      <c r="L317" s="162"/>
      <c r="M317" s="86"/>
      <c r="N317" s="87"/>
      <c r="O317" s="87"/>
      <c r="P317" s="87"/>
      <c r="Q317" s="87"/>
      <c r="R317" s="87"/>
      <c r="S317" s="158"/>
      <c r="T317" s="155"/>
      <c r="U317" s="87"/>
      <c r="V317" s="159"/>
      <c r="W317" s="21">
        <v>1</v>
      </c>
      <c r="X317" s="21"/>
      <c r="Y317" s="21"/>
      <c r="Z317" s="21"/>
      <c r="AA317" s="21"/>
      <c r="AB317" s="21"/>
      <c r="AC317" s="21"/>
      <c r="AD317" s="21"/>
      <c r="AE317" s="21"/>
      <c r="AF317" s="21"/>
    </row>
    <row r="318" spans="1:32" ht="30" customHeight="1" x14ac:dyDescent="0.2">
      <c r="A318" s="22"/>
      <c r="B318" s="155"/>
      <c r="C318" s="155"/>
      <c r="D318" s="155"/>
      <c r="E318" s="155"/>
      <c r="F318" s="155"/>
      <c r="G318" s="38"/>
      <c r="H318" s="38"/>
      <c r="I318" s="155"/>
      <c r="J318" s="162"/>
      <c r="K318" s="155"/>
      <c r="L318" s="162"/>
      <c r="M318" s="86"/>
      <c r="N318" s="87"/>
      <c r="O318" s="87"/>
      <c r="P318" s="87"/>
      <c r="Q318" s="87"/>
      <c r="R318" s="87"/>
      <c r="S318" s="158"/>
      <c r="T318" s="155"/>
      <c r="U318" s="87"/>
      <c r="V318" s="159"/>
      <c r="W318" s="21">
        <v>1</v>
      </c>
      <c r="X318" s="21"/>
      <c r="Y318" s="21"/>
      <c r="Z318" s="21"/>
      <c r="AA318" s="21"/>
      <c r="AB318" s="21"/>
      <c r="AC318" s="21"/>
      <c r="AD318" s="21"/>
      <c r="AE318" s="21"/>
      <c r="AF318" s="21"/>
    </row>
    <row r="319" spans="1:32" ht="30" customHeight="1" x14ac:dyDescent="0.2">
      <c r="A319" s="22"/>
      <c r="B319" s="155"/>
      <c r="C319" s="155"/>
      <c r="D319" s="155"/>
      <c r="E319" s="155"/>
      <c r="F319" s="155"/>
      <c r="G319" s="38"/>
      <c r="H319" s="38"/>
      <c r="I319" s="155"/>
      <c r="J319" s="162"/>
      <c r="K319" s="155"/>
      <c r="L319" s="162"/>
      <c r="M319" s="86"/>
      <c r="N319" s="87"/>
      <c r="O319" s="87"/>
      <c r="P319" s="87"/>
      <c r="Q319" s="87"/>
      <c r="R319" s="87"/>
      <c r="S319" s="158"/>
      <c r="T319" s="155"/>
      <c r="U319" s="87"/>
      <c r="V319" s="159"/>
      <c r="W319" s="21">
        <v>1</v>
      </c>
      <c r="X319" s="21"/>
      <c r="Y319" s="21"/>
      <c r="Z319" s="21"/>
      <c r="AA319" s="21"/>
      <c r="AB319" s="21"/>
      <c r="AC319" s="21"/>
      <c r="AD319" s="21"/>
      <c r="AE319" s="21"/>
      <c r="AF319" s="21"/>
    </row>
    <row r="320" spans="1:32" ht="30" customHeight="1" x14ac:dyDescent="0.2">
      <c r="A320" s="22"/>
      <c r="B320" s="155"/>
      <c r="C320" s="155"/>
      <c r="D320" s="155"/>
      <c r="E320" s="155"/>
      <c r="F320" s="155"/>
      <c r="G320" s="38"/>
      <c r="H320" s="38"/>
      <c r="I320" s="155"/>
      <c r="J320" s="162"/>
      <c r="K320" s="155"/>
      <c r="L320" s="162"/>
      <c r="M320" s="86"/>
      <c r="N320" s="87"/>
      <c r="O320" s="87"/>
      <c r="P320" s="87"/>
      <c r="Q320" s="87"/>
      <c r="R320" s="87"/>
      <c r="S320" s="158"/>
      <c r="T320" s="155"/>
      <c r="U320" s="87"/>
      <c r="V320" s="159"/>
      <c r="W320" s="21">
        <v>1</v>
      </c>
      <c r="X320" s="21"/>
      <c r="Y320" s="21"/>
      <c r="Z320" s="21"/>
      <c r="AA320" s="21"/>
      <c r="AB320" s="21"/>
      <c r="AC320" s="21"/>
      <c r="AD320" s="21"/>
      <c r="AE320" s="21"/>
      <c r="AF320" s="21"/>
    </row>
    <row r="321" spans="1:32" ht="30" customHeight="1" x14ac:dyDescent="0.2">
      <c r="A321" s="22"/>
      <c r="B321" s="155"/>
      <c r="C321" s="155"/>
      <c r="D321" s="155"/>
      <c r="E321" s="155"/>
      <c r="F321" s="155"/>
      <c r="G321" s="38"/>
      <c r="H321" s="38"/>
      <c r="I321" s="155"/>
      <c r="J321" s="162"/>
      <c r="K321" s="155"/>
      <c r="L321" s="162"/>
      <c r="M321" s="86"/>
      <c r="N321" s="87"/>
      <c r="O321" s="87"/>
      <c r="P321" s="87"/>
      <c r="Q321" s="87"/>
      <c r="R321" s="87"/>
      <c r="S321" s="158"/>
      <c r="T321" s="155"/>
      <c r="U321" s="87"/>
      <c r="V321" s="159"/>
      <c r="W321" s="21">
        <v>1</v>
      </c>
      <c r="X321" s="21"/>
      <c r="Y321" s="21"/>
      <c r="Z321" s="21"/>
      <c r="AA321" s="21"/>
      <c r="AB321" s="21"/>
      <c r="AC321" s="21"/>
      <c r="AD321" s="21"/>
      <c r="AE321" s="21"/>
      <c r="AF321" s="21"/>
    </row>
    <row r="322" spans="1:32" ht="30" customHeight="1" x14ac:dyDescent="0.2">
      <c r="A322" s="22"/>
      <c r="B322" s="155"/>
      <c r="C322" s="155"/>
      <c r="D322" s="155"/>
      <c r="E322" s="155"/>
      <c r="F322" s="155"/>
      <c r="G322" s="38"/>
      <c r="H322" s="38"/>
      <c r="I322" s="155"/>
      <c r="J322" s="162"/>
      <c r="K322" s="155"/>
      <c r="L322" s="162"/>
      <c r="M322" s="86"/>
      <c r="N322" s="87"/>
      <c r="O322" s="87"/>
      <c r="P322" s="87"/>
      <c r="Q322" s="87"/>
      <c r="R322" s="87"/>
      <c r="S322" s="158"/>
      <c r="T322" s="155"/>
      <c r="U322" s="87"/>
      <c r="V322" s="159"/>
      <c r="W322" s="21">
        <v>1</v>
      </c>
      <c r="X322" s="21"/>
      <c r="Y322" s="21"/>
      <c r="Z322" s="21"/>
      <c r="AA322" s="21"/>
      <c r="AB322" s="21"/>
      <c r="AC322" s="21"/>
      <c r="AD322" s="21"/>
      <c r="AE322" s="21"/>
      <c r="AF322" s="21"/>
    </row>
    <row r="323" spans="1:32" ht="30" customHeight="1" x14ac:dyDescent="0.2">
      <c r="A323" s="22"/>
      <c r="B323" s="155"/>
      <c r="C323" s="155"/>
      <c r="D323" s="155"/>
      <c r="E323" s="155"/>
      <c r="F323" s="155"/>
      <c r="G323" s="38"/>
      <c r="H323" s="38"/>
      <c r="I323" s="155"/>
      <c r="J323" s="162"/>
      <c r="K323" s="155"/>
      <c r="L323" s="162"/>
      <c r="M323" s="86"/>
      <c r="N323" s="87"/>
      <c r="O323" s="87"/>
      <c r="P323" s="87"/>
      <c r="Q323" s="87"/>
      <c r="R323" s="87"/>
      <c r="S323" s="158"/>
      <c r="T323" s="155"/>
      <c r="U323" s="87"/>
      <c r="V323" s="159"/>
      <c r="W323" s="21">
        <v>1</v>
      </c>
      <c r="X323" s="21"/>
      <c r="Y323" s="21"/>
      <c r="Z323" s="21"/>
      <c r="AA323" s="21"/>
      <c r="AB323" s="21"/>
      <c r="AC323" s="21"/>
      <c r="AD323" s="21"/>
      <c r="AE323" s="21"/>
      <c r="AF323" s="21"/>
    </row>
    <row r="324" spans="1:32" ht="30" customHeight="1" x14ac:dyDescent="0.2">
      <c r="A324" s="22"/>
      <c r="B324" s="155"/>
      <c r="C324" s="155"/>
      <c r="D324" s="155"/>
      <c r="E324" s="155"/>
      <c r="F324" s="155"/>
      <c r="G324" s="38"/>
      <c r="H324" s="38"/>
      <c r="I324" s="155"/>
      <c r="J324" s="162"/>
      <c r="K324" s="155"/>
      <c r="L324" s="162"/>
      <c r="M324" s="86"/>
      <c r="N324" s="87"/>
      <c r="O324" s="87"/>
      <c r="P324" s="87"/>
      <c r="Q324" s="87"/>
      <c r="R324" s="87"/>
      <c r="S324" s="158"/>
      <c r="T324" s="155"/>
      <c r="U324" s="87"/>
      <c r="V324" s="159"/>
      <c r="W324" s="21">
        <v>1</v>
      </c>
      <c r="X324" s="21"/>
      <c r="Y324" s="21"/>
      <c r="Z324" s="21"/>
      <c r="AA324" s="21"/>
      <c r="AB324" s="21"/>
      <c r="AC324" s="21"/>
      <c r="AD324" s="21"/>
      <c r="AE324" s="21"/>
      <c r="AF324" s="21"/>
    </row>
    <row r="325" spans="1:32" ht="30" customHeight="1" x14ac:dyDescent="0.2">
      <c r="A325" s="22"/>
      <c r="B325" s="155"/>
      <c r="C325" s="155"/>
      <c r="D325" s="155"/>
      <c r="E325" s="155"/>
      <c r="F325" s="155"/>
      <c r="G325" s="38"/>
      <c r="H325" s="38"/>
      <c r="I325" s="155"/>
      <c r="J325" s="162"/>
      <c r="K325" s="155"/>
      <c r="L325" s="162"/>
      <c r="M325" s="86"/>
      <c r="N325" s="87"/>
      <c r="O325" s="87"/>
      <c r="P325" s="87"/>
      <c r="Q325" s="87"/>
      <c r="R325" s="87"/>
      <c r="S325" s="158"/>
      <c r="T325" s="155"/>
      <c r="U325" s="87"/>
      <c r="V325" s="159"/>
      <c r="W325" s="21">
        <v>1</v>
      </c>
      <c r="X325" s="21"/>
      <c r="Y325" s="21"/>
      <c r="Z325" s="21"/>
      <c r="AA325" s="21"/>
      <c r="AB325" s="21"/>
      <c r="AC325" s="21"/>
      <c r="AD325" s="21"/>
      <c r="AE325" s="21"/>
      <c r="AF325" s="21"/>
    </row>
    <row r="326" spans="1:32" ht="30" customHeight="1" x14ac:dyDescent="0.2">
      <c r="A326" s="22"/>
      <c r="B326" s="155"/>
      <c r="C326" s="155"/>
      <c r="D326" s="155"/>
      <c r="E326" s="155"/>
      <c r="F326" s="155"/>
      <c r="G326" s="38"/>
      <c r="H326" s="38"/>
      <c r="I326" s="155"/>
      <c r="J326" s="162"/>
      <c r="K326" s="155"/>
      <c r="L326" s="162"/>
      <c r="M326" s="86"/>
      <c r="N326" s="87"/>
      <c r="O326" s="87"/>
      <c r="P326" s="87"/>
      <c r="Q326" s="87"/>
      <c r="R326" s="87"/>
      <c r="S326" s="158"/>
      <c r="T326" s="155"/>
      <c r="U326" s="87"/>
      <c r="V326" s="159"/>
      <c r="W326" s="21">
        <v>1</v>
      </c>
      <c r="X326" s="21"/>
      <c r="Y326" s="21"/>
      <c r="Z326" s="21"/>
      <c r="AA326" s="21"/>
      <c r="AB326" s="21"/>
      <c r="AC326" s="21"/>
      <c r="AD326" s="21"/>
      <c r="AE326" s="21"/>
      <c r="AF326" s="21"/>
    </row>
    <row r="327" spans="1:32" ht="30" customHeight="1" x14ac:dyDescent="0.2">
      <c r="A327" s="22"/>
      <c r="B327" s="155"/>
      <c r="C327" s="155"/>
      <c r="D327" s="155"/>
      <c r="E327" s="155"/>
      <c r="F327" s="155"/>
      <c r="G327" s="38"/>
      <c r="H327" s="38"/>
      <c r="I327" s="155"/>
      <c r="J327" s="162"/>
      <c r="K327" s="155"/>
      <c r="L327" s="162"/>
      <c r="M327" s="86"/>
      <c r="N327" s="87"/>
      <c r="O327" s="87"/>
      <c r="P327" s="87"/>
      <c r="Q327" s="87"/>
      <c r="R327" s="87"/>
      <c r="S327" s="158"/>
      <c r="T327" s="155"/>
      <c r="U327" s="87"/>
      <c r="V327" s="159"/>
      <c r="W327" s="21">
        <v>1</v>
      </c>
      <c r="X327" s="21"/>
      <c r="Y327" s="21"/>
      <c r="Z327" s="21"/>
      <c r="AA327" s="21"/>
      <c r="AB327" s="21"/>
      <c r="AC327" s="21"/>
      <c r="AD327" s="21"/>
      <c r="AE327" s="21"/>
      <c r="AF327" s="21"/>
    </row>
    <row r="328" spans="1:32" ht="30" customHeight="1" x14ac:dyDescent="0.2">
      <c r="A328" s="22"/>
      <c r="B328" s="155"/>
      <c r="C328" s="155"/>
      <c r="D328" s="155"/>
      <c r="E328" s="155"/>
      <c r="F328" s="155"/>
      <c r="G328" s="38"/>
      <c r="H328" s="38"/>
      <c r="I328" s="155"/>
      <c r="J328" s="162"/>
      <c r="K328" s="155"/>
      <c r="L328" s="162"/>
      <c r="M328" s="86"/>
      <c r="N328" s="87"/>
      <c r="O328" s="87"/>
      <c r="P328" s="87"/>
      <c r="Q328" s="87"/>
      <c r="R328" s="87"/>
      <c r="S328" s="158"/>
      <c r="T328" s="155"/>
      <c r="U328" s="87"/>
      <c r="V328" s="159"/>
      <c r="W328" s="21">
        <v>1</v>
      </c>
      <c r="X328" s="21"/>
      <c r="Y328" s="21"/>
      <c r="Z328" s="21"/>
      <c r="AA328" s="21"/>
      <c r="AB328" s="21"/>
      <c r="AC328" s="21"/>
      <c r="AD328" s="21"/>
      <c r="AE328" s="21"/>
      <c r="AF328" s="21"/>
    </row>
    <row r="329" spans="1:32" ht="30" customHeight="1" x14ac:dyDescent="0.2">
      <c r="A329" s="22"/>
      <c r="B329" s="155"/>
      <c r="C329" s="155"/>
      <c r="D329" s="155"/>
      <c r="E329" s="155"/>
      <c r="F329" s="155"/>
      <c r="G329" s="38"/>
      <c r="H329" s="38"/>
      <c r="I329" s="155"/>
      <c r="J329" s="162"/>
      <c r="K329" s="155"/>
      <c r="L329" s="162"/>
      <c r="M329" s="86"/>
      <c r="N329" s="87"/>
      <c r="O329" s="87"/>
      <c r="P329" s="87"/>
      <c r="Q329" s="87"/>
      <c r="R329" s="87"/>
      <c r="S329" s="158"/>
      <c r="T329" s="155"/>
      <c r="U329" s="87"/>
      <c r="V329" s="159"/>
      <c r="W329" s="21">
        <v>1</v>
      </c>
      <c r="X329" s="21"/>
      <c r="Y329" s="21"/>
      <c r="Z329" s="21"/>
      <c r="AA329" s="21"/>
      <c r="AB329" s="21"/>
      <c r="AC329" s="21"/>
      <c r="AD329" s="21"/>
      <c r="AE329" s="21"/>
      <c r="AF329" s="21"/>
    </row>
    <row r="330" spans="1:32" ht="30" customHeight="1" x14ac:dyDescent="0.2">
      <c r="A330" s="22"/>
      <c r="B330" s="155"/>
      <c r="C330" s="155"/>
      <c r="D330" s="155"/>
      <c r="E330" s="155"/>
      <c r="F330" s="155"/>
      <c r="G330" s="38"/>
      <c r="H330" s="38"/>
      <c r="I330" s="155"/>
      <c r="J330" s="162"/>
      <c r="K330" s="155"/>
      <c r="L330" s="162"/>
      <c r="M330" s="86"/>
      <c r="N330" s="87"/>
      <c r="O330" s="87"/>
      <c r="P330" s="87"/>
      <c r="Q330" s="87"/>
      <c r="R330" s="87"/>
      <c r="S330" s="158"/>
      <c r="T330" s="155"/>
      <c r="U330" s="87"/>
      <c r="V330" s="159"/>
      <c r="W330" s="21">
        <v>1</v>
      </c>
      <c r="X330" s="21"/>
      <c r="Y330" s="21"/>
      <c r="Z330" s="21"/>
      <c r="AA330" s="21"/>
      <c r="AB330" s="21"/>
      <c r="AC330" s="21"/>
      <c r="AD330" s="21"/>
      <c r="AE330" s="21"/>
      <c r="AF330" s="21"/>
    </row>
    <row r="331" spans="1:32" ht="30" customHeight="1" x14ac:dyDescent="0.2">
      <c r="A331" s="22"/>
      <c r="B331" s="155"/>
      <c r="C331" s="155"/>
      <c r="D331" s="155"/>
      <c r="E331" s="155"/>
      <c r="F331" s="155"/>
      <c r="G331" s="38"/>
      <c r="H331" s="38"/>
      <c r="I331" s="155"/>
      <c r="J331" s="162"/>
      <c r="K331" s="155"/>
      <c r="L331" s="162"/>
      <c r="M331" s="86"/>
      <c r="N331" s="87"/>
      <c r="O331" s="87"/>
      <c r="P331" s="87"/>
      <c r="Q331" s="87"/>
      <c r="R331" s="87"/>
      <c r="S331" s="158"/>
      <c r="T331" s="155"/>
      <c r="U331" s="87"/>
      <c r="V331" s="159"/>
      <c r="W331" s="21">
        <v>1</v>
      </c>
      <c r="X331" s="21"/>
      <c r="Y331" s="21"/>
      <c r="Z331" s="21"/>
      <c r="AA331" s="21"/>
      <c r="AB331" s="21"/>
      <c r="AC331" s="21"/>
      <c r="AD331" s="21"/>
      <c r="AE331" s="21"/>
      <c r="AF331" s="21"/>
    </row>
    <row r="332" spans="1:32" ht="30" customHeight="1" x14ac:dyDescent="0.2">
      <c r="A332" s="22"/>
      <c r="B332" s="155"/>
      <c r="C332" s="155"/>
      <c r="D332" s="155"/>
      <c r="E332" s="155"/>
      <c r="F332" s="155"/>
      <c r="G332" s="38"/>
      <c r="H332" s="38"/>
      <c r="I332" s="155"/>
      <c r="J332" s="162"/>
      <c r="K332" s="155"/>
      <c r="L332" s="162"/>
      <c r="M332" s="86"/>
      <c r="N332" s="87"/>
      <c r="O332" s="87"/>
      <c r="P332" s="87"/>
      <c r="Q332" s="87"/>
      <c r="R332" s="87"/>
      <c r="S332" s="158"/>
      <c r="T332" s="155"/>
      <c r="U332" s="87"/>
      <c r="V332" s="159"/>
      <c r="W332" s="21">
        <v>1</v>
      </c>
      <c r="X332" s="21"/>
      <c r="Y332" s="21"/>
      <c r="Z332" s="21"/>
      <c r="AA332" s="21"/>
      <c r="AB332" s="21"/>
      <c r="AC332" s="21"/>
      <c r="AD332" s="21"/>
      <c r="AE332" s="21"/>
      <c r="AF332" s="21"/>
    </row>
    <row r="333" spans="1:32" ht="30" customHeight="1" x14ac:dyDescent="0.2">
      <c r="A333" s="22"/>
      <c r="B333" s="155"/>
      <c r="C333" s="155"/>
      <c r="D333" s="155"/>
      <c r="E333" s="155"/>
      <c r="F333" s="155"/>
      <c r="G333" s="38"/>
      <c r="H333" s="38"/>
      <c r="I333" s="155"/>
      <c r="J333" s="162"/>
      <c r="K333" s="155"/>
      <c r="L333" s="162"/>
      <c r="M333" s="86"/>
      <c r="N333" s="87"/>
      <c r="O333" s="87"/>
      <c r="P333" s="87"/>
      <c r="Q333" s="87"/>
      <c r="R333" s="87"/>
      <c r="S333" s="158"/>
      <c r="T333" s="155"/>
      <c r="U333" s="87"/>
      <c r="V333" s="159"/>
      <c r="W333" s="21">
        <v>1</v>
      </c>
      <c r="X333" s="21"/>
      <c r="Y333" s="21"/>
      <c r="Z333" s="21"/>
      <c r="AA333" s="21"/>
      <c r="AB333" s="21"/>
      <c r="AC333" s="21"/>
      <c r="AD333" s="21"/>
      <c r="AE333" s="21"/>
      <c r="AF333" s="21"/>
    </row>
    <row r="334" spans="1:32" ht="30" customHeight="1" x14ac:dyDescent="0.2">
      <c r="A334" s="22"/>
      <c r="B334" s="155"/>
      <c r="C334" s="155"/>
      <c r="D334" s="155"/>
      <c r="E334" s="155"/>
      <c r="F334" s="155"/>
      <c r="G334" s="38"/>
      <c r="H334" s="38"/>
      <c r="I334" s="155"/>
      <c r="J334" s="162"/>
      <c r="K334" s="155"/>
      <c r="L334" s="162"/>
      <c r="M334" s="86"/>
      <c r="N334" s="87"/>
      <c r="O334" s="87"/>
      <c r="P334" s="87"/>
      <c r="Q334" s="87"/>
      <c r="R334" s="87"/>
      <c r="S334" s="158"/>
      <c r="T334" s="155"/>
      <c r="U334" s="87"/>
      <c r="V334" s="159"/>
      <c r="W334" s="21">
        <v>1</v>
      </c>
      <c r="X334" s="21"/>
      <c r="Y334" s="21"/>
      <c r="Z334" s="21"/>
      <c r="AA334" s="21"/>
      <c r="AB334" s="21"/>
      <c r="AC334" s="21"/>
      <c r="AD334" s="21"/>
      <c r="AE334" s="21"/>
      <c r="AF334" s="21"/>
    </row>
    <row r="335" spans="1:32" ht="30" customHeight="1" x14ac:dyDescent="0.2">
      <c r="A335" s="22"/>
      <c r="B335" s="155"/>
      <c r="C335" s="155"/>
      <c r="D335" s="155"/>
      <c r="E335" s="155"/>
      <c r="F335" s="155"/>
      <c r="G335" s="38"/>
      <c r="H335" s="38"/>
      <c r="I335" s="155"/>
      <c r="J335" s="162"/>
      <c r="K335" s="155"/>
      <c r="L335" s="162"/>
      <c r="M335" s="86"/>
      <c r="N335" s="87"/>
      <c r="O335" s="87"/>
      <c r="P335" s="87"/>
      <c r="Q335" s="87"/>
      <c r="R335" s="87"/>
      <c r="S335" s="158"/>
      <c r="T335" s="155"/>
      <c r="U335" s="87"/>
      <c r="V335" s="159"/>
      <c r="W335" s="21">
        <v>1</v>
      </c>
      <c r="X335" s="21"/>
      <c r="Y335" s="21"/>
      <c r="Z335" s="21"/>
      <c r="AA335" s="21"/>
      <c r="AB335" s="21"/>
      <c r="AC335" s="21"/>
      <c r="AD335" s="21"/>
      <c r="AE335" s="21"/>
      <c r="AF335" s="21"/>
    </row>
    <row r="336" spans="1:32" ht="30" customHeight="1" x14ac:dyDescent="0.2">
      <c r="A336" s="22"/>
      <c r="B336" s="155"/>
      <c r="C336" s="155"/>
      <c r="D336" s="155"/>
      <c r="E336" s="155"/>
      <c r="F336" s="155"/>
      <c r="G336" s="38"/>
      <c r="H336" s="38"/>
      <c r="I336" s="155"/>
      <c r="J336" s="162"/>
      <c r="K336" s="155"/>
      <c r="L336" s="162"/>
      <c r="M336" s="86"/>
      <c r="N336" s="87"/>
      <c r="O336" s="87"/>
      <c r="P336" s="87"/>
      <c r="Q336" s="87"/>
      <c r="R336" s="87"/>
      <c r="S336" s="158"/>
      <c r="T336" s="155"/>
      <c r="U336" s="87"/>
      <c r="V336" s="159"/>
      <c r="W336" s="21">
        <v>1</v>
      </c>
      <c r="X336" s="21"/>
      <c r="Y336" s="21"/>
      <c r="Z336" s="21"/>
      <c r="AA336" s="21"/>
      <c r="AB336" s="21"/>
      <c r="AC336" s="21"/>
      <c r="AD336" s="21"/>
      <c r="AE336" s="21"/>
      <c r="AF336" s="21"/>
    </row>
    <row r="337" spans="1:32" ht="30" customHeight="1" x14ac:dyDescent="0.2">
      <c r="A337" s="22"/>
      <c r="B337" s="155"/>
      <c r="C337" s="155"/>
      <c r="D337" s="155"/>
      <c r="E337" s="155"/>
      <c r="F337" s="155"/>
      <c r="G337" s="38"/>
      <c r="H337" s="38"/>
      <c r="I337" s="155"/>
      <c r="J337" s="162"/>
      <c r="K337" s="155"/>
      <c r="L337" s="162"/>
      <c r="M337" s="86"/>
      <c r="N337" s="87"/>
      <c r="O337" s="87"/>
      <c r="P337" s="87"/>
      <c r="Q337" s="87"/>
      <c r="R337" s="87"/>
      <c r="S337" s="158"/>
      <c r="T337" s="155"/>
      <c r="U337" s="87"/>
      <c r="V337" s="159"/>
      <c r="W337" s="21">
        <v>1</v>
      </c>
      <c r="X337" s="21"/>
      <c r="Y337" s="21"/>
      <c r="Z337" s="21"/>
      <c r="AA337" s="21"/>
      <c r="AB337" s="21"/>
      <c r="AC337" s="21"/>
      <c r="AD337" s="21"/>
      <c r="AE337" s="21"/>
      <c r="AF337" s="21"/>
    </row>
    <row r="338" spans="1:32" ht="30" customHeight="1" x14ac:dyDescent="0.2">
      <c r="A338" s="22"/>
      <c r="B338" s="155"/>
      <c r="C338" s="155"/>
      <c r="D338" s="155"/>
      <c r="E338" s="155"/>
      <c r="F338" s="155"/>
      <c r="G338" s="38"/>
      <c r="H338" s="38"/>
      <c r="I338" s="155"/>
      <c r="J338" s="162"/>
      <c r="K338" s="155"/>
      <c r="L338" s="162"/>
      <c r="M338" s="86"/>
      <c r="N338" s="87"/>
      <c r="O338" s="87"/>
      <c r="P338" s="87"/>
      <c r="Q338" s="87"/>
      <c r="R338" s="87"/>
      <c r="S338" s="158"/>
      <c r="T338" s="155"/>
      <c r="U338" s="87"/>
      <c r="V338" s="159"/>
      <c r="W338" s="21">
        <v>1</v>
      </c>
      <c r="X338" s="21"/>
      <c r="Y338" s="21"/>
      <c r="Z338" s="21"/>
      <c r="AA338" s="21"/>
      <c r="AB338" s="21"/>
      <c r="AC338" s="21"/>
      <c r="AD338" s="21"/>
      <c r="AE338" s="21"/>
      <c r="AF338" s="21"/>
    </row>
    <row r="339" spans="1:32" ht="30" customHeight="1" x14ac:dyDescent="0.2">
      <c r="A339" s="22"/>
      <c r="B339" s="155"/>
      <c r="C339" s="155"/>
      <c r="D339" s="155"/>
      <c r="E339" s="155"/>
      <c r="F339" s="155"/>
      <c r="G339" s="38"/>
      <c r="H339" s="38"/>
      <c r="I339" s="155"/>
      <c r="J339" s="162"/>
      <c r="K339" s="155"/>
      <c r="L339" s="162"/>
      <c r="M339" s="86"/>
      <c r="N339" s="87"/>
      <c r="O339" s="87"/>
      <c r="P339" s="87"/>
      <c r="Q339" s="87"/>
      <c r="R339" s="87"/>
      <c r="S339" s="158"/>
      <c r="T339" s="155"/>
      <c r="U339" s="87"/>
      <c r="V339" s="159"/>
      <c r="W339" s="21">
        <v>1</v>
      </c>
      <c r="X339" s="21"/>
      <c r="Y339" s="21"/>
      <c r="Z339" s="21"/>
      <c r="AA339" s="21"/>
      <c r="AB339" s="21"/>
      <c r="AC339" s="21"/>
      <c r="AD339" s="21"/>
      <c r="AE339" s="21"/>
      <c r="AF339" s="21"/>
    </row>
    <row r="340" spans="1:32" ht="30" customHeight="1" x14ac:dyDescent="0.2">
      <c r="A340" s="22"/>
      <c r="B340" s="155"/>
      <c r="C340" s="155"/>
      <c r="D340" s="155"/>
      <c r="E340" s="155"/>
      <c r="F340" s="155"/>
      <c r="G340" s="38"/>
      <c r="H340" s="38"/>
      <c r="I340" s="155"/>
      <c r="J340" s="162"/>
      <c r="K340" s="155"/>
      <c r="L340" s="162"/>
      <c r="M340" s="86"/>
      <c r="N340" s="87"/>
      <c r="O340" s="87"/>
      <c r="P340" s="87"/>
      <c r="Q340" s="87"/>
      <c r="R340" s="87"/>
      <c r="S340" s="158"/>
      <c r="T340" s="155"/>
      <c r="U340" s="87"/>
      <c r="V340" s="159"/>
      <c r="W340" s="21">
        <v>1</v>
      </c>
      <c r="X340" s="21"/>
      <c r="Y340" s="21"/>
      <c r="Z340" s="21"/>
      <c r="AA340" s="21"/>
      <c r="AB340" s="21"/>
      <c r="AC340" s="21"/>
      <c r="AD340" s="21"/>
      <c r="AE340" s="21"/>
      <c r="AF340" s="21"/>
    </row>
    <row r="341" spans="1:32" ht="30" customHeight="1" x14ac:dyDescent="0.2">
      <c r="A341" s="22"/>
      <c r="B341" s="155"/>
      <c r="C341" s="155"/>
      <c r="D341" s="155"/>
      <c r="E341" s="155"/>
      <c r="F341" s="155"/>
      <c r="G341" s="38"/>
      <c r="H341" s="38"/>
      <c r="I341" s="155"/>
      <c r="J341" s="162"/>
      <c r="K341" s="155"/>
      <c r="L341" s="162"/>
      <c r="M341" s="86"/>
      <c r="N341" s="87"/>
      <c r="O341" s="87"/>
      <c r="P341" s="87"/>
      <c r="Q341" s="87"/>
      <c r="R341" s="87"/>
      <c r="S341" s="158"/>
      <c r="T341" s="155"/>
      <c r="U341" s="87"/>
      <c r="V341" s="159"/>
      <c r="W341" s="21">
        <v>1</v>
      </c>
      <c r="X341" s="21"/>
      <c r="Y341" s="21"/>
      <c r="Z341" s="21"/>
      <c r="AA341" s="21"/>
      <c r="AB341" s="21"/>
      <c r="AC341" s="21"/>
      <c r="AD341" s="21"/>
      <c r="AE341" s="21"/>
      <c r="AF341" s="21"/>
    </row>
    <row r="342" spans="1:32" ht="30" customHeight="1" x14ac:dyDescent="0.2">
      <c r="A342" s="22"/>
      <c r="B342" s="155"/>
      <c r="C342" s="155"/>
      <c r="D342" s="155"/>
      <c r="E342" s="155"/>
      <c r="F342" s="155"/>
      <c r="G342" s="38"/>
      <c r="H342" s="38"/>
      <c r="I342" s="155"/>
      <c r="J342" s="162"/>
      <c r="K342" s="155"/>
      <c r="L342" s="162"/>
      <c r="M342" s="86"/>
      <c r="N342" s="87"/>
      <c r="O342" s="87"/>
      <c r="P342" s="87"/>
      <c r="Q342" s="87"/>
      <c r="R342" s="87"/>
      <c r="S342" s="158"/>
      <c r="T342" s="155"/>
      <c r="U342" s="87"/>
      <c r="V342" s="159"/>
      <c r="W342" s="21">
        <v>1</v>
      </c>
      <c r="X342" s="21"/>
      <c r="Y342" s="21"/>
      <c r="Z342" s="21"/>
      <c r="AA342" s="21"/>
      <c r="AB342" s="21"/>
      <c r="AC342" s="21"/>
      <c r="AD342" s="21"/>
      <c r="AE342" s="21"/>
      <c r="AF342" s="21"/>
    </row>
    <row r="343" spans="1:32" ht="30" customHeight="1" x14ac:dyDescent="0.2">
      <c r="A343" s="22"/>
      <c r="B343" s="155"/>
      <c r="C343" s="155"/>
      <c r="D343" s="155"/>
      <c r="E343" s="155"/>
      <c r="F343" s="155"/>
      <c r="G343" s="38"/>
      <c r="H343" s="38"/>
      <c r="I343" s="155"/>
      <c r="J343" s="162"/>
      <c r="K343" s="155"/>
      <c r="L343" s="162"/>
      <c r="M343" s="86"/>
      <c r="N343" s="87"/>
      <c r="O343" s="87"/>
      <c r="P343" s="87"/>
      <c r="Q343" s="87"/>
      <c r="R343" s="87"/>
      <c r="S343" s="158"/>
      <c r="T343" s="155"/>
      <c r="U343" s="87"/>
      <c r="V343" s="159"/>
      <c r="W343" s="21">
        <v>1</v>
      </c>
      <c r="X343" s="21"/>
      <c r="Y343" s="21"/>
      <c r="Z343" s="21"/>
      <c r="AA343" s="21"/>
      <c r="AB343" s="21"/>
      <c r="AC343" s="21"/>
      <c r="AD343" s="21"/>
      <c r="AE343" s="21"/>
      <c r="AF343" s="21"/>
    </row>
    <row r="344" spans="1:32" ht="30" customHeight="1" x14ac:dyDescent="0.2">
      <c r="A344" s="22"/>
      <c r="B344" s="155"/>
      <c r="C344" s="155"/>
      <c r="D344" s="155"/>
      <c r="E344" s="155"/>
      <c r="F344" s="155"/>
      <c r="G344" s="38"/>
      <c r="H344" s="38"/>
      <c r="I344" s="155"/>
      <c r="J344" s="162"/>
      <c r="K344" s="155"/>
      <c r="L344" s="162"/>
      <c r="M344" s="86"/>
      <c r="N344" s="87"/>
      <c r="O344" s="87"/>
      <c r="P344" s="87"/>
      <c r="Q344" s="87"/>
      <c r="R344" s="87"/>
      <c r="S344" s="158"/>
      <c r="T344" s="155"/>
      <c r="U344" s="87"/>
      <c r="V344" s="159"/>
      <c r="W344" s="21">
        <v>1</v>
      </c>
      <c r="X344" s="21"/>
      <c r="Y344" s="21"/>
      <c r="Z344" s="21"/>
      <c r="AA344" s="21"/>
      <c r="AB344" s="21"/>
      <c r="AC344" s="21"/>
      <c r="AD344" s="21"/>
      <c r="AE344" s="21"/>
      <c r="AF344" s="21"/>
    </row>
    <row r="345" spans="1:32" ht="30" customHeight="1" x14ac:dyDescent="0.2">
      <c r="A345" s="22"/>
      <c r="B345" s="155"/>
      <c r="C345" s="155"/>
      <c r="D345" s="155"/>
      <c r="E345" s="155"/>
      <c r="F345" s="155"/>
      <c r="G345" s="38"/>
      <c r="H345" s="38"/>
      <c r="I345" s="155"/>
      <c r="J345" s="162"/>
      <c r="K345" s="155"/>
      <c r="L345" s="162"/>
      <c r="M345" s="86"/>
      <c r="N345" s="87"/>
      <c r="O345" s="87"/>
      <c r="P345" s="87"/>
      <c r="Q345" s="87"/>
      <c r="R345" s="87"/>
      <c r="S345" s="158"/>
      <c r="T345" s="155"/>
      <c r="U345" s="87"/>
      <c r="V345" s="159"/>
      <c r="W345" s="21">
        <v>1</v>
      </c>
      <c r="X345" s="21"/>
      <c r="Y345" s="21"/>
      <c r="Z345" s="21"/>
      <c r="AA345" s="21"/>
      <c r="AB345" s="21"/>
      <c r="AC345" s="21"/>
      <c r="AD345" s="21"/>
      <c r="AE345" s="21"/>
      <c r="AF345" s="21"/>
    </row>
    <row r="346" spans="1:32" ht="30" customHeight="1" x14ac:dyDescent="0.2">
      <c r="A346" s="22"/>
      <c r="B346" s="155"/>
      <c r="C346" s="155"/>
      <c r="D346" s="155"/>
      <c r="E346" s="155"/>
      <c r="F346" s="155"/>
      <c r="G346" s="38"/>
      <c r="H346" s="38"/>
      <c r="I346" s="155"/>
      <c r="J346" s="162"/>
      <c r="K346" s="155"/>
      <c r="L346" s="162"/>
      <c r="M346" s="86"/>
      <c r="N346" s="87"/>
      <c r="O346" s="87"/>
      <c r="P346" s="87"/>
      <c r="Q346" s="87"/>
      <c r="R346" s="87"/>
      <c r="S346" s="158"/>
      <c r="T346" s="155"/>
      <c r="U346" s="87"/>
      <c r="V346" s="159"/>
      <c r="W346" s="21">
        <v>1</v>
      </c>
      <c r="X346" s="21"/>
      <c r="Y346" s="21"/>
      <c r="Z346" s="21"/>
      <c r="AA346" s="21"/>
      <c r="AB346" s="21"/>
      <c r="AC346" s="21"/>
      <c r="AD346" s="21"/>
      <c r="AE346" s="21"/>
      <c r="AF346" s="21"/>
    </row>
    <row r="347" spans="1:32" ht="30" customHeight="1" x14ac:dyDescent="0.2">
      <c r="A347" s="22"/>
      <c r="B347" s="155"/>
      <c r="C347" s="155"/>
      <c r="D347" s="155"/>
      <c r="E347" s="155"/>
      <c r="F347" s="155"/>
      <c r="G347" s="38"/>
      <c r="H347" s="38"/>
      <c r="I347" s="155"/>
      <c r="J347" s="162"/>
      <c r="K347" s="155"/>
      <c r="L347" s="162"/>
      <c r="M347" s="86"/>
      <c r="N347" s="87"/>
      <c r="O347" s="87"/>
      <c r="P347" s="87"/>
      <c r="Q347" s="87"/>
      <c r="R347" s="87"/>
      <c r="S347" s="158"/>
      <c r="T347" s="155"/>
      <c r="U347" s="87"/>
      <c r="V347" s="159"/>
      <c r="W347" s="21">
        <v>1</v>
      </c>
      <c r="X347" s="21"/>
      <c r="Y347" s="21"/>
      <c r="Z347" s="21"/>
      <c r="AA347" s="21"/>
      <c r="AB347" s="21"/>
      <c r="AC347" s="21"/>
      <c r="AD347" s="21"/>
      <c r="AE347" s="21"/>
      <c r="AF347" s="21"/>
    </row>
    <row r="348" spans="1:32" ht="30" customHeight="1" x14ac:dyDescent="0.2">
      <c r="A348" s="22"/>
      <c r="B348" s="155"/>
      <c r="C348" s="155"/>
      <c r="D348" s="155"/>
      <c r="E348" s="155"/>
      <c r="F348" s="155"/>
      <c r="G348" s="38"/>
      <c r="H348" s="38"/>
      <c r="I348" s="155"/>
      <c r="J348" s="162"/>
      <c r="K348" s="155"/>
      <c r="L348" s="162"/>
      <c r="M348" s="86"/>
      <c r="N348" s="87"/>
      <c r="O348" s="87"/>
      <c r="P348" s="87"/>
      <c r="Q348" s="87"/>
      <c r="R348" s="87"/>
      <c r="S348" s="158"/>
      <c r="T348" s="155"/>
      <c r="U348" s="87"/>
      <c r="V348" s="159"/>
      <c r="W348" s="21">
        <v>1</v>
      </c>
      <c r="X348" s="21"/>
      <c r="Y348" s="21"/>
      <c r="Z348" s="21"/>
      <c r="AA348" s="21"/>
      <c r="AB348" s="21"/>
      <c r="AC348" s="21"/>
      <c r="AD348" s="21"/>
      <c r="AE348" s="21"/>
      <c r="AF348" s="21"/>
    </row>
    <row r="349" spans="1:32" ht="30" customHeight="1" x14ac:dyDescent="0.2">
      <c r="A349" s="22"/>
      <c r="B349" s="155"/>
      <c r="C349" s="155"/>
      <c r="D349" s="155"/>
      <c r="E349" s="155"/>
      <c r="F349" s="155"/>
      <c r="G349" s="38"/>
      <c r="H349" s="38"/>
      <c r="I349" s="155"/>
      <c r="J349" s="162"/>
      <c r="K349" s="155"/>
      <c r="L349" s="162"/>
      <c r="M349" s="86"/>
      <c r="N349" s="87"/>
      <c r="O349" s="87"/>
      <c r="P349" s="87"/>
      <c r="Q349" s="87"/>
      <c r="R349" s="87"/>
      <c r="S349" s="158"/>
      <c r="T349" s="155"/>
      <c r="U349" s="87"/>
      <c r="V349" s="159"/>
      <c r="W349" s="21">
        <v>1</v>
      </c>
      <c r="X349" s="21"/>
      <c r="Y349" s="21"/>
      <c r="Z349" s="21"/>
      <c r="AA349" s="21"/>
      <c r="AB349" s="21"/>
      <c r="AC349" s="21"/>
      <c r="AD349" s="21"/>
      <c r="AE349" s="21"/>
      <c r="AF349" s="21"/>
    </row>
    <row r="350" spans="1:32" ht="30" customHeight="1" x14ac:dyDescent="0.2">
      <c r="A350" s="22"/>
      <c r="B350" s="155"/>
      <c r="C350" s="155"/>
      <c r="D350" s="155"/>
      <c r="E350" s="155"/>
      <c r="F350" s="155"/>
      <c r="G350" s="38"/>
      <c r="H350" s="38"/>
      <c r="I350" s="155"/>
      <c r="J350" s="162"/>
      <c r="K350" s="155"/>
      <c r="L350" s="162"/>
      <c r="M350" s="86"/>
      <c r="N350" s="87"/>
      <c r="O350" s="87"/>
      <c r="P350" s="87"/>
      <c r="Q350" s="87"/>
      <c r="R350" s="87"/>
      <c r="S350" s="158"/>
      <c r="T350" s="155"/>
      <c r="U350" s="87"/>
      <c r="V350" s="159"/>
      <c r="W350" s="21">
        <v>1</v>
      </c>
      <c r="X350" s="21"/>
      <c r="Y350" s="21"/>
      <c r="Z350" s="21"/>
      <c r="AA350" s="21"/>
      <c r="AB350" s="21"/>
      <c r="AC350" s="21"/>
      <c r="AD350" s="21"/>
      <c r="AE350" s="21"/>
      <c r="AF350" s="21"/>
    </row>
    <row r="351" spans="1:32" ht="30" customHeight="1" x14ac:dyDescent="0.2">
      <c r="A351" s="22"/>
      <c r="B351" s="155"/>
      <c r="C351" s="155"/>
      <c r="D351" s="155"/>
      <c r="E351" s="155"/>
      <c r="F351" s="155"/>
      <c r="G351" s="38"/>
      <c r="H351" s="38"/>
      <c r="I351" s="155"/>
      <c r="J351" s="162"/>
      <c r="K351" s="155"/>
      <c r="L351" s="162"/>
      <c r="M351" s="86"/>
      <c r="N351" s="87"/>
      <c r="O351" s="87"/>
      <c r="P351" s="87"/>
      <c r="Q351" s="87"/>
      <c r="R351" s="87"/>
      <c r="S351" s="158"/>
      <c r="T351" s="155"/>
      <c r="U351" s="87"/>
      <c r="V351" s="159"/>
      <c r="W351" s="21">
        <v>1</v>
      </c>
      <c r="X351" s="21"/>
      <c r="Y351" s="21"/>
      <c r="Z351" s="21"/>
      <c r="AA351" s="21"/>
      <c r="AB351" s="21"/>
      <c r="AC351" s="21"/>
      <c r="AD351" s="21"/>
      <c r="AE351" s="21"/>
      <c r="AF351" s="21"/>
    </row>
    <row r="352" spans="1:32" ht="30" customHeight="1" x14ac:dyDescent="0.2">
      <c r="A352" s="22"/>
      <c r="B352" s="155"/>
      <c r="C352" s="155"/>
      <c r="D352" s="155"/>
      <c r="E352" s="155"/>
      <c r="F352" s="155"/>
      <c r="G352" s="38"/>
      <c r="H352" s="38"/>
      <c r="I352" s="155"/>
      <c r="J352" s="162"/>
      <c r="K352" s="155"/>
      <c r="L352" s="162"/>
      <c r="M352" s="86"/>
      <c r="N352" s="87"/>
      <c r="O352" s="87"/>
      <c r="P352" s="87"/>
      <c r="Q352" s="87"/>
      <c r="R352" s="87"/>
      <c r="S352" s="158"/>
      <c r="T352" s="155"/>
      <c r="U352" s="87"/>
      <c r="V352" s="159"/>
      <c r="W352" s="21">
        <v>1</v>
      </c>
      <c r="X352" s="21"/>
      <c r="Y352" s="21"/>
      <c r="Z352" s="21"/>
      <c r="AA352" s="21"/>
      <c r="AB352" s="21"/>
      <c r="AC352" s="21"/>
      <c r="AD352" s="21"/>
      <c r="AE352" s="21"/>
      <c r="AF352" s="21"/>
    </row>
    <row r="353" spans="1:32" ht="30" customHeight="1" x14ac:dyDescent="0.2">
      <c r="A353" s="22"/>
      <c r="B353" s="155"/>
      <c r="C353" s="155"/>
      <c r="D353" s="155"/>
      <c r="E353" s="155"/>
      <c r="F353" s="155"/>
      <c r="G353" s="38"/>
      <c r="H353" s="38"/>
      <c r="I353" s="155"/>
      <c r="J353" s="162"/>
      <c r="K353" s="155"/>
      <c r="L353" s="162"/>
      <c r="M353" s="86"/>
      <c r="N353" s="87"/>
      <c r="O353" s="87"/>
      <c r="P353" s="87"/>
      <c r="Q353" s="87"/>
      <c r="R353" s="87"/>
      <c r="S353" s="158"/>
      <c r="T353" s="155"/>
      <c r="U353" s="87"/>
      <c r="V353" s="159"/>
      <c r="W353" s="21">
        <v>1</v>
      </c>
      <c r="X353" s="21"/>
      <c r="Y353" s="21"/>
      <c r="Z353" s="21"/>
      <c r="AA353" s="21"/>
      <c r="AB353" s="21"/>
      <c r="AC353" s="21"/>
      <c r="AD353" s="21"/>
      <c r="AE353" s="21"/>
      <c r="AF353" s="21"/>
    </row>
    <row r="354" spans="1:32" ht="30" customHeight="1" x14ac:dyDescent="0.2">
      <c r="A354" s="22"/>
      <c r="B354" s="155"/>
      <c r="C354" s="155"/>
      <c r="D354" s="155"/>
      <c r="E354" s="155"/>
      <c r="F354" s="155"/>
      <c r="G354" s="38"/>
      <c r="H354" s="38"/>
      <c r="I354" s="155"/>
      <c r="J354" s="162"/>
      <c r="K354" s="155"/>
      <c r="L354" s="162"/>
      <c r="M354" s="86"/>
      <c r="N354" s="87"/>
      <c r="O354" s="87"/>
      <c r="P354" s="87"/>
      <c r="Q354" s="87"/>
      <c r="R354" s="87"/>
      <c r="S354" s="158"/>
      <c r="T354" s="155"/>
      <c r="U354" s="87"/>
      <c r="V354" s="159"/>
      <c r="W354" s="21">
        <v>1</v>
      </c>
      <c r="X354" s="21"/>
      <c r="Y354" s="21"/>
      <c r="Z354" s="21"/>
      <c r="AA354" s="21"/>
      <c r="AB354" s="21"/>
      <c r="AC354" s="21"/>
      <c r="AD354" s="21"/>
      <c r="AE354" s="21"/>
      <c r="AF354" s="21"/>
    </row>
    <row r="355" spans="1:32" ht="30" customHeight="1" x14ac:dyDescent="0.2">
      <c r="A355" s="22"/>
      <c r="B355" s="155"/>
      <c r="C355" s="155"/>
      <c r="D355" s="155"/>
      <c r="E355" s="155"/>
      <c r="F355" s="155"/>
      <c r="G355" s="38"/>
      <c r="H355" s="38"/>
      <c r="I355" s="155"/>
      <c r="J355" s="162"/>
      <c r="K355" s="155"/>
      <c r="L355" s="162"/>
      <c r="M355" s="86"/>
      <c r="N355" s="87"/>
      <c r="O355" s="87"/>
      <c r="P355" s="87"/>
      <c r="Q355" s="87"/>
      <c r="R355" s="87"/>
      <c r="S355" s="158"/>
      <c r="T355" s="155"/>
      <c r="U355" s="87"/>
      <c r="V355" s="159"/>
      <c r="W355" s="21">
        <v>1</v>
      </c>
      <c r="X355" s="21"/>
      <c r="Y355" s="21"/>
      <c r="Z355" s="21"/>
      <c r="AA355" s="21"/>
      <c r="AB355" s="21"/>
      <c r="AC355" s="21"/>
      <c r="AD355" s="21"/>
      <c r="AE355" s="21"/>
      <c r="AF355" s="21"/>
    </row>
    <row r="356" spans="1:32" ht="30" customHeight="1" x14ac:dyDescent="0.2">
      <c r="A356" s="22"/>
      <c r="B356" s="155"/>
      <c r="C356" s="155"/>
      <c r="D356" s="155"/>
      <c r="E356" s="155"/>
      <c r="F356" s="155"/>
      <c r="G356" s="38"/>
      <c r="H356" s="38"/>
      <c r="I356" s="155"/>
      <c r="J356" s="162"/>
      <c r="K356" s="155"/>
      <c r="L356" s="162"/>
      <c r="M356" s="86"/>
      <c r="N356" s="87"/>
      <c r="O356" s="87"/>
      <c r="P356" s="87"/>
      <c r="Q356" s="87"/>
      <c r="R356" s="87"/>
      <c r="S356" s="158"/>
      <c r="T356" s="155"/>
      <c r="U356" s="87"/>
      <c r="V356" s="159"/>
      <c r="W356" s="21">
        <v>1</v>
      </c>
      <c r="X356" s="21"/>
      <c r="Y356" s="21"/>
      <c r="Z356" s="21"/>
      <c r="AA356" s="21"/>
      <c r="AB356" s="21"/>
      <c r="AC356" s="21"/>
      <c r="AD356" s="21"/>
      <c r="AE356" s="21"/>
      <c r="AF356" s="21"/>
    </row>
    <row r="357" spans="1:32" ht="30" customHeight="1" x14ac:dyDescent="0.2">
      <c r="A357" s="22"/>
      <c r="B357" s="155"/>
      <c r="C357" s="155"/>
      <c r="D357" s="155"/>
      <c r="E357" s="155"/>
      <c r="F357" s="155"/>
      <c r="G357" s="38"/>
      <c r="H357" s="38"/>
      <c r="I357" s="155"/>
      <c r="J357" s="162"/>
      <c r="K357" s="155"/>
      <c r="L357" s="162"/>
      <c r="M357" s="86"/>
      <c r="N357" s="87"/>
      <c r="O357" s="87"/>
      <c r="P357" s="87"/>
      <c r="Q357" s="87"/>
      <c r="R357" s="87"/>
      <c r="S357" s="158"/>
      <c r="T357" s="155"/>
      <c r="U357" s="87"/>
      <c r="V357" s="159"/>
      <c r="W357" s="21">
        <v>1</v>
      </c>
      <c r="X357" s="21"/>
      <c r="Y357" s="21"/>
      <c r="Z357" s="21"/>
      <c r="AA357" s="21"/>
      <c r="AB357" s="21"/>
      <c r="AC357" s="21"/>
      <c r="AD357" s="21"/>
      <c r="AE357" s="21"/>
      <c r="AF357" s="21"/>
    </row>
    <row r="358" spans="1:32" ht="30" customHeight="1" x14ac:dyDescent="0.2">
      <c r="A358" s="22"/>
      <c r="B358" s="155"/>
      <c r="C358" s="155"/>
      <c r="D358" s="155"/>
      <c r="E358" s="155"/>
      <c r="F358" s="155"/>
      <c r="G358" s="38"/>
      <c r="H358" s="38"/>
      <c r="I358" s="155"/>
      <c r="J358" s="162"/>
      <c r="K358" s="155"/>
      <c r="L358" s="162"/>
      <c r="M358" s="86"/>
      <c r="N358" s="87"/>
      <c r="O358" s="87"/>
      <c r="P358" s="87"/>
      <c r="Q358" s="87"/>
      <c r="R358" s="87"/>
      <c r="S358" s="158"/>
      <c r="T358" s="155"/>
      <c r="U358" s="87"/>
      <c r="V358" s="159"/>
      <c r="W358" s="21">
        <v>1</v>
      </c>
      <c r="X358" s="21"/>
      <c r="Y358" s="21"/>
      <c r="Z358" s="21"/>
      <c r="AA358" s="21"/>
      <c r="AB358" s="21"/>
      <c r="AC358" s="21"/>
      <c r="AD358" s="21"/>
      <c r="AE358" s="21"/>
      <c r="AF358" s="21"/>
    </row>
    <row r="359" spans="1:32" ht="30" customHeight="1" x14ac:dyDescent="0.2">
      <c r="A359" s="22"/>
      <c r="B359" s="155"/>
      <c r="C359" s="155"/>
      <c r="D359" s="155"/>
      <c r="E359" s="155"/>
      <c r="F359" s="155"/>
      <c r="G359" s="38"/>
      <c r="H359" s="38"/>
      <c r="I359" s="155"/>
      <c r="J359" s="162"/>
      <c r="K359" s="155"/>
      <c r="L359" s="162"/>
      <c r="M359" s="86"/>
      <c r="N359" s="87"/>
      <c r="O359" s="87"/>
      <c r="P359" s="87"/>
      <c r="Q359" s="87"/>
      <c r="R359" s="87"/>
      <c r="S359" s="158"/>
      <c r="T359" s="155"/>
      <c r="U359" s="87"/>
      <c r="V359" s="159"/>
      <c r="W359" s="21">
        <v>1</v>
      </c>
      <c r="X359" s="21"/>
      <c r="Y359" s="21"/>
      <c r="Z359" s="21"/>
      <c r="AA359" s="21"/>
      <c r="AB359" s="21"/>
      <c r="AC359" s="21"/>
      <c r="AD359" s="21"/>
      <c r="AE359" s="21"/>
      <c r="AF359" s="21"/>
    </row>
    <row r="360" spans="1:32" ht="30" customHeight="1" x14ac:dyDescent="0.2">
      <c r="A360" s="22"/>
      <c r="B360" s="155"/>
      <c r="C360" s="155"/>
      <c r="D360" s="155"/>
      <c r="E360" s="155"/>
      <c r="F360" s="155"/>
      <c r="G360" s="38"/>
      <c r="H360" s="38"/>
      <c r="I360" s="155"/>
      <c r="J360" s="162"/>
      <c r="K360" s="155"/>
      <c r="L360" s="162"/>
      <c r="M360" s="86"/>
      <c r="N360" s="87"/>
      <c r="O360" s="87"/>
      <c r="P360" s="87"/>
      <c r="Q360" s="87"/>
      <c r="R360" s="87"/>
      <c r="S360" s="158"/>
      <c r="T360" s="155"/>
      <c r="U360" s="87"/>
      <c r="V360" s="159"/>
      <c r="W360" s="21">
        <v>1</v>
      </c>
      <c r="X360" s="21"/>
      <c r="Y360" s="21"/>
      <c r="Z360" s="21"/>
      <c r="AA360" s="21"/>
      <c r="AB360" s="21"/>
      <c r="AC360" s="21"/>
      <c r="AD360" s="21"/>
      <c r="AE360" s="21"/>
      <c r="AF360" s="21"/>
    </row>
    <row r="361" spans="1:32" ht="30" customHeight="1" x14ac:dyDescent="0.2">
      <c r="A361" s="22"/>
      <c r="B361" s="155"/>
      <c r="C361" s="155"/>
      <c r="D361" s="155"/>
      <c r="E361" s="155"/>
      <c r="F361" s="155"/>
      <c r="G361" s="38"/>
      <c r="H361" s="38"/>
      <c r="I361" s="155"/>
      <c r="J361" s="162"/>
      <c r="K361" s="155"/>
      <c r="L361" s="162"/>
      <c r="M361" s="86"/>
      <c r="N361" s="87"/>
      <c r="O361" s="87"/>
      <c r="P361" s="87"/>
      <c r="Q361" s="87"/>
      <c r="R361" s="87"/>
      <c r="S361" s="158"/>
      <c r="T361" s="155"/>
      <c r="U361" s="87"/>
      <c r="V361" s="159"/>
      <c r="W361" s="21">
        <v>1</v>
      </c>
      <c r="X361" s="21"/>
      <c r="Y361" s="21"/>
      <c r="Z361" s="21"/>
      <c r="AA361" s="21"/>
      <c r="AB361" s="21"/>
      <c r="AC361" s="21"/>
      <c r="AD361" s="21"/>
      <c r="AE361" s="21"/>
      <c r="AF361" s="21"/>
    </row>
    <row r="362" spans="1:32" ht="30" customHeight="1" x14ac:dyDescent="0.2">
      <c r="A362" s="22"/>
      <c r="B362" s="155"/>
      <c r="C362" s="155"/>
      <c r="D362" s="155"/>
      <c r="E362" s="155"/>
      <c r="F362" s="155"/>
      <c r="G362" s="38"/>
      <c r="H362" s="38"/>
      <c r="I362" s="155"/>
      <c r="J362" s="162"/>
      <c r="K362" s="155"/>
      <c r="L362" s="162"/>
      <c r="M362" s="86"/>
      <c r="N362" s="87"/>
      <c r="O362" s="87"/>
      <c r="P362" s="87"/>
      <c r="Q362" s="87"/>
      <c r="R362" s="87"/>
      <c r="S362" s="158"/>
      <c r="T362" s="155"/>
      <c r="U362" s="87"/>
      <c r="V362" s="159"/>
      <c r="W362" s="21">
        <v>1</v>
      </c>
      <c r="X362" s="21"/>
      <c r="Y362" s="21"/>
      <c r="Z362" s="21"/>
      <c r="AA362" s="21"/>
      <c r="AB362" s="21"/>
      <c r="AC362" s="21"/>
      <c r="AD362" s="21"/>
      <c r="AE362" s="21"/>
      <c r="AF362" s="21"/>
    </row>
    <row r="363" spans="1:32" ht="30" customHeight="1" x14ac:dyDescent="0.2">
      <c r="A363" s="22"/>
      <c r="B363" s="155"/>
      <c r="C363" s="155"/>
      <c r="D363" s="155"/>
      <c r="E363" s="155"/>
      <c r="F363" s="155"/>
      <c r="G363" s="38"/>
      <c r="H363" s="38"/>
      <c r="I363" s="155"/>
      <c r="J363" s="162"/>
      <c r="K363" s="155"/>
      <c r="L363" s="162"/>
      <c r="M363" s="86"/>
      <c r="N363" s="87"/>
      <c r="O363" s="87"/>
      <c r="P363" s="87"/>
      <c r="Q363" s="87"/>
      <c r="R363" s="87"/>
      <c r="S363" s="158"/>
      <c r="T363" s="155"/>
      <c r="U363" s="87"/>
      <c r="V363" s="159"/>
      <c r="W363" s="21">
        <v>1</v>
      </c>
      <c r="X363" s="21"/>
      <c r="Y363" s="21"/>
      <c r="Z363" s="21"/>
      <c r="AA363" s="21"/>
      <c r="AB363" s="21"/>
      <c r="AC363" s="21"/>
      <c r="AD363" s="21"/>
      <c r="AE363" s="21"/>
      <c r="AF363" s="21"/>
    </row>
    <row r="364" spans="1:32" ht="30" customHeight="1" x14ac:dyDescent="0.2">
      <c r="A364" s="22"/>
      <c r="B364" s="155"/>
      <c r="C364" s="155"/>
      <c r="D364" s="155"/>
      <c r="E364" s="155"/>
      <c r="F364" s="155"/>
      <c r="G364" s="38"/>
      <c r="H364" s="38"/>
      <c r="I364" s="155"/>
      <c r="J364" s="162"/>
      <c r="K364" s="155"/>
      <c r="L364" s="162"/>
      <c r="M364" s="86"/>
      <c r="N364" s="87"/>
      <c r="O364" s="87"/>
      <c r="P364" s="87"/>
      <c r="Q364" s="87"/>
      <c r="R364" s="87"/>
      <c r="S364" s="158"/>
      <c r="T364" s="155"/>
      <c r="U364" s="87"/>
      <c r="V364" s="159"/>
      <c r="W364" s="21">
        <v>1</v>
      </c>
      <c r="X364" s="21"/>
      <c r="Y364" s="21"/>
      <c r="Z364" s="21"/>
      <c r="AA364" s="21"/>
      <c r="AB364" s="21"/>
      <c r="AC364" s="21"/>
      <c r="AD364" s="21"/>
      <c r="AE364" s="21"/>
      <c r="AF364" s="21"/>
    </row>
    <row r="365" spans="1:32" ht="30" customHeight="1" x14ac:dyDescent="0.2">
      <c r="A365" s="22"/>
      <c r="B365" s="155"/>
      <c r="C365" s="155"/>
      <c r="D365" s="155"/>
      <c r="E365" s="155"/>
      <c r="F365" s="155"/>
      <c r="G365" s="38"/>
      <c r="H365" s="38"/>
      <c r="I365" s="155"/>
      <c r="J365" s="162"/>
      <c r="K365" s="155"/>
      <c r="L365" s="162"/>
      <c r="M365" s="86"/>
      <c r="N365" s="87"/>
      <c r="O365" s="87"/>
      <c r="P365" s="87"/>
      <c r="Q365" s="87"/>
      <c r="R365" s="87"/>
      <c r="S365" s="158"/>
      <c r="T365" s="155"/>
      <c r="U365" s="87"/>
      <c r="V365" s="159"/>
      <c r="W365" s="21">
        <v>1</v>
      </c>
      <c r="X365" s="21"/>
      <c r="Y365" s="21"/>
      <c r="Z365" s="21"/>
      <c r="AA365" s="21"/>
      <c r="AB365" s="21"/>
      <c r="AC365" s="21"/>
      <c r="AD365" s="21"/>
      <c r="AE365" s="21"/>
      <c r="AF365" s="21"/>
    </row>
    <row r="366" spans="1:32" ht="30" customHeight="1" x14ac:dyDescent="0.2">
      <c r="A366" s="22"/>
      <c r="B366" s="155"/>
      <c r="C366" s="155"/>
      <c r="D366" s="155"/>
      <c r="E366" s="155"/>
      <c r="F366" s="155"/>
      <c r="G366" s="38"/>
      <c r="H366" s="38"/>
      <c r="I366" s="155"/>
      <c r="J366" s="162"/>
      <c r="K366" s="155"/>
      <c r="L366" s="162"/>
      <c r="M366" s="86"/>
      <c r="N366" s="87"/>
      <c r="O366" s="87"/>
      <c r="P366" s="87"/>
      <c r="Q366" s="87"/>
      <c r="R366" s="87"/>
      <c r="S366" s="158"/>
      <c r="T366" s="155"/>
      <c r="U366" s="87"/>
      <c r="V366" s="159"/>
      <c r="W366" s="21">
        <v>1</v>
      </c>
      <c r="X366" s="21"/>
      <c r="Y366" s="21"/>
      <c r="Z366" s="21"/>
      <c r="AA366" s="21"/>
      <c r="AB366" s="21"/>
      <c r="AC366" s="21"/>
      <c r="AD366" s="21"/>
      <c r="AE366" s="21"/>
      <c r="AF366" s="21"/>
    </row>
    <row r="367" spans="1:32" ht="30" customHeight="1" x14ac:dyDescent="0.2">
      <c r="A367" s="22"/>
      <c r="B367" s="155"/>
      <c r="C367" s="155"/>
      <c r="D367" s="155"/>
      <c r="E367" s="155"/>
      <c r="F367" s="155"/>
      <c r="G367" s="38"/>
      <c r="H367" s="38"/>
      <c r="I367" s="155"/>
      <c r="J367" s="162"/>
      <c r="K367" s="155"/>
      <c r="L367" s="162"/>
      <c r="M367" s="86"/>
      <c r="N367" s="87"/>
      <c r="O367" s="87"/>
      <c r="P367" s="87"/>
      <c r="Q367" s="87"/>
      <c r="R367" s="87"/>
      <c r="S367" s="158"/>
      <c r="T367" s="155"/>
      <c r="U367" s="87"/>
      <c r="V367" s="159"/>
      <c r="W367" s="21">
        <v>1</v>
      </c>
      <c r="X367" s="21"/>
      <c r="Y367" s="21"/>
      <c r="Z367" s="21"/>
      <c r="AA367" s="21"/>
      <c r="AB367" s="21"/>
      <c r="AC367" s="21"/>
      <c r="AD367" s="21"/>
      <c r="AE367" s="21"/>
      <c r="AF367" s="21"/>
    </row>
    <row r="368" spans="1:32" ht="30" customHeight="1" x14ac:dyDescent="0.2">
      <c r="A368" s="22"/>
      <c r="B368" s="155"/>
      <c r="C368" s="155"/>
      <c r="D368" s="155"/>
      <c r="E368" s="155"/>
      <c r="F368" s="155"/>
      <c r="G368" s="38"/>
      <c r="H368" s="38"/>
      <c r="I368" s="155"/>
      <c r="J368" s="162"/>
      <c r="K368" s="155"/>
      <c r="L368" s="162"/>
      <c r="M368" s="86"/>
      <c r="N368" s="87"/>
      <c r="O368" s="87"/>
      <c r="P368" s="87"/>
      <c r="Q368" s="87"/>
      <c r="R368" s="87"/>
      <c r="S368" s="158"/>
      <c r="T368" s="155"/>
      <c r="U368" s="87"/>
      <c r="V368" s="159"/>
      <c r="W368" s="21">
        <v>1</v>
      </c>
      <c r="X368" s="21"/>
      <c r="Y368" s="21"/>
      <c r="Z368" s="21"/>
      <c r="AA368" s="21"/>
      <c r="AB368" s="21"/>
      <c r="AC368" s="21"/>
      <c r="AD368" s="21"/>
      <c r="AE368" s="21"/>
      <c r="AF368" s="21"/>
    </row>
    <row r="369" spans="1:32" ht="30" customHeight="1" x14ac:dyDescent="0.2">
      <c r="A369" s="22"/>
      <c r="B369" s="155"/>
      <c r="C369" s="155"/>
      <c r="D369" s="155"/>
      <c r="E369" s="155"/>
      <c r="F369" s="155"/>
      <c r="G369" s="38"/>
      <c r="H369" s="38"/>
      <c r="I369" s="155"/>
      <c r="J369" s="162"/>
      <c r="K369" s="155"/>
      <c r="L369" s="162"/>
      <c r="M369" s="86"/>
      <c r="N369" s="87"/>
      <c r="O369" s="87"/>
      <c r="P369" s="87"/>
      <c r="Q369" s="87"/>
      <c r="R369" s="87"/>
      <c r="S369" s="158"/>
      <c r="T369" s="155"/>
      <c r="U369" s="87"/>
      <c r="V369" s="159"/>
      <c r="W369" s="21">
        <v>1</v>
      </c>
      <c r="X369" s="21"/>
      <c r="Y369" s="21"/>
      <c r="Z369" s="21"/>
      <c r="AA369" s="21"/>
      <c r="AB369" s="21"/>
      <c r="AC369" s="21"/>
      <c r="AD369" s="21"/>
      <c r="AE369" s="21"/>
      <c r="AF369" s="21"/>
    </row>
    <row r="370" spans="1:32" ht="30" customHeight="1" x14ac:dyDescent="0.2">
      <c r="A370" s="22"/>
      <c r="B370" s="155"/>
      <c r="C370" s="155"/>
      <c r="D370" s="155"/>
      <c r="E370" s="155"/>
      <c r="F370" s="155"/>
      <c r="G370" s="38"/>
      <c r="H370" s="38"/>
      <c r="I370" s="155"/>
      <c r="J370" s="162"/>
      <c r="K370" s="155"/>
      <c r="L370" s="162"/>
      <c r="M370" s="86"/>
      <c r="N370" s="87"/>
      <c r="O370" s="87"/>
      <c r="P370" s="87"/>
      <c r="Q370" s="87"/>
      <c r="R370" s="87"/>
      <c r="S370" s="158"/>
      <c r="T370" s="155"/>
      <c r="U370" s="87"/>
      <c r="V370" s="159"/>
      <c r="W370" s="21">
        <v>1</v>
      </c>
      <c r="X370" s="21"/>
      <c r="Y370" s="21"/>
      <c r="Z370" s="21"/>
      <c r="AA370" s="21"/>
      <c r="AB370" s="21"/>
      <c r="AC370" s="21"/>
      <c r="AD370" s="21"/>
      <c r="AE370" s="21"/>
      <c r="AF370" s="21"/>
    </row>
    <row r="371" spans="1:32" ht="30" customHeight="1" x14ac:dyDescent="0.2">
      <c r="A371" s="22"/>
      <c r="B371" s="155"/>
      <c r="C371" s="155"/>
      <c r="D371" s="155"/>
      <c r="E371" s="155"/>
      <c r="F371" s="155"/>
      <c r="G371" s="38"/>
      <c r="H371" s="38"/>
      <c r="I371" s="155"/>
      <c r="J371" s="162"/>
      <c r="K371" s="155"/>
      <c r="L371" s="162"/>
      <c r="M371" s="86"/>
      <c r="N371" s="87"/>
      <c r="O371" s="87"/>
      <c r="P371" s="87"/>
      <c r="Q371" s="87"/>
      <c r="R371" s="87"/>
      <c r="S371" s="158"/>
      <c r="T371" s="155"/>
      <c r="U371" s="87"/>
      <c r="V371" s="159"/>
      <c r="W371" s="21">
        <v>1</v>
      </c>
      <c r="X371" s="21"/>
      <c r="Y371" s="21"/>
      <c r="Z371" s="21"/>
      <c r="AA371" s="21"/>
      <c r="AB371" s="21"/>
      <c r="AC371" s="21"/>
      <c r="AD371" s="21"/>
      <c r="AE371" s="21"/>
      <c r="AF371" s="21"/>
    </row>
    <row r="372" spans="1:32" ht="30" customHeight="1" x14ac:dyDescent="0.2">
      <c r="A372" s="22"/>
      <c r="B372" s="155"/>
      <c r="C372" s="155"/>
      <c r="D372" s="155"/>
      <c r="E372" s="155"/>
      <c r="F372" s="155"/>
      <c r="G372" s="38"/>
      <c r="H372" s="38"/>
      <c r="I372" s="155"/>
      <c r="J372" s="162"/>
      <c r="K372" s="155"/>
      <c r="L372" s="162"/>
      <c r="M372" s="86"/>
      <c r="N372" s="87"/>
      <c r="O372" s="87"/>
      <c r="P372" s="87"/>
      <c r="Q372" s="87"/>
      <c r="R372" s="87"/>
      <c r="S372" s="158"/>
      <c r="T372" s="155"/>
      <c r="U372" s="87"/>
      <c r="V372" s="159"/>
      <c r="W372" s="21">
        <v>1</v>
      </c>
      <c r="X372" s="21"/>
      <c r="Y372" s="21"/>
      <c r="Z372" s="21"/>
      <c r="AA372" s="21"/>
      <c r="AB372" s="21"/>
      <c r="AC372" s="21"/>
      <c r="AD372" s="21"/>
      <c r="AE372" s="21"/>
      <c r="AF372" s="21"/>
    </row>
    <row r="373" spans="1:32" ht="30" customHeight="1" x14ac:dyDescent="0.2">
      <c r="A373" s="22"/>
      <c r="B373" s="155"/>
      <c r="C373" s="155"/>
      <c r="D373" s="155"/>
      <c r="E373" s="155"/>
      <c r="F373" s="155"/>
      <c r="G373" s="38"/>
      <c r="H373" s="38"/>
      <c r="I373" s="155"/>
      <c r="J373" s="162"/>
      <c r="K373" s="155"/>
      <c r="L373" s="162"/>
      <c r="M373" s="86"/>
      <c r="N373" s="87"/>
      <c r="O373" s="87"/>
      <c r="P373" s="87"/>
      <c r="Q373" s="87"/>
      <c r="R373" s="87"/>
      <c r="S373" s="158"/>
      <c r="T373" s="155"/>
      <c r="U373" s="87"/>
      <c r="V373" s="159"/>
      <c r="W373" s="21">
        <v>1</v>
      </c>
      <c r="X373" s="21"/>
      <c r="Y373" s="21"/>
      <c r="Z373" s="21"/>
      <c r="AA373" s="21"/>
      <c r="AB373" s="21"/>
      <c r="AC373" s="21"/>
      <c r="AD373" s="21"/>
      <c r="AE373" s="21"/>
      <c r="AF373" s="21"/>
    </row>
    <row r="374" spans="1:32" ht="30" customHeight="1" x14ac:dyDescent="0.2">
      <c r="A374" s="22"/>
      <c r="B374" s="155"/>
      <c r="C374" s="155"/>
      <c r="D374" s="155"/>
      <c r="E374" s="155"/>
      <c r="F374" s="155"/>
      <c r="G374" s="38"/>
      <c r="H374" s="38"/>
      <c r="I374" s="155"/>
      <c r="J374" s="162"/>
      <c r="K374" s="155"/>
      <c r="L374" s="162"/>
      <c r="M374" s="86"/>
      <c r="N374" s="87"/>
      <c r="O374" s="87"/>
      <c r="P374" s="87"/>
      <c r="Q374" s="87"/>
      <c r="R374" s="87"/>
      <c r="S374" s="158"/>
      <c r="T374" s="155"/>
      <c r="U374" s="87"/>
      <c r="V374" s="159"/>
      <c r="W374" s="21">
        <v>1</v>
      </c>
      <c r="X374" s="21"/>
      <c r="Y374" s="21"/>
      <c r="Z374" s="21"/>
      <c r="AA374" s="21"/>
      <c r="AB374" s="21"/>
      <c r="AC374" s="21"/>
      <c r="AD374" s="21"/>
      <c r="AE374" s="21"/>
      <c r="AF374" s="21"/>
    </row>
    <row r="375" spans="1:32" ht="30" customHeight="1" x14ac:dyDescent="0.2">
      <c r="A375" s="22"/>
      <c r="B375" s="155"/>
      <c r="C375" s="155"/>
      <c r="D375" s="155"/>
      <c r="E375" s="155"/>
      <c r="F375" s="155"/>
      <c r="G375" s="38"/>
      <c r="H375" s="38"/>
      <c r="I375" s="155"/>
      <c r="J375" s="162"/>
      <c r="K375" s="155"/>
      <c r="L375" s="162"/>
      <c r="M375" s="86"/>
      <c r="N375" s="87"/>
      <c r="O375" s="87"/>
      <c r="P375" s="87"/>
      <c r="Q375" s="87"/>
      <c r="R375" s="87"/>
      <c r="S375" s="158"/>
      <c r="T375" s="155"/>
      <c r="U375" s="87"/>
      <c r="V375" s="159"/>
      <c r="W375" s="21">
        <v>1</v>
      </c>
      <c r="X375" s="21"/>
      <c r="Y375" s="21"/>
      <c r="Z375" s="21"/>
      <c r="AA375" s="21"/>
      <c r="AB375" s="21"/>
      <c r="AC375" s="21"/>
      <c r="AD375" s="21"/>
      <c r="AE375" s="21"/>
      <c r="AF375" s="21"/>
    </row>
    <row r="376" spans="1:32" ht="30" customHeight="1" x14ac:dyDescent="0.2">
      <c r="A376" s="22"/>
      <c r="B376" s="155"/>
      <c r="C376" s="155"/>
      <c r="D376" s="155"/>
      <c r="E376" s="155"/>
      <c r="F376" s="155"/>
      <c r="G376" s="38"/>
      <c r="H376" s="38"/>
      <c r="I376" s="155"/>
      <c r="J376" s="162"/>
      <c r="K376" s="155"/>
      <c r="L376" s="162"/>
      <c r="M376" s="86"/>
      <c r="N376" s="87"/>
      <c r="O376" s="87"/>
      <c r="P376" s="87"/>
      <c r="Q376" s="87"/>
      <c r="R376" s="87"/>
      <c r="S376" s="158"/>
      <c r="T376" s="155"/>
      <c r="U376" s="87"/>
      <c r="V376" s="159"/>
      <c r="W376" s="21">
        <v>1</v>
      </c>
      <c r="X376" s="21"/>
      <c r="Y376" s="21"/>
      <c r="Z376" s="21"/>
      <c r="AA376" s="21"/>
      <c r="AB376" s="21"/>
      <c r="AC376" s="21"/>
      <c r="AD376" s="21"/>
      <c r="AE376" s="21"/>
      <c r="AF376" s="21"/>
    </row>
    <row r="377" spans="1:32" ht="30" customHeight="1" x14ac:dyDescent="0.2">
      <c r="A377" s="22"/>
      <c r="B377" s="155"/>
      <c r="C377" s="155"/>
      <c r="D377" s="155"/>
      <c r="E377" s="155"/>
      <c r="F377" s="155"/>
      <c r="G377" s="38"/>
      <c r="H377" s="38"/>
      <c r="I377" s="155"/>
      <c r="J377" s="162"/>
      <c r="K377" s="155"/>
      <c r="L377" s="162"/>
      <c r="M377" s="86"/>
      <c r="N377" s="87"/>
      <c r="O377" s="87"/>
      <c r="P377" s="87"/>
      <c r="Q377" s="87"/>
      <c r="R377" s="87"/>
      <c r="S377" s="158"/>
      <c r="T377" s="155"/>
      <c r="U377" s="87"/>
      <c r="V377" s="159"/>
      <c r="W377" s="21">
        <v>1</v>
      </c>
      <c r="X377" s="21"/>
      <c r="Y377" s="21"/>
      <c r="Z377" s="21"/>
      <c r="AA377" s="21"/>
      <c r="AB377" s="21"/>
      <c r="AC377" s="21"/>
      <c r="AD377" s="21"/>
      <c r="AE377" s="21"/>
      <c r="AF377" s="21"/>
    </row>
    <row r="378" spans="1:32" ht="30" customHeight="1" x14ac:dyDescent="0.2">
      <c r="A378" s="22"/>
      <c r="B378" s="155"/>
      <c r="C378" s="155"/>
      <c r="D378" s="155"/>
      <c r="E378" s="155"/>
      <c r="F378" s="155"/>
      <c r="G378" s="38"/>
      <c r="H378" s="38"/>
      <c r="I378" s="155"/>
      <c r="J378" s="162"/>
      <c r="K378" s="155"/>
      <c r="L378" s="162"/>
      <c r="M378" s="86"/>
      <c r="N378" s="87"/>
      <c r="O378" s="87"/>
      <c r="P378" s="87"/>
      <c r="Q378" s="87"/>
      <c r="R378" s="87"/>
      <c r="S378" s="158"/>
      <c r="T378" s="155"/>
      <c r="U378" s="87"/>
      <c r="V378" s="159"/>
      <c r="W378" s="21">
        <v>1</v>
      </c>
      <c r="X378" s="21"/>
      <c r="Y378" s="21"/>
      <c r="Z378" s="21"/>
      <c r="AA378" s="21"/>
      <c r="AB378" s="21"/>
      <c r="AC378" s="21"/>
      <c r="AD378" s="21"/>
      <c r="AE378" s="21"/>
      <c r="AF378" s="21"/>
    </row>
    <row r="379" spans="1:32" ht="30" customHeight="1" x14ac:dyDescent="0.2">
      <c r="A379" s="22"/>
      <c r="B379" s="155"/>
      <c r="C379" s="155"/>
      <c r="D379" s="155"/>
      <c r="E379" s="155"/>
      <c r="F379" s="155"/>
      <c r="G379" s="38"/>
      <c r="H379" s="38"/>
      <c r="I379" s="155"/>
      <c r="J379" s="162"/>
      <c r="K379" s="155"/>
      <c r="L379" s="162"/>
      <c r="M379" s="86"/>
      <c r="N379" s="87"/>
      <c r="O379" s="87"/>
      <c r="P379" s="87"/>
      <c r="Q379" s="87"/>
      <c r="R379" s="87"/>
      <c r="S379" s="158"/>
      <c r="T379" s="155"/>
      <c r="U379" s="87"/>
      <c r="V379" s="159"/>
      <c r="W379" s="21">
        <v>1</v>
      </c>
      <c r="X379" s="21"/>
      <c r="Y379" s="21"/>
      <c r="Z379" s="21"/>
      <c r="AA379" s="21"/>
      <c r="AB379" s="21"/>
      <c r="AC379" s="21"/>
      <c r="AD379" s="21"/>
      <c r="AE379" s="21"/>
      <c r="AF379" s="21"/>
    </row>
    <row r="380" spans="1:32" ht="30" customHeight="1" x14ac:dyDescent="0.2">
      <c r="A380" s="22"/>
      <c r="B380" s="155"/>
      <c r="C380" s="155"/>
      <c r="D380" s="155"/>
      <c r="E380" s="155"/>
      <c r="F380" s="155"/>
      <c r="G380" s="38"/>
      <c r="H380" s="38"/>
      <c r="I380" s="155"/>
      <c r="J380" s="162"/>
      <c r="K380" s="155"/>
      <c r="L380" s="162"/>
      <c r="M380" s="86"/>
      <c r="N380" s="87"/>
      <c r="O380" s="87"/>
      <c r="P380" s="87"/>
      <c r="Q380" s="87"/>
      <c r="R380" s="87"/>
      <c r="S380" s="158"/>
      <c r="T380" s="155"/>
      <c r="U380" s="87"/>
      <c r="V380" s="159"/>
      <c r="W380" s="21">
        <v>1</v>
      </c>
      <c r="X380" s="21"/>
      <c r="Y380" s="21"/>
      <c r="Z380" s="21"/>
      <c r="AA380" s="21"/>
      <c r="AB380" s="21"/>
      <c r="AC380" s="21"/>
      <c r="AD380" s="21"/>
      <c r="AE380" s="21"/>
      <c r="AF380" s="21"/>
    </row>
    <row r="381" spans="1:32" ht="30" customHeight="1" x14ac:dyDescent="0.2">
      <c r="A381" s="22"/>
      <c r="B381" s="155"/>
      <c r="C381" s="155"/>
      <c r="D381" s="155"/>
      <c r="E381" s="155"/>
      <c r="F381" s="155"/>
      <c r="G381" s="38"/>
      <c r="H381" s="38"/>
      <c r="I381" s="155"/>
      <c r="J381" s="162"/>
      <c r="K381" s="155"/>
      <c r="L381" s="162"/>
      <c r="M381" s="86"/>
      <c r="N381" s="87"/>
      <c r="O381" s="87"/>
      <c r="P381" s="87"/>
      <c r="Q381" s="87"/>
      <c r="R381" s="87"/>
      <c r="S381" s="158"/>
      <c r="T381" s="155"/>
      <c r="U381" s="87"/>
      <c r="V381" s="159"/>
      <c r="W381" s="21">
        <v>1</v>
      </c>
      <c r="X381" s="21"/>
      <c r="Y381" s="21"/>
      <c r="Z381" s="21"/>
      <c r="AA381" s="21"/>
      <c r="AB381" s="21"/>
      <c r="AC381" s="21"/>
      <c r="AD381" s="21"/>
      <c r="AE381" s="21"/>
      <c r="AF381" s="21"/>
    </row>
    <row r="382" spans="1:32" ht="30" customHeight="1" x14ac:dyDescent="0.2">
      <c r="A382" s="22"/>
      <c r="B382" s="155"/>
      <c r="C382" s="155"/>
      <c r="D382" s="155"/>
      <c r="E382" s="155"/>
      <c r="F382" s="155"/>
      <c r="G382" s="38"/>
      <c r="H382" s="38"/>
      <c r="I382" s="155"/>
      <c r="J382" s="162"/>
      <c r="K382" s="155"/>
      <c r="L382" s="162"/>
      <c r="M382" s="86"/>
      <c r="N382" s="87"/>
      <c r="O382" s="87"/>
      <c r="P382" s="87"/>
      <c r="Q382" s="87"/>
      <c r="R382" s="87"/>
      <c r="S382" s="158"/>
      <c r="T382" s="155"/>
      <c r="U382" s="87"/>
      <c r="V382" s="159"/>
      <c r="W382" s="21">
        <v>1</v>
      </c>
      <c r="X382" s="21"/>
      <c r="Y382" s="21"/>
      <c r="Z382" s="21"/>
      <c r="AA382" s="21"/>
      <c r="AB382" s="21"/>
      <c r="AC382" s="21"/>
      <c r="AD382" s="21"/>
      <c r="AE382" s="21"/>
      <c r="AF382" s="21"/>
    </row>
    <row r="383" spans="1:32" ht="30" customHeight="1" x14ac:dyDescent="0.2">
      <c r="A383" s="22"/>
      <c r="B383" s="155"/>
      <c r="C383" s="155"/>
      <c r="D383" s="155"/>
      <c r="E383" s="155"/>
      <c r="F383" s="155"/>
      <c r="G383" s="38"/>
      <c r="H383" s="38"/>
      <c r="I383" s="155"/>
      <c r="J383" s="162"/>
      <c r="K383" s="155"/>
      <c r="L383" s="162"/>
      <c r="M383" s="86"/>
      <c r="N383" s="87"/>
      <c r="O383" s="87"/>
      <c r="P383" s="87"/>
      <c r="Q383" s="87"/>
      <c r="R383" s="87"/>
      <c r="S383" s="158"/>
      <c r="T383" s="155"/>
      <c r="U383" s="87"/>
      <c r="V383" s="159"/>
      <c r="W383" s="21">
        <v>1</v>
      </c>
      <c r="X383" s="21"/>
      <c r="Y383" s="21"/>
      <c r="Z383" s="21"/>
      <c r="AA383" s="21"/>
      <c r="AB383" s="21"/>
      <c r="AC383" s="21"/>
      <c r="AD383" s="21"/>
      <c r="AE383" s="21"/>
      <c r="AF383" s="21"/>
    </row>
    <row r="384" spans="1:32" ht="30" customHeight="1" x14ac:dyDescent="0.2">
      <c r="A384" s="22"/>
      <c r="B384" s="155"/>
      <c r="C384" s="155"/>
      <c r="D384" s="155"/>
      <c r="E384" s="155"/>
      <c r="F384" s="155"/>
      <c r="G384" s="38"/>
      <c r="H384" s="38"/>
      <c r="I384" s="155"/>
      <c r="J384" s="162"/>
      <c r="K384" s="155"/>
      <c r="L384" s="162"/>
      <c r="M384" s="86"/>
      <c r="N384" s="87"/>
      <c r="O384" s="87"/>
      <c r="P384" s="87"/>
      <c r="Q384" s="87"/>
      <c r="R384" s="87"/>
      <c r="S384" s="158"/>
      <c r="T384" s="155"/>
      <c r="U384" s="87"/>
      <c r="V384" s="159"/>
      <c r="W384" s="21">
        <v>1</v>
      </c>
      <c r="X384" s="21"/>
      <c r="Y384" s="21"/>
      <c r="Z384" s="21"/>
      <c r="AA384" s="21"/>
      <c r="AB384" s="21"/>
      <c r="AC384" s="21"/>
      <c r="AD384" s="21"/>
      <c r="AE384" s="21"/>
      <c r="AF384" s="21"/>
    </row>
    <row r="385" spans="1:32" ht="30" customHeight="1" x14ac:dyDescent="0.2">
      <c r="A385" s="22"/>
      <c r="B385" s="155"/>
      <c r="C385" s="155"/>
      <c r="D385" s="155"/>
      <c r="E385" s="155"/>
      <c r="F385" s="155"/>
      <c r="G385" s="38"/>
      <c r="H385" s="38"/>
      <c r="I385" s="155"/>
      <c r="J385" s="162"/>
      <c r="K385" s="155"/>
      <c r="L385" s="162"/>
      <c r="M385" s="86"/>
      <c r="N385" s="87"/>
      <c r="O385" s="87"/>
      <c r="P385" s="87"/>
      <c r="Q385" s="87"/>
      <c r="R385" s="87"/>
      <c r="S385" s="158"/>
      <c r="T385" s="155"/>
      <c r="U385" s="87"/>
      <c r="V385" s="159"/>
      <c r="W385" s="21">
        <v>1</v>
      </c>
      <c r="X385" s="21"/>
      <c r="Y385" s="21"/>
      <c r="Z385" s="21"/>
      <c r="AA385" s="21"/>
      <c r="AB385" s="21"/>
      <c r="AC385" s="21"/>
      <c r="AD385" s="21"/>
      <c r="AE385" s="21"/>
      <c r="AF385" s="21"/>
    </row>
    <row r="386" spans="1:32" ht="30" customHeight="1" x14ac:dyDescent="0.2">
      <c r="A386" s="22"/>
      <c r="B386" s="155"/>
      <c r="C386" s="155"/>
      <c r="D386" s="155"/>
      <c r="E386" s="155"/>
      <c r="F386" s="155"/>
      <c r="G386" s="38"/>
      <c r="H386" s="38"/>
      <c r="I386" s="155"/>
      <c r="J386" s="162"/>
      <c r="K386" s="155"/>
      <c r="L386" s="162"/>
      <c r="M386" s="86"/>
      <c r="N386" s="87"/>
      <c r="O386" s="87"/>
      <c r="P386" s="87"/>
      <c r="Q386" s="87"/>
      <c r="R386" s="87"/>
      <c r="S386" s="158"/>
      <c r="T386" s="155"/>
      <c r="U386" s="87"/>
      <c r="V386" s="159"/>
      <c r="W386" s="21">
        <v>1</v>
      </c>
      <c r="X386" s="21"/>
      <c r="Y386" s="21"/>
      <c r="Z386" s="21"/>
      <c r="AA386" s="21"/>
      <c r="AB386" s="21"/>
      <c r="AC386" s="21"/>
      <c r="AD386" s="21"/>
      <c r="AE386" s="21"/>
      <c r="AF386" s="21"/>
    </row>
    <row r="387" spans="1:32" ht="30" customHeight="1" x14ac:dyDescent="0.2">
      <c r="A387" s="22"/>
      <c r="B387" s="155"/>
      <c r="C387" s="155"/>
      <c r="D387" s="155"/>
      <c r="E387" s="155"/>
      <c r="F387" s="155"/>
      <c r="G387" s="38"/>
      <c r="H387" s="38"/>
      <c r="I387" s="155"/>
      <c r="J387" s="162"/>
      <c r="K387" s="155"/>
      <c r="L387" s="162"/>
      <c r="M387" s="86"/>
      <c r="N387" s="87"/>
      <c r="O387" s="87"/>
      <c r="P387" s="87"/>
      <c r="Q387" s="87"/>
      <c r="R387" s="87"/>
      <c r="S387" s="158"/>
      <c r="T387" s="155"/>
      <c r="U387" s="87"/>
      <c r="V387" s="159"/>
      <c r="W387" s="21">
        <v>1</v>
      </c>
      <c r="X387" s="21"/>
      <c r="Y387" s="21"/>
      <c r="Z387" s="21"/>
      <c r="AA387" s="21"/>
      <c r="AB387" s="21"/>
      <c r="AC387" s="21"/>
      <c r="AD387" s="21"/>
      <c r="AE387" s="21"/>
      <c r="AF387" s="21"/>
    </row>
    <row r="388" spans="1:32" ht="30" customHeight="1" x14ac:dyDescent="0.2">
      <c r="A388" s="22"/>
      <c r="B388" s="155"/>
      <c r="C388" s="155"/>
      <c r="D388" s="155"/>
      <c r="E388" s="155"/>
      <c r="F388" s="155"/>
      <c r="G388" s="38"/>
      <c r="H388" s="38"/>
      <c r="I388" s="155"/>
      <c r="J388" s="162"/>
      <c r="K388" s="155"/>
      <c r="L388" s="162"/>
      <c r="M388" s="86"/>
      <c r="N388" s="87"/>
      <c r="O388" s="87"/>
      <c r="P388" s="87"/>
      <c r="Q388" s="87"/>
      <c r="R388" s="87"/>
      <c r="S388" s="158"/>
      <c r="T388" s="155"/>
      <c r="U388" s="87"/>
      <c r="V388" s="159"/>
      <c r="W388" s="21">
        <v>1</v>
      </c>
      <c r="X388" s="21"/>
      <c r="Y388" s="21"/>
      <c r="Z388" s="21"/>
      <c r="AA388" s="21"/>
      <c r="AB388" s="21"/>
      <c r="AC388" s="21"/>
      <c r="AD388" s="21"/>
      <c r="AE388" s="21"/>
      <c r="AF388" s="21"/>
    </row>
    <row r="389" spans="1:32" ht="30" customHeight="1" x14ac:dyDescent="0.2">
      <c r="A389" s="22"/>
      <c r="B389" s="155"/>
      <c r="C389" s="155"/>
      <c r="D389" s="155"/>
      <c r="E389" s="155"/>
      <c r="F389" s="155"/>
      <c r="G389" s="38"/>
      <c r="H389" s="38"/>
      <c r="I389" s="155"/>
      <c r="J389" s="162"/>
      <c r="K389" s="155"/>
      <c r="L389" s="162"/>
      <c r="M389" s="86"/>
      <c r="N389" s="87"/>
      <c r="O389" s="87"/>
      <c r="P389" s="87"/>
      <c r="Q389" s="87"/>
      <c r="R389" s="87"/>
      <c r="S389" s="158"/>
      <c r="T389" s="155"/>
      <c r="U389" s="87"/>
      <c r="V389" s="159"/>
      <c r="W389" s="21">
        <v>1</v>
      </c>
      <c r="X389" s="21"/>
      <c r="Y389" s="21"/>
      <c r="Z389" s="21"/>
      <c r="AA389" s="21"/>
      <c r="AB389" s="21"/>
      <c r="AC389" s="21"/>
      <c r="AD389" s="21"/>
      <c r="AE389" s="21"/>
      <c r="AF389" s="21"/>
    </row>
    <row r="390" spans="1:32" ht="30" customHeight="1" x14ac:dyDescent="0.2">
      <c r="A390" s="22"/>
      <c r="B390" s="155"/>
      <c r="C390" s="155"/>
      <c r="D390" s="155"/>
      <c r="E390" s="155"/>
      <c r="F390" s="155"/>
      <c r="G390" s="38"/>
      <c r="H390" s="38"/>
      <c r="I390" s="155"/>
      <c r="J390" s="162"/>
      <c r="K390" s="155"/>
      <c r="L390" s="162"/>
      <c r="M390" s="86"/>
      <c r="N390" s="87"/>
      <c r="O390" s="87"/>
      <c r="P390" s="87"/>
      <c r="Q390" s="87"/>
      <c r="R390" s="87"/>
      <c r="S390" s="158"/>
      <c r="T390" s="155"/>
      <c r="U390" s="87"/>
      <c r="V390" s="159"/>
      <c r="W390" s="21">
        <v>1</v>
      </c>
      <c r="X390" s="21"/>
      <c r="Y390" s="21"/>
      <c r="Z390" s="21"/>
      <c r="AA390" s="21"/>
      <c r="AB390" s="21"/>
      <c r="AC390" s="21"/>
      <c r="AD390" s="21"/>
      <c r="AE390" s="21"/>
      <c r="AF390" s="21"/>
    </row>
    <row r="391" spans="1:32" ht="30" customHeight="1" x14ac:dyDescent="0.2">
      <c r="A391" s="22"/>
      <c r="B391" s="155"/>
      <c r="C391" s="155"/>
      <c r="D391" s="155"/>
      <c r="E391" s="155"/>
      <c r="F391" s="155"/>
      <c r="G391" s="38"/>
      <c r="H391" s="38"/>
      <c r="I391" s="155"/>
      <c r="J391" s="162"/>
      <c r="K391" s="155"/>
      <c r="L391" s="162"/>
      <c r="M391" s="86"/>
      <c r="N391" s="87"/>
      <c r="O391" s="87"/>
      <c r="P391" s="87"/>
      <c r="Q391" s="87"/>
      <c r="R391" s="87"/>
      <c r="S391" s="158"/>
      <c r="T391" s="155"/>
      <c r="U391" s="87"/>
      <c r="V391" s="159"/>
      <c r="W391" s="21">
        <v>1</v>
      </c>
      <c r="X391" s="21"/>
      <c r="Y391" s="21"/>
      <c r="Z391" s="21"/>
      <c r="AA391" s="21"/>
      <c r="AB391" s="21"/>
      <c r="AC391" s="21"/>
      <c r="AD391" s="21"/>
      <c r="AE391" s="21"/>
      <c r="AF391" s="21"/>
    </row>
    <row r="392" spans="1:32" ht="30" customHeight="1" x14ac:dyDescent="0.2">
      <c r="A392" s="22"/>
      <c r="B392" s="155"/>
      <c r="C392" s="155"/>
      <c r="D392" s="155"/>
      <c r="E392" s="155"/>
      <c r="F392" s="155"/>
      <c r="G392" s="38"/>
      <c r="H392" s="38"/>
      <c r="I392" s="155"/>
      <c r="J392" s="162"/>
      <c r="K392" s="155"/>
      <c r="L392" s="162"/>
      <c r="M392" s="86"/>
      <c r="N392" s="87"/>
      <c r="O392" s="87"/>
      <c r="P392" s="87"/>
      <c r="Q392" s="87"/>
      <c r="R392" s="87"/>
      <c r="S392" s="158"/>
      <c r="T392" s="155"/>
      <c r="U392" s="87"/>
      <c r="V392" s="159"/>
      <c r="W392" s="21">
        <v>1</v>
      </c>
      <c r="X392" s="21"/>
      <c r="Y392" s="21"/>
      <c r="Z392" s="21"/>
      <c r="AA392" s="21"/>
      <c r="AB392" s="21"/>
      <c r="AC392" s="21"/>
      <c r="AD392" s="21"/>
      <c r="AE392" s="21"/>
      <c r="AF392" s="21"/>
    </row>
    <row r="393" spans="1:32" ht="30" customHeight="1" x14ac:dyDescent="0.2">
      <c r="A393" s="22"/>
      <c r="B393" s="155"/>
      <c r="C393" s="155"/>
      <c r="D393" s="155"/>
      <c r="E393" s="155"/>
      <c r="F393" s="155"/>
      <c r="G393" s="38"/>
      <c r="H393" s="38"/>
      <c r="I393" s="155"/>
      <c r="J393" s="162"/>
      <c r="K393" s="155"/>
      <c r="L393" s="162"/>
      <c r="M393" s="86"/>
      <c r="N393" s="87"/>
      <c r="O393" s="87"/>
      <c r="P393" s="87"/>
      <c r="Q393" s="87"/>
      <c r="R393" s="87"/>
      <c r="S393" s="158"/>
      <c r="T393" s="155"/>
      <c r="U393" s="87"/>
      <c r="V393" s="159"/>
      <c r="W393" s="21">
        <v>1</v>
      </c>
      <c r="X393" s="21"/>
      <c r="Y393" s="21"/>
      <c r="Z393" s="21"/>
      <c r="AA393" s="21"/>
      <c r="AB393" s="21"/>
      <c r="AC393" s="21"/>
      <c r="AD393" s="21"/>
      <c r="AE393" s="21"/>
      <c r="AF393" s="21"/>
    </row>
    <row r="394" spans="1:32" ht="30" customHeight="1" x14ac:dyDescent="0.2">
      <c r="A394" s="22"/>
      <c r="B394" s="155"/>
      <c r="C394" s="155"/>
      <c r="D394" s="155"/>
      <c r="E394" s="155"/>
      <c r="F394" s="155"/>
      <c r="G394" s="38"/>
      <c r="H394" s="38"/>
      <c r="I394" s="155"/>
      <c r="J394" s="162"/>
      <c r="K394" s="155"/>
      <c r="L394" s="162"/>
      <c r="M394" s="86"/>
      <c r="N394" s="87"/>
      <c r="O394" s="87"/>
      <c r="P394" s="87"/>
      <c r="Q394" s="87"/>
      <c r="R394" s="87"/>
      <c r="S394" s="158"/>
      <c r="T394" s="155"/>
      <c r="U394" s="87"/>
      <c r="V394" s="159"/>
      <c r="W394" s="21">
        <v>1</v>
      </c>
      <c r="X394" s="21"/>
      <c r="Y394" s="21"/>
      <c r="Z394" s="21"/>
      <c r="AA394" s="21"/>
      <c r="AB394" s="21"/>
      <c r="AC394" s="21"/>
      <c r="AD394" s="21"/>
      <c r="AE394" s="21"/>
      <c r="AF394" s="21"/>
    </row>
    <row r="395" spans="1:32" ht="30" customHeight="1" x14ac:dyDescent="0.2">
      <c r="A395" s="22"/>
      <c r="B395" s="155"/>
      <c r="C395" s="155"/>
      <c r="D395" s="155"/>
      <c r="E395" s="155"/>
      <c r="F395" s="155"/>
      <c r="G395" s="38"/>
      <c r="H395" s="38"/>
      <c r="I395" s="155"/>
      <c r="J395" s="162"/>
      <c r="K395" s="155"/>
      <c r="L395" s="162"/>
      <c r="M395" s="86"/>
      <c r="N395" s="87"/>
      <c r="O395" s="87"/>
      <c r="P395" s="87"/>
      <c r="Q395" s="87"/>
      <c r="R395" s="87"/>
      <c r="S395" s="158"/>
      <c r="T395" s="155"/>
      <c r="U395" s="87"/>
      <c r="V395" s="159"/>
      <c r="W395" s="21">
        <v>1</v>
      </c>
      <c r="X395" s="21"/>
      <c r="Y395" s="21"/>
      <c r="Z395" s="21"/>
      <c r="AA395" s="21"/>
      <c r="AB395" s="21"/>
      <c r="AC395" s="21"/>
      <c r="AD395" s="21"/>
      <c r="AE395" s="21"/>
      <c r="AF395" s="21"/>
    </row>
    <row r="396" spans="1:32" ht="30" customHeight="1" x14ac:dyDescent="0.2">
      <c r="A396" s="22"/>
      <c r="B396" s="155"/>
      <c r="C396" s="155"/>
      <c r="D396" s="155"/>
      <c r="E396" s="155"/>
      <c r="F396" s="155"/>
      <c r="G396" s="38"/>
      <c r="H396" s="38"/>
      <c r="I396" s="155"/>
      <c r="J396" s="162"/>
      <c r="K396" s="155"/>
      <c r="L396" s="162"/>
      <c r="M396" s="86"/>
      <c r="N396" s="87"/>
      <c r="O396" s="87"/>
      <c r="P396" s="87"/>
      <c r="Q396" s="87"/>
      <c r="R396" s="87"/>
      <c r="S396" s="158"/>
      <c r="T396" s="155"/>
      <c r="U396" s="87"/>
      <c r="V396" s="159"/>
      <c r="W396" s="21">
        <v>1</v>
      </c>
      <c r="X396" s="21"/>
      <c r="Y396" s="21"/>
      <c r="Z396" s="21"/>
      <c r="AA396" s="21"/>
      <c r="AB396" s="21"/>
      <c r="AC396" s="21"/>
      <c r="AD396" s="21"/>
      <c r="AE396" s="21"/>
      <c r="AF396" s="21"/>
    </row>
    <row r="397" spans="1:32" ht="30" customHeight="1" x14ac:dyDescent="0.2">
      <c r="A397" s="22"/>
      <c r="B397" s="155"/>
      <c r="C397" s="155"/>
      <c r="D397" s="155"/>
      <c r="E397" s="155"/>
      <c r="F397" s="155"/>
      <c r="G397" s="38"/>
      <c r="H397" s="38"/>
      <c r="I397" s="155"/>
      <c r="J397" s="162"/>
      <c r="K397" s="155"/>
      <c r="L397" s="162"/>
      <c r="M397" s="86"/>
      <c r="N397" s="87"/>
      <c r="O397" s="87"/>
      <c r="P397" s="87"/>
      <c r="Q397" s="87"/>
      <c r="R397" s="87"/>
      <c r="S397" s="158"/>
      <c r="T397" s="155"/>
      <c r="U397" s="87"/>
      <c r="V397" s="159"/>
      <c r="W397" s="21">
        <v>1</v>
      </c>
      <c r="X397" s="21"/>
      <c r="Y397" s="21"/>
      <c r="Z397" s="21"/>
      <c r="AA397" s="21"/>
      <c r="AB397" s="21"/>
      <c r="AC397" s="21"/>
      <c r="AD397" s="21"/>
      <c r="AE397" s="21"/>
      <c r="AF397" s="21"/>
    </row>
    <row r="398" spans="1:32" ht="30" customHeight="1" x14ac:dyDescent="0.2">
      <c r="A398" s="22"/>
      <c r="B398" s="155"/>
      <c r="C398" s="155"/>
      <c r="D398" s="155"/>
      <c r="E398" s="155"/>
      <c r="F398" s="155"/>
      <c r="G398" s="38"/>
      <c r="H398" s="38"/>
      <c r="I398" s="155"/>
      <c r="J398" s="162"/>
      <c r="K398" s="155"/>
      <c r="L398" s="162"/>
      <c r="M398" s="86"/>
      <c r="N398" s="87"/>
      <c r="O398" s="87"/>
      <c r="P398" s="87"/>
      <c r="Q398" s="87"/>
      <c r="R398" s="87"/>
      <c r="S398" s="158"/>
      <c r="T398" s="155"/>
      <c r="U398" s="87"/>
      <c r="V398" s="159"/>
      <c r="W398" s="21">
        <v>1</v>
      </c>
      <c r="X398" s="21"/>
      <c r="Y398" s="21"/>
      <c r="Z398" s="21"/>
      <c r="AA398" s="21"/>
      <c r="AB398" s="21"/>
      <c r="AC398" s="21"/>
      <c r="AD398" s="21"/>
      <c r="AE398" s="21"/>
      <c r="AF398" s="21"/>
    </row>
    <row r="399" spans="1:32" ht="30" customHeight="1" x14ac:dyDescent="0.2">
      <c r="A399" s="22"/>
      <c r="B399" s="155"/>
      <c r="C399" s="155"/>
      <c r="D399" s="155"/>
      <c r="E399" s="155"/>
      <c r="F399" s="155"/>
      <c r="G399" s="38"/>
      <c r="H399" s="38"/>
      <c r="I399" s="155"/>
      <c r="J399" s="162"/>
      <c r="K399" s="155"/>
      <c r="L399" s="162"/>
      <c r="M399" s="86"/>
      <c r="N399" s="87"/>
      <c r="O399" s="87"/>
      <c r="P399" s="87"/>
      <c r="Q399" s="87"/>
      <c r="R399" s="87"/>
      <c r="S399" s="158"/>
      <c r="T399" s="155"/>
      <c r="U399" s="87"/>
      <c r="V399" s="159"/>
      <c r="W399" s="21">
        <v>1</v>
      </c>
      <c r="X399" s="21"/>
      <c r="Y399" s="21"/>
      <c r="Z399" s="21"/>
      <c r="AA399" s="21"/>
      <c r="AB399" s="21"/>
      <c r="AC399" s="21"/>
      <c r="AD399" s="21"/>
      <c r="AE399" s="21"/>
      <c r="AF399" s="21"/>
    </row>
    <row r="400" spans="1:32" ht="30" customHeight="1" x14ac:dyDescent="0.2">
      <c r="A400" s="22"/>
      <c r="B400" s="155"/>
      <c r="C400" s="155"/>
      <c r="D400" s="155"/>
      <c r="E400" s="155"/>
      <c r="F400" s="155"/>
      <c r="G400" s="38"/>
      <c r="H400" s="38"/>
      <c r="I400" s="155"/>
      <c r="J400" s="162"/>
      <c r="K400" s="155"/>
      <c r="L400" s="162"/>
      <c r="M400" s="86"/>
      <c r="N400" s="87"/>
      <c r="O400" s="87"/>
      <c r="P400" s="87"/>
      <c r="Q400" s="87"/>
      <c r="R400" s="87"/>
      <c r="S400" s="158"/>
      <c r="T400" s="155"/>
      <c r="U400" s="87"/>
      <c r="V400" s="159"/>
      <c r="W400" s="21">
        <v>1</v>
      </c>
      <c r="X400" s="21"/>
      <c r="Y400" s="21"/>
      <c r="Z400" s="21"/>
      <c r="AA400" s="21"/>
      <c r="AB400" s="21"/>
      <c r="AC400" s="21"/>
      <c r="AD400" s="21"/>
      <c r="AE400" s="21"/>
      <c r="AF400" s="21"/>
    </row>
    <row r="401" spans="1:32" ht="30" customHeight="1" x14ac:dyDescent="0.2">
      <c r="A401" s="22"/>
      <c r="B401" s="155"/>
      <c r="C401" s="155"/>
      <c r="D401" s="155"/>
      <c r="E401" s="155"/>
      <c r="F401" s="155"/>
      <c r="G401" s="38"/>
      <c r="H401" s="38"/>
      <c r="I401" s="155"/>
      <c r="J401" s="162"/>
      <c r="K401" s="155"/>
      <c r="L401" s="162"/>
      <c r="M401" s="86"/>
      <c r="N401" s="87"/>
      <c r="O401" s="87"/>
      <c r="P401" s="87"/>
      <c r="Q401" s="87"/>
      <c r="R401" s="87"/>
      <c r="S401" s="158"/>
      <c r="T401" s="155"/>
      <c r="U401" s="87"/>
      <c r="V401" s="159"/>
      <c r="W401" s="21">
        <v>1</v>
      </c>
      <c r="X401" s="21"/>
      <c r="Y401" s="21"/>
      <c r="Z401" s="21"/>
      <c r="AA401" s="21"/>
      <c r="AB401" s="21"/>
      <c r="AC401" s="21"/>
      <c r="AD401" s="21"/>
      <c r="AE401" s="21"/>
      <c r="AF401" s="21"/>
    </row>
    <row r="402" spans="1:32" ht="30" customHeight="1" x14ac:dyDescent="0.2">
      <c r="A402" s="22"/>
      <c r="B402" s="155"/>
      <c r="C402" s="155"/>
      <c r="D402" s="155"/>
      <c r="E402" s="155"/>
      <c r="F402" s="155"/>
      <c r="G402" s="38"/>
      <c r="H402" s="38"/>
      <c r="I402" s="155"/>
      <c r="J402" s="162"/>
      <c r="K402" s="155"/>
      <c r="L402" s="162"/>
      <c r="M402" s="86"/>
      <c r="N402" s="87"/>
      <c r="O402" s="87"/>
      <c r="P402" s="87"/>
      <c r="Q402" s="87"/>
      <c r="R402" s="87"/>
      <c r="S402" s="158"/>
      <c r="T402" s="155"/>
      <c r="U402" s="87"/>
      <c r="V402" s="159"/>
      <c r="W402" s="21">
        <v>1</v>
      </c>
      <c r="X402" s="21"/>
      <c r="Y402" s="21"/>
      <c r="Z402" s="21"/>
      <c r="AA402" s="21"/>
      <c r="AB402" s="21"/>
      <c r="AC402" s="21"/>
      <c r="AD402" s="21"/>
      <c r="AE402" s="21"/>
      <c r="AF402" s="21"/>
    </row>
    <row r="403" spans="1:32" ht="30" customHeight="1" x14ac:dyDescent="0.2">
      <c r="A403" s="22"/>
      <c r="B403" s="155"/>
      <c r="C403" s="155"/>
      <c r="D403" s="155"/>
      <c r="E403" s="155"/>
      <c r="F403" s="155"/>
      <c r="G403" s="38"/>
      <c r="H403" s="38"/>
      <c r="I403" s="155"/>
      <c r="J403" s="162"/>
      <c r="K403" s="155"/>
      <c r="L403" s="162"/>
      <c r="M403" s="86"/>
      <c r="N403" s="87"/>
      <c r="O403" s="87"/>
      <c r="P403" s="87"/>
      <c r="Q403" s="87"/>
      <c r="R403" s="87"/>
      <c r="S403" s="158"/>
      <c r="T403" s="155"/>
      <c r="U403" s="87"/>
      <c r="V403" s="159"/>
      <c r="W403" s="21">
        <v>1</v>
      </c>
      <c r="X403" s="21"/>
      <c r="Y403" s="21"/>
      <c r="Z403" s="21"/>
      <c r="AA403" s="21"/>
      <c r="AB403" s="21"/>
      <c r="AC403" s="21"/>
      <c r="AD403" s="21"/>
      <c r="AE403" s="21"/>
      <c r="AF403" s="21"/>
    </row>
    <row r="404" spans="1:32" ht="30" customHeight="1" x14ac:dyDescent="0.2">
      <c r="A404" s="22"/>
      <c r="B404" s="155"/>
      <c r="C404" s="155"/>
      <c r="D404" s="155"/>
      <c r="E404" s="155"/>
      <c r="F404" s="155"/>
      <c r="G404" s="38"/>
      <c r="H404" s="38"/>
      <c r="I404" s="155"/>
      <c r="J404" s="162"/>
      <c r="K404" s="155"/>
      <c r="L404" s="162"/>
      <c r="M404" s="86"/>
      <c r="N404" s="87"/>
      <c r="O404" s="87"/>
      <c r="P404" s="87"/>
      <c r="Q404" s="87"/>
      <c r="R404" s="87"/>
      <c r="S404" s="158"/>
      <c r="T404" s="155"/>
      <c r="U404" s="87"/>
      <c r="V404" s="159"/>
      <c r="W404" s="21">
        <v>1</v>
      </c>
      <c r="X404" s="21"/>
      <c r="Y404" s="21"/>
      <c r="Z404" s="21"/>
      <c r="AA404" s="21"/>
      <c r="AB404" s="21"/>
      <c r="AC404" s="21"/>
      <c r="AD404" s="21"/>
      <c r="AE404" s="21"/>
      <c r="AF404" s="21"/>
    </row>
    <row r="405" spans="1:32" ht="30" customHeight="1" x14ac:dyDescent="0.2">
      <c r="A405" s="22"/>
      <c r="B405" s="155"/>
      <c r="C405" s="155"/>
      <c r="D405" s="155"/>
      <c r="E405" s="155"/>
      <c r="F405" s="155"/>
      <c r="G405" s="38"/>
      <c r="H405" s="38"/>
      <c r="I405" s="155"/>
      <c r="J405" s="162"/>
      <c r="K405" s="155"/>
      <c r="L405" s="162"/>
      <c r="M405" s="86"/>
      <c r="N405" s="87"/>
      <c r="O405" s="87"/>
      <c r="P405" s="87"/>
      <c r="Q405" s="87"/>
      <c r="R405" s="87"/>
      <c r="S405" s="158"/>
      <c r="T405" s="155"/>
      <c r="U405" s="87"/>
      <c r="V405" s="159"/>
      <c r="W405" s="21">
        <v>1</v>
      </c>
      <c r="X405" s="21"/>
      <c r="Y405" s="21"/>
      <c r="Z405" s="21"/>
      <c r="AA405" s="21"/>
      <c r="AB405" s="21"/>
      <c r="AC405" s="21"/>
      <c r="AD405" s="21"/>
      <c r="AE405" s="21"/>
      <c r="AF405" s="21"/>
    </row>
    <row r="406" spans="1:32" ht="30" customHeight="1" x14ac:dyDescent="0.2">
      <c r="A406" s="22"/>
      <c r="B406" s="155"/>
      <c r="C406" s="155"/>
      <c r="D406" s="155"/>
      <c r="E406" s="155"/>
      <c r="F406" s="155"/>
      <c r="G406" s="38"/>
      <c r="H406" s="38"/>
      <c r="I406" s="155"/>
      <c r="J406" s="162"/>
      <c r="K406" s="155"/>
      <c r="L406" s="162"/>
      <c r="M406" s="86"/>
      <c r="N406" s="87"/>
      <c r="O406" s="87"/>
      <c r="P406" s="87"/>
      <c r="Q406" s="87"/>
      <c r="R406" s="87"/>
      <c r="S406" s="158"/>
      <c r="T406" s="155"/>
      <c r="U406" s="87"/>
      <c r="V406" s="159"/>
      <c r="W406" s="21">
        <v>1</v>
      </c>
      <c r="X406" s="21"/>
      <c r="Y406" s="21"/>
      <c r="Z406" s="21"/>
      <c r="AA406" s="21"/>
      <c r="AB406" s="21"/>
      <c r="AC406" s="21"/>
      <c r="AD406" s="21"/>
      <c r="AE406" s="21"/>
      <c r="AF406" s="21"/>
    </row>
    <row r="407" spans="1:32" ht="30" customHeight="1" x14ac:dyDescent="0.2">
      <c r="A407" s="22"/>
      <c r="B407" s="155"/>
      <c r="C407" s="155"/>
      <c r="D407" s="155"/>
      <c r="E407" s="155"/>
      <c r="F407" s="155"/>
      <c r="G407" s="38"/>
      <c r="H407" s="38"/>
      <c r="I407" s="155"/>
      <c r="J407" s="162"/>
      <c r="K407" s="155"/>
      <c r="L407" s="162"/>
      <c r="M407" s="86"/>
      <c r="N407" s="87"/>
      <c r="O407" s="87"/>
      <c r="P407" s="87"/>
      <c r="Q407" s="87"/>
      <c r="R407" s="87"/>
      <c r="S407" s="158"/>
      <c r="T407" s="155"/>
      <c r="U407" s="87"/>
      <c r="V407" s="159"/>
      <c r="W407" s="21">
        <v>1</v>
      </c>
      <c r="X407" s="21"/>
      <c r="Y407" s="21"/>
      <c r="Z407" s="21"/>
      <c r="AA407" s="21"/>
      <c r="AB407" s="21"/>
      <c r="AC407" s="21"/>
      <c r="AD407" s="21"/>
      <c r="AE407" s="21"/>
      <c r="AF407" s="21"/>
    </row>
    <row r="408" spans="1:32" ht="30" customHeight="1" x14ac:dyDescent="0.2">
      <c r="A408" s="22"/>
      <c r="B408" s="155"/>
      <c r="C408" s="155"/>
      <c r="D408" s="155"/>
      <c r="E408" s="155"/>
      <c r="F408" s="155"/>
      <c r="G408" s="38"/>
      <c r="H408" s="38"/>
      <c r="I408" s="155"/>
      <c r="J408" s="162"/>
      <c r="K408" s="155"/>
      <c r="L408" s="162"/>
      <c r="M408" s="86"/>
      <c r="N408" s="87"/>
      <c r="O408" s="87"/>
      <c r="P408" s="87"/>
      <c r="Q408" s="87"/>
      <c r="R408" s="87"/>
      <c r="S408" s="158"/>
      <c r="T408" s="155"/>
      <c r="U408" s="87"/>
      <c r="V408" s="159"/>
      <c r="W408" s="21">
        <v>1</v>
      </c>
      <c r="X408" s="21"/>
      <c r="Y408" s="21"/>
      <c r="Z408" s="21"/>
      <c r="AA408" s="21"/>
      <c r="AB408" s="21"/>
      <c r="AC408" s="21"/>
      <c r="AD408" s="21"/>
      <c r="AE408" s="21"/>
      <c r="AF408" s="21"/>
    </row>
    <row r="409" spans="1:32" ht="30" customHeight="1" x14ac:dyDescent="0.2">
      <c r="A409" s="22"/>
      <c r="B409" s="155"/>
      <c r="C409" s="155"/>
      <c r="D409" s="155"/>
      <c r="E409" s="155"/>
      <c r="F409" s="155"/>
      <c r="G409" s="38"/>
      <c r="H409" s="38"/>
      <c r="I409" s="155"/>
      <c r="J409" s="162"/>
      <c r="K409" s="155"/>
      <c r="L409" s="162"/>
      <c r="M409" s="86"/>
      <c r="N409" s="87"/>
      <c r="O409" s="87"/>
      <c r="P409" s="87"/>
      <c r="Q409" s="87"/>
      <c r="R409" s="87"/>
      <c r="S409" s="158"/>
      <c r="T409" s="155"/>
      <c r="U409" s="87"/>
      <c r="V409" s="159"/>
      <c r="W409" s="21">
        <v>1</v>
      </c>
      <c r="X409" s="21"/>
      <c r="Y409" s="21"/>
      <c r="Z409" s="21"/>
      <c r="AA409" s="21"/>
      <c r="AB409" s="21"/>
      <c r="AC409" s="21"/>
      <c r="AD409" s="21"/>
      <c r="AE409" s="21"/>
      <c r="AF409" s="21"/>
    </row>
    <row r="410" spans="1:32" ht="30" customHeight="1" x14ac:dyDescent="0.2">
      <c r="A410" s="22"/>
      <c r="B410" s="155"/>
      <c r="C410" s="155"/>
      <c r="D410" s="155"/>
      <c r="E410" s="155"/>
      <c r="F410" s="155"/>
      <c r="G410" s="38"/>
      <c r="H410" s="38"/>
      <c r="I410" s="155"/>
      <c r="J410" s="162"/>
      <c r="K410" s="155"/>
      <c r="L410" s="162"/>
      <c r="M410" s="86"/>
      <c r="N410" s="87"/>
      <c r="O410" s="87"/>
      <c r="P410" s="87"/>
      <c r="Q410" s="87"/>
      <c r="R410" s="87"/>
      <c r="S410" s="158"/>
      <c r="T410" s="155"/>
      <c r="U410" s="87"/>
      <c r="V410" s="159"/>
      <c r="W410" s="21">
        <v>1</v>
      </c>
      <c r="X410" s="21"/>
      <c r="Y410" s="21"/>
      <c r="Z410" s="21"/>
      <c r="AA410" s="21"/>
      <c r="AB410" s="21"/>
      <c r="AC410" s="21"/>
      <c r="AD410" s="21"/>
      <c r="AE410" s="21"/>
      <c r="AF410" s="21"/>
    </row>
    <row r="411" spans="1:32" ht="30" customHeight="1" x14ac:dyDescent="0.2">
      <c r="A411" s="22"/>
      <c r="B411" s="155"/>
      <c r="C411" s="155"/>
      <c r="D411" s="155"/>
      <c r="E411" s="155"/>
      <c r="F411" s="155"/>
      <c r="G411" s="38"/>
      <c r="H411" s="38"/>
      <c r="I411" s="155"/>
      <c r="J411" s="162"/>
      <c r="K411" s="155"/>
      <c r="L411" s="162"/>
      <c r="M411" s="86"/>
      <c r="N411" s="87"/>
      <c r="O411" s="87"/>
      <c r="P411" s="87"/>
      <c r="Q411" s="87"/>
      <c r="R411" s="87"/>
      <c r="S411" s="158"/>
      <c r="T411" s="155"/>
      <c r="U411" s="87"/>
      <c r="V411" s="159"/>
      <c r="W411" s="21">
        <v>1</v>
      </c>
      <c r="X411" s="21"/>
      <c r="Y411" s="21"/>
      <c r="Z411" s="21"/>
      <c r="AA411" s="21"/>
      <c r="AB411" s="21"/>
      <c r="AC411" s="21"/>
      <c r="AD411" s="21"/>
      <c r="AE411" s="21"/>
      <c r="AF411" s="21"/>
    </row>
    <row r="412" spans="1:32" ht="30" customHeight="1" x14ac:dyDescent="0.2">
      <c r="A412" s="22"/>
      <c r="B412" s="155"/>
      <c r="C412" s="155"/>
      <c r="D412" s="155"/>
      <c r="E412" s="155"/>
      <c r="F412" s="155"/>
      <c r="G412" s="38"/>
      <c r="H412" s="38"/>
      <c r="I412" s="155"/>
      <c r="J412" s="162"/>
      <c r="K412" s="155"/>
      <c r="L412" s="162"/>
      <c r="M412" s="86"/>
      <c r="N412" s="87"/>
      <c r="O412" s="87"/>
      <c r="P412" s="87"/>
      <c r="Q412" s="87"/>
      <c r="R412" s="87"/>
      <c r="S412" s="158"/>
      <c r="T412" s="155"/>
      <c r="U412" s="87"/>
      <c r="V412" s="159"/>
      <c r="W412" s="21">
        <v>1</v>
      </c>
      <c r="X412" s="21"/>
      <c r="Y412" s="21"/>
      <c r="Z412" s="21"/>
      <c r="AA412" s="21"/>
      <c r="AB412" s="21"/>
      <c r="AC412" s="21"/>
      <c r="AD412" s="21"/>
      <c r="AE412" s="21"/>
      <c r="AF412" s="21"/>
    </row>
    <row r="413" spans="1:32" ht="30" customHeight="1" x14ac:dyDescent="0.2">
      <c r="A413" s="22"/>
      <c r="B413" s="155"/>
      <c r="C413" s="155"/>
      <c r="D413" s="155"/>
      <c r="E413" s="155"/>
      <c r="F413" s="155"/>
      <c r="G413" s="38"/>
      <c r="H413" s="38"/>
      <c r="I413" s="155"/>
      <c r="J413" s="162"/>
      <c r="K413" s="155"/>
      <c r="L413" s="162"/>
      <c r="M413" s="86"/>
      <c r="N413" s="87"/>
      <c r="O413" s="87"/>
      <c r="P413" s="87"/>
      <c r="Q413" s="87"/>
      <c r="R413" s="87"/>
      <c r="S413" s="158"/>
      <c r="T413" s="155"/>
      <c r="U413" s="87"/>
      <c r="V413" s="159"/>
      <c r="W413" s="21">
        <v>1</v>
      </c>
      <c r="X413" s="21"/>
      <c r="Y413" s="21"/>
      <c r="Z413" s="21"/>
      <c r="AA413" s="21"/>
      <c r="AB413" s="21"/>
      <c r="AC413" s="21"/>
      <c r="AD413" s="21"/>
      <c r="AE413" s="21"/>
      <c r="AF413" s="21"/>
    </row>
    <row r="414" spans="1:32" ht="30" customHeight="1" x14ac:dyDescent="0.2">
      <c r="A414" s="22"/>
      <c r="B414" s="155"/>
      <c r="C414" s="155"/>
      <c r="D414" s="155"/>
      <c r="E414" s="155"/>
      <c r="F414" s="155"/>
      <c r="G414" s="38"/>
      <c r="H414" s="38"/>
      <c r="I414" s="155"/>
      <c r="J414" s="162"/>
      <c r="K414" s="155"/>
      <c r="L414" s="162"/>
      <c r="M414" s="86"/>
      <c r="N414" s="87"/>
      <c r="O414" s="87"/>
      <c r="P414" s="87"/>
      <c r="Q414" s="87"/>
      <c r="R414" s="87"/>
      <c r="S414" s="158"/>
      <c r="T414" s="155"/>
      <c r="U414" s="87"/>
      <c r="V414" s="159"/>
      <c r="W414" s="21">
        <v>1</v>
      </c>
      <c r="X414" s="21"/>
      <c r="Y414" s="21"/>
      <c r="Z414" s="21"/>
      <c r="AA414" s="21"/>
      <c r="AB414" s="21"/>
      <c r="AC414" s="21"/>
      <c r="AD414" s="21"/>
      <c r="AE414" s="21"/>
      <c r="AF414" s="21"/>
    </row>
    <row r="415" spans="1:32" ht="30" customHeight="1" x14ac:dyDescent="0.2">
      <c r="A415" s="22"/>
      <c r="B415" s="155"/>
      <c r="C415" s="155"/>
      <c r="D415" s="155"/>
      <c r="E415" s="155"/>
      <c r="F415" s="155"/>
      <c r="G415" s="38"/>
      <c r="H415" s="38"/>
      <c r="I415" s="155"/>
      <c r="J415" s="162"/>
      <c r="K415" s="155"/>
      <c r="L415" s="162"/>
      <c r="M415" s="86"/>
      <c r="N415" s="87"/>
      <c r="O415" s="87"/>
      <c r="P415" s="87"/>
      <c r="Q415" s="87"/>
      <c r="R415" s="87"/>
      <c r="S415" s="158"/>
      <c r="T415" s="155"/>
      <c r="U415" s="87"/>
      <c r="V415" s="159"/>
      <c r="W415" s="21">
        <v>1</v>
      </c>
      <c r="X415" s="21"/>
      <c r="Y415" s="21"/>
      <c r="Z415" s="21"/>
      <c r="AA415" s="21"/>
      <c r="AB415" s="21"/>
      <c r="AC415" s="21"/>
      <c r="AD415" s="21"/>
      <c r="AE415" s="21"/>
      <c r="AF415" s="21"/>
    </row>
    <row r="416" spans="1:32" ht="30" customHeight="1" x14ac:dyDescent="0.2">
      <c r="A416" s="22"/>
      <c r="B416" s="155"/>
      <c r="C416" s="155"/>
      <c r="D416" s="155"/>
      <c r="E416" s="155"/>
      <c r="F416" s="155"/>
      <c r="G416" s="38"/>
      <c r="H416" s="38"/>
      <c r="I416" s="155"/>
      <c r="J416" s="162"/>
      <c r="K416" s="155"/>
      <c r="L416" s="162"/>
      <c r="M416" s="86"/>
      <c r="N416" s="87"/>
      <c r="O416" s="87"/>
      <c r="P416" s="87"/>
      <c r="Q416" s="87"/>
      <c r="R416" s="87"/>
      <c r="S416" s="158"/>
      <c r="T416" s="155"/>
      <c r="U416" s="87"/>
      <c r="V416" s="159"/>
      <c r="W416" s="21">
        <v>1</v>
      </c>
      <c r="X416" s="21"/>
      <c r="Y416" s="21"/>
      <c r="Z416" s="21"/>
      <c r="AA416" s="21"/>
      <c r="AB416" s="21"/>
      <c r="AC416" s="21"/>
      <c r="AD416" s="21"/>
      <c r="AE416" s="21"/>
      <c r="AF416" s="21"/>
    </row>
    <row r="417" spans="1:32" ht="30" customHeight="1" x14ac:dyDescent="0.2">
      <c r="A417" s="22"/>
      <c r="B417" s="155"/>
      <c r="C417" s="155"/>
      <c r="D417" s="155"/>
      <c r="E417" s="155"/>
      <c r="F417" s="155"/>
      <c r="G417" s="38"/>
      <c r="H417" s="38"/>
      <c r="I417" s="155"/>
      <c r="J417" s="162"/>
      <c r="K417" s="155"/>
      <c r="L417" s="162"/>
      <c r="M417" s="86"/>
      <c r="N417" s="87"/>
      <c r="O417" s="87"/>
      <c r="P417" s="87"/>
      <c r="Q417" s="87"/>
      <c r="R417" s="87"/>
      <c r="S417" s="158"/>
      <c r="T417" s="155"/>
      <c r="U417" s="87"/>
      <c r="V417" s="159"/>
      <c r="W417" s="21">
        <v>1</v>
      </c>
      <c r="X417" s="21"/>
      <c r="Y417" s="21"/>
      <c r="Z417" s="21"/>
      <c r="AA417" s="21"/>
      <c r="AB417" s="21"/>
      <c r="AC417" s="21"/>
      <c r="AD417" s="21"/>
      <c r="AE417" s="21"/>
      <c r="AF417" s="21"/>
    </row>
    <row r="418" spans="1:32" ht="30" customHeight="1" x14ac:dyDescent="0.2">
      <c r="A418" s="22"/>
      <c r="B418" s="155"/>
      <c r="C418" s="155"/>
      <c r="D418" s="155"/>
      <c r="E418" s="155"/>
      <c r="F418" s="155"/>
      <c r="G418" s="38"/>
      <c r="H418" s="38"/>
      <c r="I418" s="155"/>
      <c r="J418" s="162"/>
      <c r="K418" s="155"/>
      <c r="L418" s="162"/>
      <c r="M418" s="86"/>
      <c r="N418" s="87"/>
      <c r="O418" s="87"/>
      <c r="P418" s="87"/>
      <c r="Q418" s="87"/>
      <c r="R418" s="87"/>
      <c r="S418" s="158"/>
      <c r="T418" s="155"/>
      <c r="U418" s="87"/>
      <c r="V418" s="159"/>
      <c r="W418" s="21">
        <v>1</v>
      </c>
      <c r="X418" s="21"/>
      <c r="Y418" s="21"/>
      <c r="Z418" s="21"/>
      <c r="AA418" s="21"/>
      <c r="AB418" s="21"/>
      <c r="AC418" s="21"/>
      <c r="AD418" s="21"/>
      <c r="AE418" s="21"/>
      <c r="AF418" s="21"/>
    </row>
    <row r="419" spans="1:32" ht="30" customHeight="1" x14ac:dyDescent="0.2">
      <c r="A419" s="22"/>
      <c r="B419" s="155"/>
      <c r="C419" s="155"/>
      <c r="D419" s="155"/>
      <c r="E419" s="155"/>
      <c r="F419" s="155"/>
      <c r="G419" s="38"/>
      <c r="H419" s="38"/>
      <c r="I419" s="155"/>
      <c r="J419" s="162"/>
      <c r="K419" s="155"/>
      <c r="L419" s="162"/>
      <c r="M419" s="86"/>
      <c r="N419" s="87"/>
      <c r="O419" s="87"/>
      <c r="P419" s="87"/>
      <c r="Q419" s="87"/>
      <c r="R419" s="87"/>
      <c r="S419" s="158"/>
      <c r="T419" s="155"/>
      <c r="U419" s="87"/>
      <c r="V419" s="159"/>
      <c r="W419" s="21">
        <v>1</v>
      </c>
      <c r="X419" s="21"/>
      <c r="Y419" s="21"/>
      <c r="Z419" s="21"/>
      <c r="AA419" s="21"/>
      <c r="AB419" s="21"/>
      <c r="AC419" s="21"/>
      <c r="AD419" s="21"/>
      <c r="AE419" s="21"/>
      <c r="AF419" s="21"/>
    </row>
    <row r="420" spans="1:32" ht="30" customHeight="1" x14ac:dyDescent="0.2">
      <c r="A420" s="22"/>
      <c r="B420" s="155"/>
      <c r="C420" s="155"/>
      <c r="D420" s="155"/>
      <c r="E420" s="155"/>
      <c r="F420" s="155"/>
      <c r="G420" s="38"/>
      <c r="H420" s="38"/>
      <c r="I420" s="155"/>
      <c r="J420" s="162"/>
      <c r="K420" s="155"/>
      <c r="L420" s="162"/>
      <c r="M420" s="86"/>
      <c r="N420" s="87"/>
      <c r="O420" s="87"/>
      <c r="P420" s="87"/>
      <c r="Q420" s="87"/>
      <c r="R420" s="87"/>
      <c r="S420" s="158"/>
      <c r="T420" s="155"/>
      <c r="U420" s="87"/>
      <c r="V420" s="159"/>
      <c r="W420" s="21">
        <v>1</v>
      </c>
      <c r="X420" s="21"/>
      <c r="Y420" s="21"/>
      <c r="Z420" s="21"/>
      <c r="AA420" s="21"/>
      <c r="AB420" s="21"/>
      <c r="AC420" s="21"/>
      <c r="AD420" s="21"/>
      <c r="AE420" s="21"/>
      <c r="AF420" s="21"/>
    </row>
    <row r="421" spans="1:32" ht="30" customHeight="1" x14ac:dyDescent="0.2">
      <c r="A421" s="22"/>
      <c r="B421" s="155"/>
      <c r="C421" s="155"/>
      <c r="D421" s="155"/>
      <c r="E421" s="155"/>
      <c r="F421" s="155"/>
      <c r="G421" s="38"/>
      <c r="H421" s="38"/>
      <c r="I421" s="155"/>
      <c r="J421" s="162"/>
      <c r="K421" s="155"/>
      <c r="L421" s="162"/>
      <c r="M421" s="86"/>
      <c r="N421" s="87"/>
      <c r="O421" s="87"/>
      <c r="P421" s="87"/>
      <c r="Q421" s="87"/>
      <c r="R421" s="87"/>
      <c r="S421" s="158"/>
      <c r="T421" s="155"/>
      <c r="U421" s="87"/>
      <c r="V421" s="159"/>
      <c r="W421" s="21">
        <v>1</v>
      </c>
      <c r="X421" s="21"/>
      <c r="Y421" s="21"/>
      <c r="Z421" s="21"/>
      <c r="AA421" s="21"/>
      <c r="AB421" s="21"/>
      <c r="AC421" s="21"/>
      <c r="AD421" s="21"/>
      <c r="AE421" s="21"/>
      <c r="AF421" s="21"/>
    </row>
    <row r="422" spans="1:32" ht="30" customHeight="1" x14ac:dyDescent="0.2">
      <c r="A422" s="22"/>
      <c r="B422" s="155"/>
      <c r="C422" s="155"/>
      <c r="D422" s="155"/>
      <c r="E422" s="155"/>
      <c r="F422" s="155"/>
      <c r="G422" s="38"/>
      <c r="H422" s="38"/>
      <c r="I422" s="155"/>
      <c r="J422" s="162"/>
      <c r="K422" s="155"/>
      <c r="L422" s="162"/>
      <c r="M422" s="86"/>
      <c r="N422" s="87"/>
      <c r="O422" s="87"/>
      <c r="P422" s="87"/>
      <c r="Q422" s="87"/>
      <c r="R422" s="87"/>
      <c r="S422" s="158"/>
      <c r="T422" s="155"/>
      <c r="U422" s="87"/>
      <c r="V422" s="159"/>
      <c r="W422" s="21">
        <v>1</v>
      </c>
      <c r="X422" s="21"/>
      <c r="Y422" s="21"/>
      <c r="Z422" s="21"/>
      <c r="AA422" s="21"/>
      <c r="AB422" s="21"/>
      <c r="AC422" s="21"/>
      <c r="AD422" s="21"/>
      <c r="AE422" s="21"/>
      <c r="AF422" s="21"/>
    </row>
    <row r="423" spans="1:32" ht="30" customHeight="1" x14ac:dyDescent="0.2">
      <c r="A423" s="22"/>
      <c r="B423" s="155"/>
      <c r="C423" s="155"/>
      <c r="D423" s="155"/>
      <c r="E423" s="155"/>
      <c r="F423" s="155"/>
      <c r="G423" s="38"/>
      <c r="H423" s="38"/>
      <c r="I423" s="155"/>
      <c r="J423" s="162"/>
      <c r="K423" s="155"/>
      <c r="L423" s="162"/>
      <c r="M423" s="86"/>
      <c r="N423" s="87"/>
      <c r="O423" s="87"/>
      <c r="P423" s="87"/>
      <c r="Q423" s="87"/>
      <c r="R423" s="87"/>
      <c r="S423" s="158"/>
      <c r="T423" s="155"/>
      <c r="U423" s="87"/>
      <c r="V423" s="159"/>
      <c r="W423" s="21">
        <v>1</v>
      </c>
      <c r="X423" s="21"/>
      <c r="Y423" s="21"/>
      <c r="Z423" s="21"/>
      <c r="AA423" s="21"/>
      <c r="AB423" s="21"/>
      <c r="AC423" s="21"/>
      <c r="AD423" s="21"/>
      <c r="AE423" s="21"/>
      <c r="AF423" s="21"/>
    </row>
    <row r="424" spans="1:32" ht="30" customHeight="1" x14ac:dyDescent="0.2">
      <c r="A424" s="22"/>
      <c r="B424" s="155"/>
      <c r="C424" s="155"/>
      <c r="D424" s="155"/>
      <c r="E424" s="155"/>
      <c r="F424" s="155"/>
      <c r="G424" s="38"/>
      <c r="H424" s="38"/>
      <c r="I424" s="155"/>
      <c r="J424" s="162"/>
      <c r="K424" s="155"/>
      <c r="L424" s="162"/>
      <c r="M424" s="86"/>
      <c r="N424" s="87"/>
      <c r="O424" s="87"/>
      <c r="P424" s="87"/>
      <c r="Q424" s="87"/>
      <c r="R424" s="87"/>
      <c r="S424" s="158"/>
      <c r="T424" s="155"/>
      <c r="U424" s="87"/>
      <c r="V424" s="159"/>
      <c r="W424" s="21">
        <v>1</v>
      </c>
      <c r="X424" s="21"/>
      <c r="Y424" s="21"/>
      <c r="Z424" s="21"/>
      <c r="AA424" s="21"/>
      <c r="AB424" s="21"/>
      <c r="AC424" s="21"/>
      <c r="AD424" s="21"/>
      <c r="AE424" s="21"/>
      <c r="AF424" s="21"/>
    </row>
    <row r="425" spans="1:32" ht="30" customHeight="1" x14ac:dyDescent="0.2">
      <c r="A425" s="22"/>
      <c r="B425" s="155"/>
      <c r="C425" s="155"/>
      <c r="D425" s="155"/>
      <c r="E425" s="155"/>
      <c r="F425" s="155"/>
      <c r="G425" s="38"/>
      <c r="H425" s="38"/>
      <c r="I425" s="155"/>
      <c r="J425" s="162"/>
      <c r="K425" s="155"/>
      <c r="L425" s="162"/>
      <c r="M425" s="86"/>
      <c r="N425" s="87"/>
      <c r="O425" s="87"/>
      <c r="P425" s="87"/>
      <c r="Q425" s="87"/>
      <c r="R425" s="87"/>
      <c r="S425" s="158"/>
      <c r="T425" s="155"/>
      <c r="U425" s="87"/>
      <c r="V425" s="159"/>
      <c r="W425" s="21">
        <v>1</v>
      </c>
      <c r="X425" s="21"/>
      <c r="Y425" s="21"/>
      <c r="Z425" s="21"/>
      <c r="AA425" s="21"/>
      <c r="AB425" s="21"/>
      <c r="AC425" s="21"/>
      <c r="AD425" s="21"/>
      <c r="AE425" s="21"/>
      <c r="AF425" s="21"/>
    </row>
    <row r="426" spans="1:32" ht="30" customHeight="1" x14ac:dyDescent="0.2">
      <c r="A426" s="22"/>
      <c r="B426" s="155"/>
      <c r="C426" s="155"/>
      <c r="D426" s="155"/>
      <c r="E426" s="155"/>
      <c r="F426" s="155"/>
      <c r="G426" s="38"/>
      <c r="H426" s="38"/>
      <c r="I426" s="155"/>
      <c r="J426" s="162"/>
      <c r="K426" s="155"/>
      <c r="L426" s="162"/>
      <c r="M426" s="86"/>
      <c r="N426" s="87"/>
      <c r="O426" s="87"/>
      <c r="P426" s="87"/>
      <c r="Q426" s="87"/>
      <c r="R426" s="87"/>
      <c r="S426" s="158"/>
      <c r="T426" s="155"/>
      <c r="U426" s="87"/>
      <c r="V426" s="159"/>
      <c r="W426" s="21">
        <v>1</v>
      </c>
      <c r="X426" s="21"/>
      <c r="Y426" s="21"/>
      <c r="Z426" s="21"/>
      <c r="AA426" s="21"/>
      <c r="AB426" s="21"/>
      <c r="AC426" s="21"/>
      <c r="AD426" s="21"/>
      <c r="AE426" s="21"/>
      <c r="AF426" s="21"/>
    </row>
    <row r="427" spans="1:32" ht="30" customHeight="1" x14ac:dyDescent="0.2">
      <c r="A427" s="22"/>
      <c r="B427" s="155"/>
      <c r="C427" s="155"/>
      <c r="D427" s="155"/>
      <c r="E427" s="155"/>
      <c r="F427" s="155"/>
      <c r="G427" s="38"/>
      <c r="H427" s="38"/>
      <c r="I427" s="155"/>
      <c r="J427" s="162"/>
      <c r="K427" s="155"/>
      <c r="L427" s="162"/>
      <c r="M427" s="86"/>
      <c r="N427" s="87"/>
      <c r="O427" s="87"/>
      <c r="P427" s="87"/>
      <c r="Q427" s="87"/>
      <c r="R427" s="87"/>
      <c r="S427" s="158"/>
      <c r="T427" s="155"/>
      <c r="U427" s="87"/>
      <c r="V427" s="159"/>
      <c r="W427" s="21">
        <v>1</v>
      </c>
      <c r="X427" s="21"/>
      <c r="Y427" s="21"/>
      <c r="Z427" s="21"/>
      <c r="AA427" s="21"/>
      <c r="AB427" s="21"/>
      <c r="AC427" s="21"/>
      <c r="AD427" s="21"/>
      <c r="AE427" s="21"/>
      <c r="AF427" s="21"/>
    </row>
    <row r="428" spans="1:32" ht="30" customHeight="1" x14ac:dyDescent="0.2">
      <c r="A428" s="22"/>
      <c r="B428" s="155"/>
      <c r="C428" s="155"/>
      <c r="D428" s="155"/>
      <c r="E428" s="155"/>
      <c r="F428" s="155"/>
      <c r="G428" s="38"/>
      <c r="H428" s="38"/>
      <c r="I428" s="155"/>
      <c r="J428" s="162"/>
      <c r="K428" s="155"/>
      <c r="L428" s="162"/>
      <c r="M428" s="86"/>
      <c r="N428" s="87"/>
      <c r="O428" s="87"/>
      <c r="P428" s="87"/>
      <c r="Q428" s="87"/>
      <c r="R428" s="87"/>
      <c r="S428" s="158"/>
      <c r="T428" s="155"/>
      <c r="U428" s="87"/>
      <c r="V428" s="159"/>
      <c r="W428" s="21">
        <v>1</v>
      </c>
      <c r="X428" s="21"/>
      <c r="Y428" s="21"/>
      <c r="Z428" s="21"/>
      <c r="AA428" s="21"/>
      <c r="AB428" s="21"/>
      <c r="AC428" s="21"/>
      <c r="AD428" s="21"/>
      <c r="AE428" s="21"/>
      <c r="AF428" s="21"/>
    </row>
    <row r="429" spans="1:32" ht="30" customHeight="1" x14ac:dyDescent="0.2">
      <c r="A429" s="22"/>
      <c r="B429" s="155"/>
      <c r="C429" s="155"/>
      <c r="D429" s="155"/>
      <c r="E429" s="155"/>
      <c r="F429" s="155"/>
      <c r="G429" s="38"/>
      <c r="H429" s="38"/>
      <c r="I429" s="155"/>
      <c r="J429" s="162"/>
      <c r="K429" s="155"/>
      <c r="L429" s="162"/>
      <c r="M429" s="86"/>
      <c r="N429" s="87"/>
      <c r="O429" s="87"/>
      <c r="P429" s="87"/>
      <c r="Q429" s="87"/>
      <c r="R429" s="87"/>
      <c r="S429" s="158"/>
      <c r="T429" s="155"/>
      <c r="U429" s="87"/>
      <c r="V429" s="159"/>
      <c r="W429" s="21">
        <v>1</v>
      </c>
      <c r="X429" s="21"/>
      <c r="Y429" s="21"/>
      <c r="Z429" s="21"/>
      <c r="AA429" s="21"/>
      <c r="AB429" s="21"/>
      <c r="AC429" s="21"/>
      <c r="AD429" s="21"/>
      <c r="AE429" s="21"/>
      <c r="AF429" s="21"/>
    </row>
    <row r="430" spans="1:32" ht="30" customHeight="1" x14ac:dyDescent="0.2">
      <c r="A430" s="22"/>
      <c r="B430" s="155"/>
      <c r="C430" s="155"/>
      <c r="D430" s="155"/>
      <c r="E430" s="155"/>
      <c r="F430" s="155"/>
      <c r="G430" s="38"/>
      <c r="H430" s="38"/>
      <c r="I430" s="155"/>
      <c r="J430" s="162"/>
      <c r="K430" s="155"/>
      <c r="L430" s="162"/>
      <c r="M430" s="86"/>
      <c r="N430" s="87"/>
      <c r="O430" s="87"/>
      <c r="P430" s="87"/>
      <c r="Q430" s="87"/>
      <c r="R430" s="87"/>
      <c r="S430" s="158"/>
      <c r="T430" s="155"/>
      <c r="U430" s="87"/>
      <c r="V430" s="159"/>
      <c r="W430" s="21">
        <v>1</v>
      </c>
      <c r="X430" s="21"/>
      <c r="Y430" s="21"/>
      <c r="Z430" s="21"/>
      <c r="AA430" s="21"/>
      <c r="AB430" s="21"/>
      <c r="AC430" s="21"/>
      <c r="AD430" s="21"/>
      <c r="AE430" s="21"/>
      <c r="AF430" s="21"/>
    </row>
    <row r="431" spans="1:32" ht="30" customHeight="1" x14ac:dyDescent="0.2">
      <c r="A431" s="22"/>
      <c r="B431" s="155"/>
      <c r="C431" s="155"/>
      <c r="D431" s="155"/>
      <c r="E431" s="155"/>
      <c r="F431" s="155"/>
      <c r="G431" s="38"/>
      <c r="H431" s="38"/>
      <c r="I431" s="155"/>
      <c r="J431" s="162"/>
      <c r="K431" s="155"/>
      <c r="L431" s="162"/>
      <c r="M431" s="86"/>
      <c r="N431" s="87"/>
      <c r="O431" s="87"/>
      <c r="P431" s="87"/>
      <c r="Q431" s="87"/>
      <c r="R431" s="87"/>
      <c r="S431" s="158"/>
      <c r="T431" s="155"/>
      <c r="U431" s="87"/>
      <c r="V431" s="159"/>
      <c r="W431" s="21">
        <v>1</v>
      </c>
      <c r="X431" s="21"/>
      <c r="Y431" s="21"/>
      <c r="Z431" s="21"/>
      <c r="AA431" s="21"/>
      <c r="AB431" s="21"/>
      <c r="AC431" s="21"/>
      <c r="AD431" s="21"/>
      <c r="AE431" s="21"/>
      <c r="AF431" s="21"/>
    </row>
    <row r="432" spans="1:32" ht="30" customHeight="1" x14ac:dyDescent="0.2">
      <c r="A432" s="22"/>
      <c r="B432" s="155"/>
      <c r="C432" s="155"/>
      <c r="D432" s="155"/>
      <c r="E432" s="155"/>
      <c r="F432" s="155"/>
      <c r="G432" s="38"/>
      <c r="H432" s="38"/>
      <c r="I432" s="155"/>
      <c r="J432" s="162"/>
      <c r="K432" s="155"/>
      <c r="L432" s="162"/>
      <c r="M432" s="86"/>
      <c r="N432" s="87"/>
      <c r="O432" s="87"/>
      <c r="P432" s="87"/>
      <c r="Q432" s="87"/>
      <c r="R432" s="87"/>
      <c r="S432" s="158"/>
      <c r="T432" s="155"/>
      <c r="U432" s="87"/>
      <c r="V432" s="159"/>
      <c r="W432" s="21">
        <v>1</v>
      </c>
      <c r="X432" s="21"/>
      <c r="Y432" s="21"/>
      <c r="Z432" s="21"/>
      <c r="AA432" s="21"/>
      <c r="AB432" s="21"/>
      <c r="AC432" s="21"/>
      <c r="AD432" s="21"/>
      <c r="AE432" s="21"/>
      <c r="AF432" s="21"/>
    </row>
    <row r="433" spans="1:32" ht="30" customHeight="1" x14ac:dyDescent="0.2">
      <c r="A433" s="22"/>
      <c r="B433" s="155"/>
      <c r="C433" s="155"/>
      <c r="D433" s="155"/>
      <c r="E433" s="155"/>
      <c r="F433" s="155"/>
      <c r="G433" s="38"/>
      <c r="H433" s="38"/>
      <c r="I433" s="155"/>
      <c r="J433" s="162"/>
      <c r="K433" s="155"/>
      <c r="L433" s="162"/>
      <c r="M433" s="86"/>
      <c r="N433" s="87"/>
      <c r="O433" s="87"/>
      <c r="P433" s="87"/>
      <c r="Q433" s="87"/>
      <c r="R433" s="87"/>
      <c r="S433" s="158"/>
      <c r="T433" s="155"/>
      <c r="U433" s="87"/>
      <c r="V433" s="159"/>
      <c r="W433" s="21">
        <v>1</v>
      </c>
      <c r="X433" s="21"/>
      <c r="Y433" s="21"/>
      <c r="Z433" s="21"/>
      <c r="AA433" s="21"/>
      <c r="AB433" s="21"/>
      <c r="AC433" s="21"/>
      <c r="AD433" s="21"/>
      <c r="AE433" s="21"/>
      <c r="AF433" s="21"/>
    </row>
    <row r="434" spans="1:32" ht="30" customHeight="1" x14ac:dyDescent="0.2">
      <c r="A434" s="22"/>
      <c r="B434" s="155"/>
      <c r="C434" s="155"/>
      <c r="D434" s="155"/>
      <c r="E434" s="155"/>
      <c r="F434" s="155"/>
      <c r="G434" s="38"/>
      <c r="H434" s="38"/>
      <c r="I434" s="155"/>
      <c r="J434" s="162"/>
      <c r="K434" s="155"/>
      <c r="L434" s="162"/>
      <c r="M434" s="86"/>
      <c r="N434" s="87"/>
      <c r="O434" s="87"/>
      <c r="P434" s="87"/>
      <c r="Q434" s="87"/>
      <c r="R434" s="87"/>
      <c r="S434" s="158"/>
      <c r="T434" s="155"/>
      <c r="U434" s="87"/>
      <c r="V434" s="159"/>
      <c r="W434" s="21">
        <v>1</v>
      </c>
      <c r="X434" s="21"/>
      <c r="Y434" s="21"/>
      <c r="Z434" s="21"/>
      <c r="AA434" s="21"/>
      <c r="AB434" s="21"/>
      <c r="AC434" s="21"/>
      <c r="AD434" s="21"/>
      <c r="AE434" s="21"/>
      <c r="AF434" s="21"/>
    </row>
    <row r="435" spans="1:32" ht="30" customHeight="1" x14ac:dyDescent="0.2">
      <c r="A435" s="22"/>
      <c r="B435" s="155"/>
      <c r="C435" s="155"/>
      <c r="D435" s="155"/>
      <c r="E435" s="155"/>
      <c r="F435" s="155"/>
      <c r="G435" s="38"/>
      <c r="H435" s="38"/>
      <c r="I435" s="155"/>
      <c r="J435" s="162"/>
      <c r="K435" s="155"/>
      <c r="L435" s="162"/>
      <c r="M435" s="86"/>
      <c r="N435" s="87"/>
      <c r="O435" s="87"/>
      <c r="P435" s="87"/>
      <c r="Q435" s="87"/>
      <c r="R435" s="87"/>
      <c r="S435" s="158"/>
      <c r="T435" s="155"/>
      <c r="U435" s="87"/>
      <c r="V435" s="159"/>
      <c r="W435" s="21">
        <v>1</v>
      </c>
      <c r="X435" s="21"/>
      <c r="Y435" s="21"/>
      <c r="Z435" s="21"/>
      <c r="AA435" s="21"/>
      <c r="AB435" s="21"/>
      <c r="AC435" s="21"/>
      <c r="AD435" s="21"/>
      <c r="AE435" s="21"/>
      <c r="AF435" s="21"/>
    </row>
    <row r="436" spans="1:32" ht="30" customHeight="1" x14ac:dyDescent="0.2">
      <c r="A436" s="22"/>
      <c r="B436" s="155"/>
      <c r="C436" s="155"/>
      <c r="D436" s="155"/>
      <c r="E436" s="155"/>
      <c r="F436" s="155"/>
      <c r="G436" s="38"/>
      <c r="H436" s="38"/>
      <c r="I436" s="155"/>
      <c r="J436" s="162"/>
      <c r="K436" s="155"/>
      <c r="L436" s="162"/>
      <c r="M436" s="86"/>
      <c r="N436" s="87"/>
      <c r="O436" s="87"/>
      <c r="P436" s="87"/>
      <c r="Q436" s="87"/>
      <c r="R436" s="87"/>
      <c r="S436" s="158"/>
      <c r="T436" s="155"/>
      <c r="U436" s="87"/>
      <c r="V436" s="159"/>
      <c r="W436" s="21">
        <v>1</v>
      </c>
      <c r="X436" s="21"/>
      <c r="Y436" s="21"/>
      <c r="Z436" s="21"/>
      <c r="AA436" s="21"/>
      <c r="AB436" s="21"/>
      <c r="AC436" s="21"/>
      <c r="AD436" s="21"/>
      <c r="AE436" s="21"/>
      <c r="AF436" s="21"/>
    </row>
    <row r="437" spans="1:32" ht="30" customHeight="1" x14ac:dyDescent="0.2">
      <c r="A437" s="22"/>
      <c r="B437" s="155"/>
      <c r="C437" s="155"/>
      <c r="D437" s="155"/>
      <c r="E437" s="155"/>
      <c r="F437" s="155"/>
      <c r="G437" s="38"/>
      <c r="H437" s="38"/>
      <c r="I437" s="155"/>
      <c r="J437" s="162"/>
      <c r="K437" s="155"/>
      <c r="L437" s="162"/>
      <c r="M437" s="86"/>
      <c r="N437" s="87"/>
      <c r="O437" s="87"/>
      <c r="P437" s="87"/>
      <c r="Q437" s="87"/>
      <c r="R437" s="87"/>
      <c r="S437" s="158"/>
      <c r="T437" s="155"/>
      <c r="U437" s="87"/>
      <c r="V437" s="159"/>
      <c r="W437" s="21">
        <v>1</v>
      </c>
      <c r="X437" s="21"/>
      <c r="Y437" s="21"/>
      <c r="Z437" s="21"/>
      <c r="AA437" s="21"/>
      <c r="AB437" s="21"/>
      <c r="AC437" s="21"/>
      <c r="AD437" s="21"/>
      <c r="AE437" s="21"/>
      <c r="AF437" s="21"/>
    </row>
    <row r="438" spans="1:32" ht="30" customHeight="1" x14ac:dyDescent="0.2">
      <c r="A438" s="22"/>
      <c r="B438" s="155"/>
      <c r="C438" s="155"/>
      <c r="D438" s="155"/>
      <c r="E438" s="155"/>
      <c r="F438" s="155"/>
      <c r="G438" s="38"/>
      <c r="H438" s="38"/>
      <c r="I438" s="155"/>
      <c r="J438" s="162"/>
      <c r="K438" s="155"/>
      <c r="L438" s="162"/>
      <c r="M438" s="86"/>
      <c r="N438" s="87"/>
      <c r="O438" s="87"/>
      <c r="P438" s="87"/>
      <c r="Q438" s="87"/>
      <c r="R438" s="87"/>
      <c r="S438" s="158"/>
      <c r="T438" s="155"/>
      <c r="U438" s="87"/>
      <c r="V438" s="159"/>
      <c r="W438" s="21">
        <v>1</v>
      </c>
      <c r="X438" s="21"/>
      <c r="Y438" s="21"/>
      <c r="Z438" s="21"/>
      <c r="AA438" s="21"/>
      <c r="AB438" s="21"/>
      <c r="AC438" s="21"/>
      <c r="AD438" s="21"/>
      <c r="AE438" s="21"/>
      <c r="AF438" s="21"/>
    </row>
    <row r="439" spans="1:32" ht="30" customHeight="1" x14ac:dyDescent="0.2">
      <c r="A439" s="22"/>
      <c r="B439" s="155"/>
      <c r="C439" s="155"/>
      <c r="D439" s="155"/>
      <c r="E439" s="155"/>
      <c r="F439" s="155"/>
      <c r="G439" s="38"/>
      <c r="H439" s="38"/>
      <c r="I439" s="155"/>
      <c r="J439" s="162"/>
      <c r="K439" s="155"/>
      <c r="L439" s="162"/>
      <c r="M439" s="86"/>
      <c r="N439" s="87"/>
      <c r="O439" s="87"/>
      <c r="P439" s="87"/>
      <c r="Q439" s="87"/>
      <c r="R439" s="87"/>
      <c r="S439" s="158"/>
      <c r="T439" s="155"/>
      <c r="U439" s="87"/>
      <c r="V439" s="159"/>
      <c r="W439" s="21">
        <v>1</v>
      </c>
      <c r="X439" s="21"/>
      <c r="Y439" s="21"/>
      <c r="Z439" s="21"/>
      <c r="AA439" s="21"/>
      <c r="AB439" s="21"/>
      <c r="AC439" s="21"/>
      <c r="AD439" s="21"/>
      <c r="AE439" s="21"/>
      <c r="AF439" s="21"/>
    </row>
    <row r="440" spans="1:32" ht="30" customHeight="1" x14ac:dyDescent="0.2">
      <c r="A440" s="22"/>
      <c r="B440" s="155"/>
      <c r="C440" s="155"/>
      <c r="D440" s="155"/>
      <c r="E440" s="155"/>
      <c r="F440" s="155"/>
      <c r="G440" s="38"/>
      <c r="H440" s="38"/>
      <c r="I440" s="155"/>
      <c r="J440" s="162"/>
      <c r="K440" s="155"/>
      <c r="L440" s="162"/>
      <c r="M440" s="86"/>
      <c r="N440" s="87"/>
      <c r="O440" s="87"/>
      <c r="P440" s="87"/>
      <c r="Q440" s="87"/>
      <c r="R440" s="87"/>
      <c r="S440" s="158"/>
      <c r="T440" s="155"/>
      <c r="U440" s="87"/>
      <c r="V440" s="159"/>
      <c r="W440" s="21">
        <v>1</v>
      </c>
      <c r="X440" s="21"/>
      <c r="Y440" s="21"/>
      <c r="Z440" s="21"/>
      <c r="AA440" s="21"/>
      <c r="AB440" s="21"/>
      <c r="AC440" s="21"/>
      <c r="AD440" s="21"/>
      <c r="AE440" s="21"/>
      <c r="AF440" s="21"/>
    </row>
    <row r="441" spans="1:32" ht="30" customHeight="1" x14ac:dyDescent="0.2">
      <c r="A441" s="22"/>
      <c r="B441" s="155"/>
      <c r="C441" s="155"/>
      <c r="D441" s="155"/>
      <c r="E441" s="155"/>
      <c r="F441" s="155"/>
      <c r="G441" s="38"/>
      <c r="H441" s="38"/>
      <c r="I441" s="155"/>
      <c r="J441" s="162"/>
      <c r="K441" s="155"/>
      <c r="L441" s="162"/>
      <c r="M441" s="86"/>
      <c r="N441" s="87"/>
      <c r="O441" s="87"/>
      <c r="P441" s="87"/>
      <c r="Q441" s="87"/>
      <c r="R441" s="87"/>
      <c r="S441" s="158"/>
      <c r="T441" s="155"/>
      <c r="U441" s="87"/>
      <c r="V441" s="159"/>
      <c r="W441" s="21">
        <v>1</v>
      </c>
      <c r="X441" s="21"/>
      <c r="Y441" s="21"/>
      <c r="Z441" s="21"/>
      <c r="AA441" s="21"/>
      <c r="AB441" s="21"/>
      <c r="AC441" s="21"/>
      <c r="AD441" s="21"/>
      <c r="AE441" s="21"/>
      <c r="AF441" s="21"/>
    </row>
    <row r="442" spans="1:32" ht="30" customHeight="1" x14ac:dyDescent="0.2">
      <c r="A442" s="22"/>
      <c r="B442" s="155"/>
      <c r="C442" s="155"/>
      <c r="D442" s="155"/>
      <c r="E442" s="155"/>
      <c r="F442" s="155"/>
      <c r="G442" s="38"/>
      <c r="H442" s="38"/>
      <c r="I442" s="155"/>
      <c r="J442" s="162"/>
      <c r="K442" s="155"/>
      <c r="L442" s="162"/>
      <c r="M442" s="86"/>
      <c r="N442" s="87"/>
      <c r="O442" s="87"/>
      <c r="P442" s="87"/>
      <c r="Q442" s="87"/>
      <c r="R442" s="87"/>
      <c r="S442" s="158"/>
      <c r="T442" s="155"/>
      <c r="U442" s="87"/>
      <c r="V442" s="159"/>
      <c r="W442" s="21">
        <v>1</v>
      </c>
      <c r="X442" s="21"/>
      <c r="Y442" s="21"/>
      <c r="Z442" s="21"/>
      <c r="AA442" s="21"/>
      <c r="AB442" s="21"/>
      <c r="AC442" s="21"/>
      <c r="AD442" s="21"/>
      <c r="AE442" s="21"/>
      <c r="AF442" s="21"/>
    </row>
    <row r="443" spans="1:32" ht="30" customHeight="1" x14ac:dyDescent="0.2">
      <c r="A443" s="22"/>
      <c r="B443" s="155"/>
      <c r="C443" s="155"/>
      <c r="D443" s="155"/>
      <c r="E443" s="155"/>
      <c r="F443" s="155"/>
      <c r="G443" s="38"/>
      <c r="H443" s="38"/>
      <c r="I443" s="155"/>
      <c r="J443" s="162"/>
      <c r="K443" s="155"/>
      <c r="L443" s="162"/>
      <c r="M443" s="86"/>
      <c r="N443" s="87"/>
      <c r="O443" s="87"/>
      <c r="P443" s="87"/>
      <c r="Q443" s="87"/>
      <c r="R443" s="87"/>
      <c r="S443" s="158"/>
      <c r="T443" s="155"/>
      <c r="U443" s="87"/>
      <c r="V443" s="159"/>
      <c r="W443" s="21">
        <v>1</v>
      </c>
      <c r="X443" s="21"/>
      <c r="Y443" s="21"/>
      <c r="Z443" s="21"/>
      <c r="AA443" s="21"/>
      <c r="AB443" s="21"/>
      <c r="AC443" s="21"/>
      <c r="AD443" s="21"/>
      <c r="AE443" s="21"/>
      <c r="AF443" s="21"/>
    </row>
    <row r="444" spans="1:32" ht="30" customHeight="1" x14ac:dyDescent="0.2">
      <c r="A444" s="22"/>
      <c r="B444" s="155"/>
      <c r="C444" s="155"/>
      <c r="D444" s="155"/>
      <c r="E444" s="155"/>
      <c r="F444" s="155"/>
      <c r="G444" s="38"/>
      <c r="H444" s="38"/>
      <c r="I444" s="155"/>
      <c r="J444" s="162"/>
      <c r="K444" s="155"/>
      <c r="L444" s="162"/>
      <c r="M444" s="86"/>
      <c r="N444" s="87"/>
      <c r="O444" s="87"/>
      <c r="P444" s="87"/>
      <c r="Q444" s="87"/>
      <c r="R444" s="87"/>
      <c r="S444" s="158"/>
      <c r="T444" s="155"/>
      <c r="U444" s="87"/>
      <c r="V444" s="159"/>
      <c r="W444" s="21">
        <v>1</v>
      </c>
      <c r="X444" s="21"/>
      <c r="Y444" s="21"/>
      <c r="Z444" s="21"/>
      <c r="AA444" s="21"/>
      <c r="AB444" s="21"/>
      <c r="AC444" s="21"/>
      <c r="AD444" s="21"/>
      <c r="AE444" s="21"/>
      <c r="AF444" s="21"/>
    </row>
    <row r="445" spans="1:32" ht="30" customHeight="1" x14ac:dyDescent="0.2">
      <c r="A445" s="22"/>
      <c r="B445" s="155"/>
      <c r="C445" s="155"/>
      <c r="D445" s="155"/>
      <c r="E445" s="155"/>
      <c r="F445" s="155"/>
      <c r="G445" s="38"/>
      <c r="H445" s="38"/>
      <c r="I445" s="155"/>
      <c r="J445" s="162"/>
      <c r="K445" s="155"/>
      <c r="L445" s="162"/>
      <c r="M445" s="86"/>
      <c r="N445" s="87"/>
      <c r="O445" s="87"/>
      <c r="P445" s="87"/>
      <c r="Q445" s="87"/>
      <c r="R445" s="87"/>
      <c r="S445" s="158"/>
      <c r="T445" s="155"/>
      <c r="U445" s="87"/>
      <c r="V445" s="159"/>
      <c r="W445" s="21">
        <v>1</v>
      </c>
      <c r="X445" s="21"/>
      <c r="Y445" s="21"/>
      <c r="Z445" s="21"/>
      <c r="AA445" s="21"/>
      <c r="AB445" s="21"/>
      <c r="AC445" s="21"/>
      <c r="AD445" s="21"/>
      <c r="AE445" s="21"/>
      <c r="AF445" s="21"/>
    </row>
    <row r="446" spans="1:32" ht="30" customHeight="1" x14ac:dyDescent="0.2">
      <c r="A446" s="22"/>
      <c r="B446" s="155"/>
      <c r="C446" s="155"/>
      <c r="D446" s="155"/>
      <c r="E446" s="155"/>
      <c r="F446" s="155"/>
      <c r="G446" s="38"/>
      <c r="H446" s="38"/>
      <c r="I446" s="155"/>
      <c r="J446" s="162"/>
      <c r="K446" s="155"/>
      <c r="L446" s="162"/>
      <c r="M446" s="86"/>
      <c r="N446" s="87"/>
      <c r="O446" s="87"/>
      <c r="P446" s="87"/>
      <c r="Q446" s="87"/>
      <c r="R446" s="87"/>
      <c r="S446" s="158"/>
      <c r="T446" s="155"/>
      <c r="U446" s="87"/>
      <c r="V446" s="159"/>
      <c r="W446" s="21">
        <v>1</v>
      </c>
      <c r="X446" s="21"/>
      <c r="Y446" s="21"/>
      <c r="Z446" s="21"/>
      <c r="AA446" s="21"/>
      <c r="AB446" s="21"/>
      <c r="AC446" s="21"/>
      <c r="AD446" s="21"/>
      <c r="AE446" s="21"/>
      <c r="AF446" s="21"/>
    </row>
    <row r="447" spans="1:32" ht="30" customHeight="1" x14ac:dyDescent="0.2">
      <c r="A447" s="22"/>
      <c r="B447" s="155"/>
      <c r="C447" s="155"/>
      <c r="D447" s="155"/>
      <c r="E447" s="155"/>
      <c r="F447" s="155"/>
      <c r="G447" s="38"/>
      <c r="H447" s="38"/>
      <c r="I447" s="155"/>
      <c r="J447" s="162"/>
      <c r="K447" s="155"/>
      <c r="L447" s="162"/>
      <c r="M447" s="86"/>
      <c r="N447" s="87"/>
      <c r="O447" s="87"/>
      <c r="P447" s="87"/>
      <c r="Q447" s="87"/>
      <c r="R447" s="87"/>
      <c r="S447" s="158"/>
      <c r="T447" s="155"/>
      <c r="U447" s="87"/>
      <c r="V447" s="159"/>
      <c r="W447" s="21">
        <v>1</v>
      </c>
      <c r="X447" s="21"/>
      <c r="Y447" s="21"/>
      <c r="Z447" s="21"/>
      <c r="AA447" s="21"/>
      <c r="AB447" s="21"/>
      <c r="AC447" s="21"/>
      <c r="AD447" s="21"/>
      <c r="AE447" s="21"/>
      <c r="AF447" s="21"/>
    </row>
    <row r="448" spans="1:32" ht="30" customHeight="1" x14ac:dyDescent="0.2">
      <c r="A448" s="22"/>
      <c r="B448" s="155"/>
      <c r="C448" s="155"/>
      <c r="D448" s="155"/>
      <c r="E448" s="155"/>
      <c r="F448" s="155"/>
      <c r="G448" s="38"/>
      <c r="H448" s="38"/>
      <c r="I448" s="155"/>
      <c r="J448" s="162"/>
      <c r="K448" s="155"/>
      <c r="L448" s="162"/>
      <c r="M448" s="86"/>
      <c r="N448" s="87"/>
      <c r="O448" s="87"/>
      <c r="P448" s="87"/>
      <c r="Q448" s="87"/>
      <c r="R448" s="87"/>
      <c r="S448" s="158"/>
      <c r="T448" s="155"/>
      <c r="U448" s="87"/>
      <c r="V448" s="159"/>
      <c r="W448" s="21">
        <v>1</v>
      </c>
      <c r="X448" s="21"/>
      <c r="Y448" s="21"/>
      <c r="Z448" s="21"/>
      <c r="AA448" s="21"/>
      <c r="AB448" s="21"/>
      <c r="AC448" s="21"/>
      <c r="AD448" s="21"/>
      <c r="AE448" s="21"/>
      <c r="AF448" s="21"/>
    </row>
    <row r="449" spans="1:32" ht="30" customHeight="1" x14ac:dyDescent="0.2">
      <c r="A449" s="22"/>
      <c r="B449" s="155"/>
      <c r="C449" s="155"/>
      <c r="D449" s="155"/>
      <c r="E449" s="155"/>
      <c r="F449" s="155"/>
      <c r="G449" s="38"/>
      <c r="H449" s="38"/>
      <c r="I449" s="155"/>
      <c r="J449" s="162"/>
      <c r="K449" s="155"/>
      <c r="L449" s="162"/>
      <c r="M449" s="86"/>
      <c r="N449" s="87"/>
      <c r="O449" s="87"/>
      <c r="P449" s="87"/>
      <c r="Q449" s="87"/>
      <c r="R449" s="87"/>
      <c r="S449" s="158"/>
      <c r="T449" s="155"/>
      <c r="U449" s="87"/>
      <c r="V449" s="159"/>
      <c r="W449" s="21">
        <v>1</v>
      </c>
      <c r="X449" s="21"/>
      <c r="Y449" s="21"/>
      <c r="Z449" s="21"/>
      <c r="AA449" s="21"/>
      <c r="AB449" s="21"/>
      <c r="AC449" s="21"/>
      <c r="AD449" s="21"/>
      <c r="AE449" s="21"/>
      <c r="AF449" s="21"/>
    </row>
    <row r="450" spans="1:32" ht="30" customHeight="1" x14ac:dyDescent="0.2">
      <c r="A450" s="22"/>
      <c r="B450" s="155"/>
      <c r="C450" s="155"/>
      <c r="D450" s="155"/>
      <c r="E450" s="155"/>
      <c r="F450" s="155"/>
      <c r="G450" s="38"/>
      <c r="H450" s="38"/>
      <c r="I450" s="155"/>
      <c r="J450" s="162"/>
      <c r="K450" s="155"/>
      <c r="L450" s="162"/>
      <c r="M450" s="86"/>
      <c r="N450" s="87"/>
      <c r="O450" s="87"/>
      <c r="P450" s="87"/>
      <c r="Q450" s="87"/>
      <c r="R450" s="87"/>
      <c r="S450" s="158"/>
      <c r="T450" s="155"/>
      <c r="U450" s="87"/>
      <c r="V450" s="159"/>
      <c r="W450" s="21">
        <v>1</v>
      </c>
      <c r="X450" s="21"/>
      <c r="Y450" s="21"/>
      <c r="Z450" s="21"/>
      <c r="AA450" s="21"/>
      <c r="AB450" s="21"/>
      <c r="AC450" s="21"/>
      <c r="AD450" s="21"/>
      <c r="AE450" s="21"/>
      <c r="AF450" s="21"/>
    </row>
    <row r="451" spans="1:32" ht="30" customHeight="1" x14ac:dyDescent="0.2">
      <c r="A451" s="22"/>
      <c r="B451" s="155"/>
      <c r="C451" s="155"/>
      <c r="D451" s="155"/>
      <c r="E451" s="155"/>
      <c r="F451" s="155"/>
      <c r="G451" s="38"/>
      <c r="H451" s="38"/>
      <c r="I451" s="155"/>
      <c r="J451" s="162"/>
      <c r="K451" s="155"/>
      <c r="L451" s="162"/>
      <c r="M451" s="86"/>
      <c r="N451" s="87"/>
      <c r="O451" s="87"/>
      <c r="P451" s="87"/>
      <c r="Q451" s="87"/>
      <c r="R451" s="87"/>
      <c r="S451" s="158"/>
      <c r="T451" s="155"/>
      <c r="U451" s="87"/>
      <c r="V451" s="159"/>
      <c r="W451" s="21">
        <v>1</v>
      </c>
      <c r="X451" s="21"/>
      <c r="Y451" s="21"/>
      <c r="Z451" s="21"/>
      <c r="AA451" s="21"/>
      <c r="AB451" s="21"/>
      <c r="AC451" s="21"/>
      <c r="AD451" s="21"/>
      <c r="AE451" s="21"/>
      <c r="AF451" s="21"/>
    </row>
    <row r="452" spans="1:32" ht="30" customHeight="1" x14ac:dyDescent="0.2">
      <c r="A452" s="22"/>
      <c r="B452" s="155"/>
      <c r="C452" s="155"/>
      <c r="D452" s="155"/>
      <c r="E452" s="155"/>
      <c r="F452" s="155"/>
      <c r="G452" s="38"/>
      <c r="H452" s="38"/>
      <c r="I452" s="155"/>
      <c r="J452" s="162"/>
      <c r="K452" s="155"/>
      <c r="L452" s="162"/>
      <c r="M452" s="86"/>
      <c r="N452" s="87"/>
      <c r="O452" s="87"/>
      <c r="P452" s="87"/>
      <c r="Q452" s="87"/>
      <c r="R452" s="87"/>
      <c r="S452" s="158"/>
      <c r="T452" s="155"/>
      <c r="U452" s="87"/>
      <c r="V452" s="159"/>
      <c r="W452" s="21">
        <v>1</v>
      </c>
      <c r="X452" s="21"/>
      <c r="Y452" s="21"/>
      <c r="Z452" s="21"/>
      <c r="AA452" s="21"/>
      <c r="AB452" s="21"/>
      <c r="AC452" s="21"/>
      <c r="AD452" s="21"/>
      <c r="AE452" s="21"/>
      <c r="AF452" s="21"/>
    </row>
    <row r="453" spans="1:32" ht="30" customHeight="1" x14ac:dyDescent="0.2">
      <c r="A453" s="22"/>
      <c r="B453" s="155"/>
      <c r="C453" s="155"/>
      <c r="D453" s="155"/>
      <c r="E453" s="155"/>
      <c r="F453" s="155"/>
      <c r="G453" s="38"/>
      <c r="H453" s="38"/>
      <c r="I453" s="155"/>
      <c r="J453" s="162"/>
      <c r="K453" s="155"/>
      <c r="L453" s="162"/>
      <c r="M453" s="86"/>
      <c r="N453" s="87"/>
      <c r="O453" s="87"/>
      <c r="P453" s="87"/>
      <c r="Q453" s="87"/>
      <c r="R453" s="87"/>
      <c r="S453" s="158"/>
      <c r="T453" s="155"/>
      <c r="U453" s="87"/>
      <c r="V453" s="159"/>
      <c r="W453" s="21">
        <v>1</v>
      </c>
      <c r="X453" s="21"/>
      <c r="Y453" s="21"/>
      <c r="Z453" s="21"/>
      <c r="AA453" s="21"/>
      <c r="AB453" s="21"/>
      <c r="AC453" s="21"/>
      <c r="AD453" s="21"/>
      <c r="AE453" s="21"/>
      <c r="AF453" s="21"/>
    </row>
    <row r="454" spans="1:32" ht="30" customHeight="1" x14ac:dyDescent="0.2">
      <c r="A454" s="22"/>
      <c r="B454" s="155"/>
      <c r="C454" s="155"/>
      <c r="D454" s="155"/>
      <c r="E454" s="155"/>
      <c r="F454" s="155"/>
      <c r="G454" s="38"/>
      <c r="H454" s="38"/>
      <c r="I454" s="155"/>
      <c r="J454" s="162"/>
      <c r="K454" s="155"/>
      <c r="L454" s="162"/>
      <c r="M454" s="86"/>
      <c r="N454" s="87"/>
      <c r="O454" s="87"/>
      <c r="P454" s="87"/>
      <c r="Q454" s="87"/>
      <c r="R454" s="87"/>
      <c r="S454" s="158"/>
      <c r="T454" s="155"/>
      <c r="U454" s="87"/>
      <c r="V454" s="159"/>
      <c r="W454" s="21">
        <v>1</v>
      </c>
      <c r="X454" s="21"/>
      <c r="Y454" s="21"/>
      <c r="Z454" s="21"/>
      <c r="AA454" s="21"/>
      <c r="AB454" s="21"/>
      <c r="AC454" s="21"/>
      <c r="AD454" s="21"/>
      <c r="AE454" s="21"/>
      <c r="AF454" s="21"/>
    </row>
    <row r="455" spans="1:32" ht="30" customHeight="1" x14ac:dyDescent="0.2">
      <c r="A455" s="22"/>
      <c r="B455" s="155"/>
      <c r="C455" s="155"/>
      <c r="D455" s="155"/>
      <c r="E455" s="155"/>
      <c r="F455" s="155"/>
      <c r="G455" s="38"/>
      <c r="H455" s="38"/>
      <c r="I455" s="155"/>
      <c r="J455" s="162"/>
      <c r="K455" s="155"/>
      <c r="L455" s="162"/>
      <c r="M455" s="86"/>
      <c r="N455" s="87"/>
      <c r="O455" s="87"/>
      <c r="P455" s="87"/>
      <c r="Q455" s="87"/>
      <c r="R455" s="87"/>
      <c r="S455" s="158"/>
      <c r="T455" s="155"/>
      <c r="U455" s="87"/>
      <c r="V455" s="159"/>
      <c r="W455" s="21">
        <v>1</v>
      </c>
      <c r="X455" s="21"/>
      <c r="Y455" s="21"/>
      <c r="Z455" s="21"/>
      <c r="AA455" s="21"/>
      <c r="AB455" s="21"/>
      <c r="AC455" s="21"/>
      <c r="AD455" s="21"/>
      <c r="AE455" s="21"/>
      <c r="AF455" s="21"/>
    </row>
    <row r="456" spans="1:32" ht="30" customHeight="1" x14ac:dyDescent="0.2">
      <c r="A456" s="22"/>
      <c r="B456" s="155"/>
      <c r="C456" s="155"/>
      <c r="D456" s="155"/>
      <c r="E456" s="155"/>
      <c r="F456" s="155"/>
      <c r="G456" s="38"/>
      <c r="H456" s="38"/>
      <c r="I456" s="155"/>
      <c r="J456" s="162"/>
      <c r="K456" s="155"/>
      <c r="L456" s="162"/>
      <c r="M456" s="86"/>
      <c r="N456" s="87"/>
      <c r="O456" s="87"/>
      <c r="P456" s="87"/>
      <c r="Q456" s="87"/>
      <c r="R456" s="87"/>
      <c r="S456" s="158"/>
      <c r="T456" s="155"/>
      <c r="U456" s="87"/>
      <c r="V456" s="159"/>
      <c r="W456" s="21">
        <v>1</v>
      </c>
      <c r="X456" s="21"/>
      <c r="Y456" s="21"/>
      <c r="Z456" s="21"/>
      <c r="AA456" s="21"/>
      <c r="AB456" s="21"/>
      <c r="AC456" s="21"/>
      <c r="AD456" s="21"/>
      <c r="AE456" s="21"/>
      <c r="AF456" s="21"/>
    </row>
    <row r="457" spans="1:32" ht="30" customHeight="1" x14ac:dyDescent="0.2">
      <c r="A457" s="22"/>
      <c r="B457" s="155"/>
      <c r="C457" s="155"/>
      <c r="D457" s="155"/>
      <c r="E457" s="155"/>
      <c r="F457" s="155"/>
      <c r="G457" s="38"/>
      <c r="H457" s="38"/>
      <c r="I457" s="155"/>
      <c r="J457" s="162"/>
      <c r="K457" s="155"/>
      <c r="L457" s="162"/>
      <c r="M457" s="86"/>
      <c r="N457" s="87"/>
      <c r="O457" s="87"/>
      <c r="P457" s="87"/>
      <c r="Q457" s="87"/>
      <c r="R457" s="87"/>
      <c r="S457" s="158"/>
      <c r="T457" s="155"/>
      <c r="U457" s="87"/>
      <c r="V457" s="159"/>
      <c r="W457" s="21">
        <v>1</v>
      </c>
      <c r="X457" s="21"/>
      <c r="Y457" s="21"/>
      <c r="Z457" s="21"/>
      <c r="AA457" s="21"/>
      <c r="AB457" s="21"/>
      <c r="AC457" s="21"/>
      <c r="AD457" s="21"/>
      <c r="AE457" s="21"/>
      <c r="AF457" s="21"/>
    </row>
    <row r="458" spans="1:32" ht="30" customHeight="1" x14ac:dyDescent="0.2">
      <c r="A458" s="22"/>
      <c r="B458" s="155"/>
      <c r="C458" s="155"/>
      <c r="D458" s="155"/>
      <c r="E458" s="155"/>
      <c r="F458" s="155"/>
      <c r="G458" s="38"/>
      <c r="H458" s="38"/>
      <c r="I458" s="155"/>
      <c r="J458" s="162"/>
      <c r="K458" s="155"/>
      <c r="L458" s="162"/>
      <c r="M458" s="86"/>
      <c r="N458" s="87"/>
      <c r="O458" s="87"/>
      <c r="P458" s="87"/>
      <c r="Q458" s="87"/>
      <c r="R458" s="87"/>
      <c r="S458" s="158"/>
      <c r="T458" s="155"/>
      <c r="U458" s="87"/>
      <c r="V458" s="159"/>
      <c r="W458" s="21">
        <v>1</v>
      </c>
      <c r="X458" s="21"/>
      <c r="Y458" s="21"/>
      <c r="Z458" s="21"/>
      <c r="AA458" s="21"/>
      <c r="AB458" s="21"/>
      <c r="AC458" s="21"/>
      <c r="AD458" s="21"/>
      <c r="AE458" s="21"/>
      <c r="AF458" s="21"/>
    </row>
    <row r="459" spans="1:32" ht="30" customHeight="1" x14ac:dyDescent="0.2">
      <c r="A459" s="22"/>
      <c r="B459" s="155"/>
      <c r="C459" s="155"/>
      <c r="D459" s="155"/>
      <c r="E459" s="155"/>
      <c r="F459" s="155"/>
      <c r="G459" s="38"/>
      <c r="H459" s="38"/>
      <c r="I459" s="155"/>
      <c r="J459" s="162"/>
      <c r="K459" s="155"/>
      <c r="L459" s="162"/>
      <c r="M459" s="86"/>
      <c r="N459" s="87"/>
      <c r="O459" s="87"/>
      <c r="P459" s="87"/>
      <c r="Q459" s="87"/>
      <c r="R459" s="87"/>
      <c r="S459" s="158"/>
      <c r="T459" s="155"/>
      <c r="U459" s="87"/>
      <c r="V459" s="159"/>
      <c r="W459" s="21">
        <v>1</v>
      </c>
      <c r="X459" s="21"/>
      <c r="Y459" s="21"/>
      <c r="Z459" s="21"/>
      <c r="AA459" s="21"/>
      <c r="AB459" s="21"/>
      <c r="AC459" s="21"/>
      <c r="AD459" s="21"/>
      <c r="AE459" s="21"/>
      <c r="AF459" s="21"/>
    </row>
    <row r="460" spans="1:32" ht="30" customHeight="1" x14ac:dyDescent="0.2">
      <c r="A460" s="22"/>
      <c r="B460" s="155"/>
      <c r="C460" s="155"/>
      <c r="D460" s="155"/>
      <c r="E460" s="155"/>
      <c r="F460" s="155"/>
      <c r="G460" s="38"/>
      <c r="H460" s="38"/>
      <c r="I460" s="155"/>
      <c r="J460" s="162"/>
      <c r="K460" s="155"/>
      <c r="L460" s="162"/>
      <c r="M460" s="86"/>
      <c r="N460" s="87"/>
      <c r="O460" s="87"/>
      <c r="P460" s="87"/>
      <c r="Q460" s="87"/>
      <c r="R460" s="87"/>
      <c r="S460" s="158"/>
      <c r="T460" s="155"/>
      <c r="U460" s="87"/>
      <c r="V460" s="159"/>
      <c r="W460" s="21">
        <v>1</v>
      </c>
      <c r="X460" s="21"/>
      <c r="Y460" s="21"/>
      <c r="Z460" s="21"/>
      <c r="AA460" s="21"/>
      <c r="AB460" s="21"/>
      <c r="AC460" s="21"/>
      <c r="AD460" s="21"/>
      <c r="AE460" s="21"/>
      <c r="AF460" s="21"/>
    </row>
    <row r="461" spans="1:32" ht="30" customHeight="1" x14ac:dyDescent="0.2">
      <c r="A461" s="22"/>
      <c r="B461" s="155"/>
      <c r="C461" s="155"/>
      <c r="D461" s="155"/>
      <c r="E461" s="155"/>
      <c r="F461" s="155"/>
      <c r="G461" s="38"/>
      <c r="H461" s="38"/>
      <c r="I461" s="155"/>
      <c r="J461" s="162"/>
      <c r="K461" s="155"/>
      <c r="L461" s="162"/>
      <c r="M461" s="86"/>
      <c r="N461" s="87"/>
      <c r="O461" s="87"/>
      <c r="P461" s="87"/>
      <c r="Q461" s="87"/>
      <c r="R461" s="87"/>
      <c r="S461" s="158"/>
      <c r="T461" s="155"/>
      <c r="U461" s="87"/>
      <c r="V461" s="159"/>
      <c r="W461" s="21">
        <v>1</v>
      </c>
      <c r="X461" s="21"/>
      <c r="Y461" s="21"/>
      <c r="Z461" s="21"/>
      <c r="AA461" s="21"/>
      <c r="AB461" s="21"/>
      <c r="AC461" s="21"/>
      <c r="AD461" s="21"/>
      <c r="AE461" s="21"/>
      <c r="AF461" s="21"/>
    </row>
    <row r="462" spans="1:32" ht="30" customHeight="1" x14ac:dyDescent="0.2">
      <c r="A462" s="22"/>
      <c r="B462" s="155"/>
      <c r="C462" s="155"/>
      <c r="D462" s="155"/>
      <c r="E462" s="155"/>
      <c r="F462" s="155"/>
      <c r="G462" s="38"/>
      <c r="H462" s="38"/>
      <c r="I462" s="155"/>
      <c r="J462" s="162"/>
      <c r="K462" s="155"/>
      <c r="L462" s="162"/>
      <c r="M462" s="86"/>
      <c r="N462" s="87"/>
      <c r="O462" s="87"/>
      <c r="P462" s="87"/>
      <c r="Q462" s="87"/>
      <c r="R462" s="87"/>
      <c r="S462" s="158"/>
      <c r="T462" s="155"/>
      <c r="U462" s="87"/>
      <c r="V462" s="159"/>
      <c r="W462" s="21">
        <v>1</v>
      </c>
      <c r="X462" s="21"/>
      <c r="Y462" s="21"/>
      <c r="Z462" s="21"/>
      <c r="AA462" s="21"/>
      <c r="AB462" s="21"/>
      <c r="AC462" s="21"/>
      <c r="AD462" s="21"/>
      <c r="AE462" s="21"/>
      <c r="AF462" s="21"/>
    </row>
    <row r="463" spans="1:32" ht="30" customHeight="1" x14ac:dyDescent="0.2">
      <c r="A463" s="22"/>
      <c r="B463" s="155"/>
      <c r="C463" s="155"/>
      <c r="D463" s="155"/>
      <c r="E463" s="155"/>
      <c r="F463" s="155"/>
      <c r="G463" s="38"/>
      <c r="H463" s="38"/>
      <c r="I463" s="155"/>
      <c r="J463" s="162"/>
      <c r="K463" s="155"/>
      <c r="L463" s="162"/>
      <c r="M463" s="86"/>
      <c r="N463" s="87"/>
      <c r="O463" s="87"/>
      <c r="P463" s="87"/>
      <c r="Q463" s="87"/>
      <c r="R463" s="87"/>
      <c r="S463" s="158"/>
      <c r="T463" s="155"/>
      <c r="U463" s="87"/>
      <c r="V463" s="159"/>
      <c r="W463" s="21">
        <v>1</v>
      </c>
      <c r="X463" s="21"/>
      <c r="Y463" s="21"/>
      <c r="Z463" s="21"/>
      <c r="AA463" s="21"/>
      <c r="AB463" s="21"/>
      <c r="AC463" s="21"/>
      <c r="AD463" s="21"/>
      <c r="AE463" s="21"/>
      <c r="AF463" s="21"/>
    </row>
    <row r="464" spans="1:32" ht="30" customHeight="1" x14ac:dyDescent="0.2">
      <c r="A464" s="22"/>
      <c r="B464" s="155"/>
      <c r="C464" s="155"/>
      <c r="D464" s="155"/>
      <c r="E464" s="155"/>
      <c r="F464" s="155"/>
      <c r="G464" s="38"/>
      <c r="H464" s="38"/>
      <c r="I464" s="155"/>
      <c r="J464" s="162"/>
      <c r="K464" s="155"/>
      <c r="L464" s="162"/>
      <c r="M464" s="86"/>
      <c r="N464" s="87"/>
      <c r="O464" s="87"/>
      <c r="P464" s="87"/>
      <c r="Q464" s="87"/>
      <c r="R464" s="87"/>
      <c r="S464" s="158"/>
      <c r="T464" s="155"/>
      <c r="U464" s="87"/>
      <c r="V464" s="159"/>
      <c r="W464" s="21">
        <v>1</v>
      </c>
      <c r="X464" s="21"/>
      <c r="Y464" s="21"/>
      <c r="Z464" s="21"/>
      <c r="AA464" s="21"/>
      <c r="AB464" s="21"/>
      <c r="AC464" s="21"/>
      <c r="AD464" s="21"/>
      <c r="AE464" s="21"/>
      <c r="AF464" s="21"/>
    </row>
    <row r="465" spans="1:32" ht="30" customHeight="1" x14ac:dyDescent="0.2">
      <c r="A465" s="22"/>
      <c r="B465" s="155"/>
      <c r="C465" s="155"/>
      <c r="D465" s="155"/>
      <c r="E465" s="155"/>
      <c r="F465" s="155"/>
      <c r="G465" s="38"/>
      <c r="H465" s="38"/>
      <c r="I465" s="155"/>
      <c r="J465" s="162"/>
      <c r="K465" s="155"/>
      <c r="L465" s="162"/>
      <c r="M465" s="86"/>
      <c r="N465" s="87"/>
      <c r="O465" s="87"/>
      <c r="P465" s="87"/>
      <c r="Q465" s="87"/>
      <c r="R465" s="87"/>
      <c r="S465" s="158"/>
      <c r="T465" s="155"/>
      <c r="U465" s="87"/>
      <c r="V465" s="159"/>
      <c r="W465" s="21">
        <v>1</v>
      </c>
      <c r="X465" s="21"/>
      <c r="Y465" s="21"/>
      <c r="Z465" s="21"/>
      <c r="AA465" s="21"/>
      <c r="AB465" s="21"/>
      <c r="AC465" s="21"/>
      <c r="AD465" s="21"/>
      <c r="AE465" s="21"/>
      <c r="AF465" s="21"/>
    </row>
    <row r="466" spans="1:32" ht="30" customHeight="1" x14ac:dyDescent="0.2">
      <c r="A466" s="22"/>
      <c r="B466" s="155"/>
      <c r="C466" s="155"/>
      <c r="D466" s="155"/>
      <c r="E466" s="155"/>
      <c r="F466" s="155"/>
      <c r="G466" s="38"/>
      <c r="H466" s="38"/>
      <c r="I466" s="155"/>
      <c r="J466" s="162"/>
      <c r="K466" s="155"/>
      <c r="L466" s="162"/>
      <c r="M466" s="86"/>
      <c r="N466" s="87"/>
      <c r="O466" s="87"/>
      <c r="P466" s="87"/>
      <c r="Q466" s="87"/>
      <c r="R466" s="87"/>
      <c r="S466" s="158"/>
      <c r="T466" s="155"/>
      <c r="U466" s="87"/>
      <c r="V466" s="159"/>
      <c r="W466" s="21">
        <v>1</v>
      </c>
      <c r="X466" s="21"/>
      <c r="Y466" s="21"/>
      <c r="Z466" s="21"/>
      <c r="AA466" s="21"/>
      <c r="AB466" s="21"/>
      <c r="AC466" s="21"/>
      <c r="AD466" s="21"/>
      <c r="AE466" s="21"/>
      <c r="AF466" s="21"/>
    </row>
    <row r="467" spans="1:32" ht="30" customHeight="1" x14ac:dyDescent="0.2">
      <c r="A467" s="22"/>
      <c r="B467" s="155"/>
      <c r="C467" s="155"/>
      <c r="D467" s="155"/>
      <c r="E467" s="155"/>
      <c r="F467" s="155"/>
      <c r="G467" s="38"/>
      <c r="H467" s="38"/>
      <c r="I467" s="155"/>
      <c r="J467" s="162"/>
      <c r="K467" s="155"/>
      <c r="L467" s="162"/>
      <c r="M467" s="86"/>
      <c r="N467" s="87"/>
      <c r="O467" s="87"/>
      <c r="P467" s="87"/>
      <c r="Q467" s="87"/>
      <c r="R467" s="87"/>
      <c r="S467" s="158"/>
      <c r="T467" s="155"/>
      <c r="U467" s="87"/>
      <c r="V467" s="159"/>
      <c r="W467" s="21">
        <v>1</v>
      </c>
      <c r="X467" s="21"/>
      <c r="Y467" s="21"/>
      <c r="Z467" s="21"/>
      <c r="AA467" s="21"/>
      <c r="AB467" s="21"/>
      <c r="AC467" s="21"/>
      <c r="AD467" s="21"/>
      <c r="AE467" s="21"/>
      <c r="AF467" s="21"/>
    </row>
    <row r="468" spans="1:32" ht="30" customHeight="1" x14ac:dyDescent="0.2">
      <c r="A468" s="22"/>
      <c r="B468" s="155"/>
      <c r="C468" s="155"/>
      <c r="D468" s="155"/>
      <c r="E468" s="155"/>
      <c r="F468" s="155"/>
      <c r="G468" s="38"/>
      <c r="H468" s="38"/>
      <c r="I468" s="155"/>
      <c r="J468" s="162"/>
      <c r="K468" s="155"/>
      <c r="L468" s="162"/>
      <c r="M468" s="86"/>
      <c r="N468" s="87"/>
      <c r="O468" s="87"/>
      <c r="P468" s="87"/>
      <c r="Q468" s="87"/>
      <c r="R468" s="87"/>
      <c r="S468" s="158"/>
      <c r="T468" s="155"/>
      <c r="U468" s="87"/>
      <c r="V468" s="159"/>
      <c r="W468" s="21">
        <v>1</v>
      </c>
      <c r="X468" s="21"/>
      <c r="Y468" s="21"/>
      <c r="Z468" s="21"/>
      <c r="AA468" s="21"/>
      <c r="AB468" s="21"/>
      <c r="AC468" s="21"/>
      <c r="AD468" s="21"/>
      <c r="AE468" s="21"/>
      <c r="AF468" s="21"/>
    </row>
    <row r="469" spans="1:32" ht="30" customHeight="1" x14ac:dyDescent="0.2">
      <c r="A469" s="22"/>
      <c r="B469" s="155"/>
      <c r="C469" s="155"/>
      <c r="D469" s="155"/>
      <c r="E469" s="155"/>
      <c r="F469" s="155"/>
      <c r="G469" s="38"/>
      <c r="H469" s="38"/>
      <c r="I469" s="155"/>
      <c r="J469" s="162"/>
      <c r="K469" s="155"/>
      <c r="L469" s="162"/>
      <c r="M469" s="86"/>
      <c r="N469" s="87"/>
      <c r="O469" s="87"/>
      <c r="P469" s="87"/>
      <c r="Q469" s="87"/>
      <c r="R469" s="87"/>
      <c r="S469" s="158"/>
      <c r="T469" s="155"/>
      <c r="U469" s="87"/>
      <c r="V469" s="159"/>
      <c r="W469" s="21">
        <v>1</v>
      </c>
      <c r="X469" s="21"/>
      <c r="Y469" s="21"/>
      <c r="Z469" s="21"/>
      <c r="AA469" s="21"/>
      <c r="AB469" s="21"/>
      <c r="AC469" s="21"/>
      <c r="AD469" s="21"/>
      <c r="AE469" s="21"/>
      <c r="AF469" s="21"/>
    </row>
    <row r="470" spans="1:32" ht="30" customHeight="1" x14ac:dyDescent="0.2">
      <c r="A470" s="22"/>
      <c r="B470" s="155"/>
      <c r="C470" s="155"/>
      <c r="D470" s="155"/>
      <c r="E470" s="155"/>
      <c r="F470" s="155"/>
      <c r="G470" s="38"/>
      <c r="H470" s="38"/>
      <c r="I470" s="155"/>
      <c r="J470" s="162"/>
      <c r="K470" s="155"/>
      <c r="L470" s="162"/>
      <c r="M470" s="86"/>
      <c r="N470" s="87"/>
      <c r="O470" s="87"/>
      <c r="P470" s="87"/>
      <c r="Q470" s="87"/>
      <c r="R470" s="87"/>
      <c r="S470" s="158"/>
      <c r="T470" s="155"/>
      <c r="U470" s="87"/>
      <c r="V470" s="159"/>
      <c r="W470" s="21">
        <v>1</v>
      </c>
      <c r="X470" s="21"/>
      <c r="Y470" s="21"/>
      <c r="Z470" s="21"/>
      <c r="AA470" s="21"/>
      <c r="AB470" s="21"/>
      <c r="AC470" s="21"/>
      <c r="AD470" s="21"/>
      <c r="AE470" s="21"/>
      <c r="AF470" s="21"/>
    </row>
    <row r="471" spans="1:32" ht="30" customHeight="1" x14ac:dyDescent="0.2">
      <c r="A471" s="22"/>
      <c r="B471" s="155"/>
      <c r="C471" s="155"/>
      <c r="D471" s="155"/>
      <c r="E471" s="155"/>
      <c r="F471" s="155"/>
      <c r="G471" s="38"/>
      <c r="H471" s="38"/>
      <c r="I471" s="155"/>
      <c r="J471" s="162"/>
      <c r="K471" s="155"/>
      <c r="L471" s="162"/>
      <c r="M471" s="86"/>
      <c r="N471" s="87"/>
      <c r="O471" s="87"/>
      <c r="P471" s="87"/>
      <c r="Q471" s="87"/>
      <c r="R471" s="87"/>
      <c r="S471" s="158"/>
      <c r="T471" s="155"/>
      <c r="U471" s="87"/>
      <c r="V471" s="159"/>
      <c r="W471" s="21">
        <v>1</v>
      </c>
      <c r="X471" s="21"/>
      <c r="Y471" s="21"/>
      <c r="Z471" s="21"/>
      <c r="AA471" s="21"/>
      <c r="AB471" s="21"/>
      <c r="AC471" s="21"/>
      <c r="AD471" s="21"/>
      <c r="AE471" s="21"/>
      <c r="AF471" s="21"/>
    </row>
    <row r="472" spans="1:32" ht="30" customHeight="1" x14ac:dyDescent="0.2">
      <c r="A472" s="22"/>
      <c r="B472" s="155"/>
      <c r="C472" s="155"/>
      <c r="D472" s="155"/>
      <c r="E472" s="155"/>
      <c r="F472" s="155"/>
      <c r="G472" s="38"/>
      <c r="H472" s="38"/>
      <c r="I472" s="155"/>
      <c r="J472" s="162"/>
      <c r="K472" s="155"/>
      <c r="L472" s="162"/>
      <c r="M472" s="86"/>
      <c r="N472" s="87"/>
      <c r="O472" s="87"/>
      <c r="P472" s="87"/>
      <c r="Q472" s="87"/>
      <c r="R472" s="87"/>
      <c r="S472" s="158"/>
      <c r="T472" s="155"/>
      <c r="U472" s="87"/>
      <c r="V472" s="159"/>
      <c r="W472" s="21">
        <v>1</v>
      </c>
      <c r="X472" s="21"/>
      <c r="Y472" s="21"/>
      <c r="Z472" s="21"/>
      <c r="AA472" s="21"/>
      <c r="AB472" s="21"/>
      <c r="AC472" s="21"/>
      <c r="AD472" s="21"/>
      <c r="AE472" s="21"/>
      <c r="AF472" s="21"/>
    </row>
    <row r="473" spans="1:32" ht="30" customHeight="1" x14ac:dyDescent="0.2">
      <c r="A473" s="22"/>
      <c r="B473" s="155"/>
      <c r="C473" s="155"/>
      <c r="D473" s="155"/>
      <c r="E473" s="155"/>
      <c r="F473" s="155"/>
      <c r="G473" s="38"/>
      <c r="H473" s="38"/>
      <c r="I473" s="155"/>
      <c r="J473" s="162"/>
      <c r="K473" s="155"/>
      <c r="L473" s="162"/>
      <c r="M473" s="86"/>
      <c r="N473" s="87"/>
      <c r="O473" s="87"/>
      <c r="P473" s="87"/>
      <c r="Q473" s="87"/>
      <c r="R473" s="87"/>
      <c r="S473" s="158"/>
      <c r="T473" s="155"/>
      <c r="U473" s="87"/>
      <c r="V473" s="159"/>
      <c r="W473" s="21">
        <v>1</v>
      </c>
      <c r="X473" s="21"/>
      <c r="Y473" s="21"/>
      <c r="Z473" s="21"/>
      <c r="AA473" s="21"/>
      <c r="AB473" s="21"/>
      <c r="AC473" s="21"/>
      <c r="AD473" s="21"/>
      <c r="AE473" s="21"/>
      <c r="AF473" s="21"/>
    </row>
    <row r="474" spans="1:32" ht="30" customHeight="1" x14ac:dyDescent="0.2">
      <c r="A474" s="22"/>
      <c r="B474" s="155"/>
      <c r="C474" s="155"/>
      <c r="D474" s="155"/>
      <c r="E474" s="155"/>
      <c r="F474" s="155"/>
      <c r="G474" s="38"/>
      <c r="H474" s="38"/>
      <c r="I474" s="155"/>
      <c r="J474" s="162"/>
      <c r="K474" s="155"/>
      <c r="L474" s="162"/>
      <c r="M474" s="86"/>
      <c r="N474" s="87"/>
      <c r="O474" s="87"/>
      <c r="P474" s="87"/>
      <c r="Q474" s="87"/>
      <c r="R474" s="87"/>
      <c r="S474" s="158"/>
      <c r="T474" s="155"/>
      <c r="U474" s="87"/>
      <c r="V474" s="159"/>
      <c r="W474" s="21">
        <v>1</v>
      </c>
      <c r="X474" s="21"/>
      <c r="Y474" s="21"/>
      <c r="Z474" s="21"/>
      <c r="AA474" s="21"/>
      <c r="AB474" s="21"/>
      <c r="AC474" s="21"/>
      <c r="AD474" s="21"/>
      <c r="AE474" s="21"/>
      <c r="AF474" s="21"/>
    </row>
    <row r="475" spans="1:32" ht="30" customHeight="1" x14ac:dyDescent="0.2">
      <c r="A475" s="22"/>
      <c r="B475" s="155"/>
      <c r="C475" s="155"/>
      <c r="D475" s="155"/>
      <c r="E475" s="155"/>
      <c r="F475" s="155"/>
      <c r="G475" s="38"/>
      <c r="H475" s="38"/>
      <c r="I475" s="155"/>
      <c r="J475" s="162"/>
      <c r="K475" s="155"/>
      <c r="L475" s="162"/>
      <c r="M475" s="86"/>
      <c r="N475" s="87"/>
      <c r="O475" s="87"/>
      <c r="P475" s="87"/>
      <c r="Q475" s="87"/>
      <c r="R475" s="87"/>
      <c r="S475" s="158"/>
      <c r="T475" s="155"/>
      <c r="U475" s="87"/>
      <c r="V475" s="159"/>
      <c r="W475" s="21">
        <v>1</v>
      </c>
      <c r="X475" s="21"/>
      <c r="Y475" s="21"/>
      <c r="Z475" s="21"/>
      <c r="AA475" s="21"/>
      <c r="AB475" s="21"/>
      <c r="AC475" s="21"/>
      <c r="AD475" s="21"/>
      <c r="AE475" s="21"/>
      <c r="AF475" s="21"/>
    </row>
    <row r="476" spans="1:32" ht="30" customHeight="1" x14ac:dyDescent="0.2">
      <c r="A476" s="22"/>
      <c r="B476" s="155"/>
      <c r="C476" s="155"/>
      <c r="D476" s="155"/>
      <c r="E476" s="155"/>
      <c r="F476" s="155"/>
      <c r="G476" s="38"/>
      <c r="H476" s="38"/>
      <c r="I476" s="155"/>
      <c r="J476" s="162"/>
      <c r="K476" s="155"/>
      <c r="L476" s="162"/>
      <c r="M476" s="86"/>
      <c r="N476" s="87"/>
      <c r="O476" s="87"/>
      <c r="P476" s="87"/>
      <c r="Q476" s="87"/>
      <c r="R476" s="87"/>
      <c r="S476" s="158"/>
      <c r="T476" s="155"/>
      <c r="U476" s="87"/>
      <c r="V476" s="159"/>
      <c r="W476" s="21">
        <v>1</v>
      </c>
      <c r="X476" s="21"/>
      <c r="Y476" s="21"/>
      <c r="Z476" s="21"/>
      <c r="AA476" s="21"/>
      <c r="AB476" s="21"/>
      <c r="AC476" s="21"/>
      <c r="AD476" s="21"/>
      <c r="AE476" s="21"/>
      <c r="AF476" s="21"/>
    </row>
    <row r="477" spans="1:32" ht="30" customHeight="1" x14ac:dyDescent="0.2">
      <c r="A477" s="22"/>
      <c r="B477" s="155"/>
      <c r="C477" s="155"/>
      <c r="D477" s="155"/>
      <c r="E477" s="155"/>
      <c r="F477" s="155"/>
      <c r="G477" s="38"/>
      <c r="H477" s="38"/>
      <c r="I477" s="155"/>
      <c r="J477" s="162"/>
      <c r="K477" s="155"/>
      <c r="L477" s="162"/>
      <c r="M477" s="86"/>
      <c r="N477" s="87"/>
      <c r="O477" s="87"/>
      <c r="P477" s="87"/>
      <c r="Q477" s="87"/>
      <c r="R477" s="87"/>
      <c r="S477" s="158"/>
      <c r="T477" s="155"/>
      <c r="U477" s="87"/>
      <c r="V477" s="159"/>
      <c r="W477" s="21">
        <v>1</v>
      </c>
      <c r="X477" s="21"/>
      <c r="Y477" s="21"/>
      <c r="Z477" s="21"/>
      <c r="AA477" s="21"/>
      <c r="AB477" s="21"/>
      <c r="AC477" s="21"/>
      <c r="AD477" s="21"/>
      <c r="AE477" s="21"/>
      <c r="AF477" s="21"/>
    </row>
    <row r="478" spans="1:32" ht="30" customHeight="1" x14ac:dyDescent="0.2">
      <c r="A478" s="22"/>
      <c r="B478" s="155"/>
      <c r="C478" s="155"/>
      <c r="D478" s="155"/>
      <c r="E478" s="155"/>
      <c r="F478" s="155"/>
      <c r="G478" s="38"/>
      <c r="H478" s="38"/>
      <c r="I478" s="155"/>
      <c r="J478" s="162"/>
      <c r="K478" s="155"/>
      <c r="L478" s="162"/>
      <c r="M478" s="86"/>
      <c r="N478" s="87"/>
      <c r="O478" s="87"/>
      <c r="P478" s="87"/>
      <c r="Q478" s="87"/>
      <c r="R478" s="87"/>
      <c r="S478" s="158"/>
      <c r="T478" s="155"/>
      <c r="U478" s="87"/>
      <c r="V478" s="159"/>
      <c r="W478" s="21">
        <v>1</v>
      </c>
      <c r="X478" s="21"/>
      <c r="Y478" s="21"/>
      <c r="Z478" s="21"/>
      <c r="AA478" s="21"/>
      <c r="AB478" s="21"/>
      <c r="AC478" s="21"/>
      <c r="AD478" s="21"/>
      <c r="AE478" s="21"/>
      <c r="AF478" s="21"/>
    </row>
    <row r="479" spans="1:32" ht="30" customHeight="1" x14ac:dyDescent="0.2">
      <c r="A479" s="22"/>
      <c r="B479" s="155"/>
      <c r="C479" s="155"/>
      <c r="D479" s="155"/>
      <c r="E479" s="155"/>
      <c r="F479" s="155"/>
      <c r="G479" s="38"/>
      <c r="H479" s="38"/>
      <c r="I479" s="155"/>
      <c r="J479" s="162"/>
      <c r="K479" s="155"/>
      <c r="L479" s="162"/>
      <c r="M479" s="86"/>
      <c r="N479" s="87"/>
      <c r="O479" s="87"/>
      <c r="P479" s="87"/>
      <c r="Q479" s="87"/>
      <c r="R479" s="87"/>
      <c r="S479" s="158"/>
      <c r="T479" s="155"/>
      <c r="U479" s="87"/>
      <c r="V479" s="159"/>
      <c r="W479" s="21">
        <v>1</v>
      </c>
      <c r="X479" s="21"/>
      <c r="Y479" s="21"/>
      <c r="Z479" s="21"/>
      <c r="AA479" s="21"/>
      <c r="AB479" s="21"/>
      <c r="AC479" s="21"/>
      <c r="AD479" s="21"/>
      <c r="AE479" s="21"/>
      <c r="AF479" s="21"/>
    </row>
    <row r="480" spans="1:32" ht="30" customHeight="1" x14ac:dyDescent="0.2">
      <c r="A480" s="22"/>
      <c r="B480" s="155"/>
      <c r="C480" s="155"/>
      <c r="D480" s="155"/>
      <c r="E480" s="155"/>
      <c r="F480" s="155"/>
      <c r="G480" s="38"/>
      <c r="H480" s="38"/>
      <c r="I480" s="155"/>
      <c r="J480" s="162"/>
      <c r="K480" s="155"/>
      <c r="L480" s="162"/>
      <c r="M480" s="86"/>
      <c r="N480" s="87"/>
      <c r="O480" s="87"/>
      <c r="P480" s="87"/>
      <c r="Q480" s="87"/>
      <c r="R480" s="87"/>
      <c r="S480" s="158"/>
      <c r="T480" s="155"/>
      <c r="U480" s="87"/>
      <c r="V480" s="159"/>
      <c r="W480" s="21">
        <v>1</v>
      </c>
      <c r="X480" s="21"/>
      <c r="Y480" s="21"/>
      <c r="Z480" s="21"/>
      <c r="AA480" s="21"/>
      <c r="AB480" s="21"/>
      <c r="AC480" s="21"/>
      <c r="AD480" s="21"/>
      <c r="AE480" s="21"/>
      <c r="AF480" s="21"/>
    </row>
    <row r="481" spans="1:32" ht="30" customHeight="1" x14ac:dyDescent="0.2">
      <c r="A481" s="22"/>
      <c r="B481" s="155"/>
      <c r="C481" s="155"/>
      <c r="D481" s="155"/>
      <c r="E481" s="155"/>
      <c r="F481" s="155"/>
      <c r="G481" s="38"/>
      <c r="H481" s="38"/>
      <c r="I481" s="155"/>
      <c r="J481" s="162"/>
      <c r="K481" s="155"/>
      <c r="L481" s="162"/>
      <c r="M481" s="86"/>
      <c r="N481" s="87"/>
      <c r="O481" s="87"/>
      <c r="P481" s="87"/>
      <c r="Q481" s="87"/>
      <c r="R481" s="87"/>
      <c r="S481" s="158"/>
      <c r="T481" s="155"/>
      <c r="U481" s="87"/>
      <c r="V481" s="159"/>
      <c r="W481" s="21">
        <v>1</v>
      </c>
      <c r="X481" s="21"/>
      <c r="Y481" s="21"/>
      <c r="Z481" s="21"/>
      <c r="AA481" s="21"/>
      <c r="AB481" s="21"/>
      <c r="AC481" s="21"/>
      <c r="AD481" s="21"/>
      <c r="AE481" s="21"/>
      <c r="AF481" s="21"/>
    </row>
    <row r="482" spans="1:32" ht="30" customHeight="1" x14ac:dyDescent="0.2">
      <c r="A482" s="22"/>
      <c r="B482" s="155"/>
      <c r="C482" s="155"/>
      <c r="D482" s="155"/>
      <c r="E482" s="155"/>
      <c r="F482" s="155"/>
      <c r="G482" s="38"/>
      <c r="H482" s="38"/>
      <c r="I482" s="155"/>
      <c r="J482" s="162"/>
      <c r="K482" s="155"/>
      <c r="L482" s="162"/>
      <c r="M482" s="86"/>
      <c r="N482" s="87"/>
      <c r="O482" s="87"/>
      <c r="P482" s="87"/>
      <c r="Q482" s="87"/>
      <c r="R482" s="87"/>
      <c r="S482" s="158"/>
      <c r="T482" s="155"/>
      <c r="U482" s="87"/>
      <c r="V482" s="159"/>
      <c r="W482" s="21">
        <v>1</v>
      </c>
      <c r="X482" s="21"/>
      <c r="Y482" s="21"/>
      <c r="Z482" s="21"/>
      <c r="AA482" s="21"/>
      <c r="AB482" s="21"/>
      <c r="AC482" s="21"/>
      <c r="AD482" s="21"/>
      <c r="AE482" s="21"/>
      <c r="AF482" s="21"/>
    </row>
    <row r="483" spans="1:32" ht="30" customHeight="1" x14ac:dyDescent="0.2">
      <c r="A483" s="22"/>
      <c r="B483" s="155"/>
      <c r="C483" s="155"/>
      <c r="D483" s="155"/>
      <c r="E483" s="155"/>
      <c r="F483" s="155"/>
      <c r="G483" s="38"/>
      <c r="H483" s="38"/>
      <c r="I483" s="155"/>
      <c r="J483" s="162"/>
      <c r="K483" s="155"/>
      <c r="L483" s="162"/>
      <c r="M483" s="86"/>
      <c r="N483" s="87"/>
      <c r="O483" s="87"/>
      <c r="P483" s="87"/>
      <c r="Q483" s="87"/>
      <c r="R483" s="87"/>
      <c r="S483" s="158"/>
      <c r="T483" s="155"/>
      <c r="U483" s="87"/>
      <c r="V483" s="159"/>
      <c r="W483" s="21">
        <v>1</v>
      </c>
      <c r="X483" s="21"/>
      <c r="Y483" s="21"/>
      <c r="Z483" s="21"/>
      <c r="AA483" s="21"/>
      <c r="AB483" s="21"/>
      <c r="AC483" s="21"/>
      <c r="AD483" s="21"/>
      <c r="AE483" s="21"/>
      <c r="AF483" s="21"/>
    </row>
    <row r="484" spans="1:32" ht="30" customHeight="1" x14ac:dyDescent="0.2">
      <c r="A484" s="22"/>
      <c r="B484" s="155"/>
      <c r="C484" s="155"/>
      <c r="D484" s="155"/>
      <c r="E484" s="155"/>
      <c r="F484" s="155"/>
      <c r="G484" s="38"/>
      <c r="H484" s="38"/>
      <c r="I484" s="155"/>
      <c r="J484" s="162"/>
      <c r="K484" s="155"/>
      <c r="L484" s="162"/>
      <c r="M484" s="86"/>
      <c r="N484" s="87"/>
      <c r="O484" s="87"/>
      <c r="P484" s="87"/>
      <c r="Q484" s="87"/>
      <c r="R484" s="87"/>
      <c r="S484" s="158"/>
      <c r="T484" s="155"/>
      <c r="U484" s="87"/>
      <c r="V484" s="159"/>
      <c r="W484" s="21">
        <v>1</v>
      </c>
      <c r="X484" s="21"/>
      <c r="Y484" s="21"/>
      <c r="Z484" s="21"/>
      <c r="AA484" s="21"/>
      <c r="AB484" s="21"/>
      <c r="AC484" s="21"/>
      <c r="AD484" s="21"/>
      <c r="AE484" s="21"/>
      <c r="AF484" s="21"/>
    </row>
    <row r="485" spans="1:32" ht="30" customHeight="1" x14ac:dyDescent="0.2">
      <c r="A485" s="22"/>
      <c r="B485" s="155"/>
      <c r="C485" s="155"/>
      <c r="D485" s="155"/>
      <c r="E485" s="155"/>
      <c r="F485" s="155"/>
      <c r="G485" s="38"/>
      <c r="H485" s="38"/>
      <c r="I485" s="155"/>
      <c r="J485" s="162"/>
      <c r="K485" s="155"/>
      <c r="L485" s="162"/>
      <c r="M485" s="86"/>
      <c r="N485" s="87"/>
      <c r="O485" s="87"/>
      <c r="P485" s="87"/>
      <c r="Q485" s="87"/>
      <c r="R485" s="87"/>
      <c r="S485" s="158"/>
      <c r="T485" s="155"/>
      <c r="U485" s="87"/>
      <c r="V485" s="159"/>
      <c r="W485" s="21">
        <v>1</v>
      </c>
      <c r="X485" s="21"/>
      <c r="Y485" s="21"/>
      <c r="Z485" s="21"/>
      <c r="AA485" s="21"/>
      <c r="AB485" s="21"/>
      <c r="AC485" s="21"/>
      <c r="AD485" s="21"/>
      <c r="AE485" s="21"/>
      <c r="AF485" s="21"/>
    </row>
    <row r="486" spans="1:32" ht="30" customHeight="1" x14ac:dyDescent="0.2">
      <c r="A486" s="22"/>
      <c r="B486" s="155"/>
      <c r="C486" s="155"/>
      <c r="D486" s="155"/>
      <c r="E486" s="155"/>
      <c r="F486" s="155"/>
      <c r="G486" s="38"/>
      <c r="H486" s="38"/>
      <c r="I486" s="155"/>
      <c r="J486" s="162"/>
      <c r="K486" s="155"/>
      <c r="L486" s="162"/>
      <c r="M486" s="86"/>
      <c r="N486" s="87"/>
      <c r="O486" s="87"/>
      <c r="P486" s="87"/>
      <c r="Q486" s="87"/>
      <c r="R486" s="87"/>
      <c r="S486" s="158"/>
      <c r="T486" s="155"/>
      <c r="U486" s="87"/>
      <c r="V486" s="159"/>
      <c r="W486" s="21">
        <v>1</v>
      </c>
      <c r="X486" s="21"/>
      <c r="Y486" s="21"/>
      <c r="Z486" s="21"/>
      <c r="AA486" s="21"/>
      <c r="AB486" s="21"/>
      <c r="AC486" s="21"/>
      <c r="AD486" s="21"/>
      <c r="AE486" s="21"/>
      <c r="AF486" s="21"/>
    </row>
    <row r="487" spans="1:32" ht="30" customHeight="1" x14ac:dyDescent="0.2">
      <c r="A487" s="22"/>
      <c r="B487" s="155"/>
      <c r="C487" s="155"/>
      <c r="D487" s="155"/>
      <c r="E487" s="155"/>
      <c r="F487" s="155"/>
      <c r="G487" s="38"/>
      <c r="H487" s="38"/>
      <c r="I487" s="155"/>
      <c r="J487" s="162"/>
      <c r="K487" s="155"/>
      <c r="L487" s="162"/>
      <c r="M487" s="86"/>
      <c r="N487" s="87"/>
      <c r="O487" s="87"/>
      <c r="P487" s="87"/>
      <c r="Q487" s="87"/>
      <c r="R487" s="87"/>
      <c r="S487" s="158"/>
      <c r="T487" s="155"/>
      <c r="U487" s="87"/>
      <c r="V487" s="159"/>
      <c r="W487" s="21">
        <v>1</v>
      </c>
      <c r="X487" s="21"/>
      <c r="Y487" s="21"/>
      <c r="Z487" s="21"/>
      <c r="AA487" s="21"/>
      <c r="AB487" s="21"/>
      <c r="AC487" s="21"/>
      <c r="AD487" s="21"/>
      <c r="AE487" s="21"/>
      <c r="AF487" s="21"/>
    </row>
    <row r="488" spans="1:32" ht="30" customHeight="1" x14ac:dyDescent="0.2">
      <c r="A488" s="22"/>
      <c r="B488" s="155"/>
      <c r="C488" s="155"/>
      <c r="D488" s="155"/>
      <c r="E488" s="155"/>
      <c r="F488" s="155"/>
      <c r="G488" s="38"/>
      <c r="H488" s="38"/>
      <c r="I488" s="155"/>
      <c r="J488" s="162"/>
      <c r="K488" s="155"/>
      <c r="L488" s="162"/>
      <c r="M488" s="86"/>
      <c r="N488" s="87"/>
      <c r="O488" s="87"/>
      <c r="P488" s="87"/>
      <c r="Q488" s="87"/>
      <c r="R488" s="87"/>
      <c r="S488" s="158"/>
      <c r="T488" s="155"/>
      <c r="U488" s="87"/>
      <c r="V488" s="159"/>
      <c r="W488" s="21">
        <v>1</v>
      </c>
      <c r="X488" s="21"/>
      <c r="Y488" s="21"/>
      <c r="Z488" s="21"/>
      <c r="AA488" s="21"/>
      <c r="AB488" s="21"/>
      <c r="AC488" s="21"/>
      <c r="AD488" s="21"/>
      <c r="AE488" s="21"/>
      <c r="AF488" s="21"/>
    </row>
    <row r="489" spans="1:32" ht="30" customHeight="1" x14ac:dyDescent="0.2">
      <c r="A489" s="22"/>
      <c r="B489" s="155"/>
      <c r="C489" s="155"/>
      <c r="D489" s="155"/>
      <c r="E489" s="155"/>
      <c r="F489" s="155"/>
      <c r="G489" s="38"/>
      <c r="H489" s="38"/>
      <c r="I489" s="155"/>
      <c r="J489" s="162"/>
      <c r="K489" s="155"/>
      <c r="L489" s="162"/>
      <c r="M489" s="86"/>
      <c r="N489" s="87"/>
      <c r="O489" s="87"/>
      <c r="P489" s="87"/>
      <c r="Q489" s="87"/>
      <c r="R489" s="87"/>
      <c r="S489" s="158"/>
      <c r="T489" s="155"/>
      <c r="U489" s="87"/>
      <c r="V489" s="159"/>
      <c r="W489" s="21">
        <v>1</v>
      </c>
      <c r="X489" s="21"/>
      <c r="Y489" s="21"/>
      <c r="Z489" s="21"/>
      <c r="AA489" s="21"/>
      <c r="AB489" s="21"/>
      <c r="AC489" s="21"/>
      <c r="AD489" s="21"/>
      <c r="AE489" s="21"/>
      <c r="AF489" s="21"/>
    </row>
    <row r="490" spans="1:32" ht="30" customHeight="1" x14ac:dyDescent="0.2">
      <c r="A490" s="22"/>
      <c r="B490" s="155"/>
      <c r="C490" s="155"/>
      <c r="D490" s="155"/>
      <c r="E490" s="155"/>
      <c r="F490" s="155"/>
      <c r="G490" s="38"/>
      <c r="H490" s="38"/>
      <c r="I490" s="155"/>
      <c r="J490" s="162"/>
      <c r="K490" s="155"/>
      <c r="L490" s="162"/>
      <c r="M490" s="86"/>
      <c r="N490" s="87"/>
      <c r="O490" s="87"/>
      <c r="P490" s="87"/>
      <c r="Q490" s="87"/>
      <c r="R490" s="87"/>
      <c r="S490" s="158"/>
      <c r="T490" s="155"/>
      <c r="U490" s="87"/>
      <c r="V490" s="159"/>
      <c r="W490" s="21">
        <v>1</v>
      </c>
      <c r="X490" s="21"/>
      <c r="Y490" s="21"/>
      <c r="Z490" s="21"/>
      <c r="AA490" s="21"/>
      <c r="AB490" s="21"/>
      <c r="AC490" s="21"/>
      <c r="AD490" s="21"/>
      <c r="AE490" s="21"/>
      <c r="AF490" s="21"/>
    </row>
    <row r="491" spans="1:32" ht="30" customHeight="1" x14ac:dyDescent="0.2">
      <c r="A491" s="22"/>
      <c r="B491" s="155"/>
      <c r="C491" s="155"/>
      <c r="D491" s="155"/>
      <c r="E491" s="155"/>
      <c r="F491" s="155"/>
      <c r="G491" s="38"/>
      <c r="H491" s="38"/>
      <c r="I491" s="155"/>
      <c r="J491" s="162"/>
      <c r="K491" s="155"/>
      <c r="L491" s="162"/>
      <c r="M491" s="86"/>
      <c r="N491" s="87"/>
      <c r="O491" s="87"/>
      <c r="P491" s="87"/>
      <c r="Q491" s="87"/>
      <c r="R491" s="87"/>
      <c r="S491" s="158"/>
      <c r="T491" s="155"/>
      <c r="U491" s="87"/>
      <c r="V491" s="159"/>
      <c r="W491" s="21">
        <v>1</v>
      </c>
      <c r="X491" s="21"/>
      <c r="Y491" s="21"/>
      <c r="Z491" s="21"/>
      <c r="AA491" s="21"/>
      <c r="AB491" s="21"/>
      <c r="AC491" s="21"/>
      <c r="AD491" s="21"/>
      <c r="AE491" s="21"/>
      <c r="AF491" s="21"/>
    </row>
    <row r="492" spans="1:32" ht="30" customHeight="1" x14ac:dyDescent="0.2">
      <c r="A492" s="22"/>
      <c r="B492" s="155"/>
      <c r="C492" s="155"/>
      <c r="D492" s="155"/>
      <c r="E492" s="155"/>
      <c r="F492" s="155"/>
      <c r="G492" s="38"/>
      <c r="H492" s="38"/>
      <c r="I492" s="155"/>
      <c r="J492" s="162"/>
      <c r="K492" s="155"/>
      <c r="L492" s="162"/>
      <c r="M492" s="86"/>
      <c r="N492" s="87"/>
      <c r="O492" s="87"/>
      <c r="P492" s="87"/>
      <c r="Q492" s="87"/>
      <c r="R492" s="87"/>
      <c r="S492" s="158"/>
      <c r="T492" s="155"/>
      <c r="U492" s="87"/>
      <c r="V492" s="159"/>
      <c r="W492" s="21">
        <v>1</v>
      </c>
      <c r="X492" s="21"/>
      <c r="Y492" s="21"/>
      <c r="Z492" s="21"/>
      <c r="AA492" s="21"/>
      <c r="AB492" s="21"/>
      <c r="AC492" s="21"/>
      <c r="AD492" s="21"/>
      <c r="AE492" s="21"/>
      <c r="AF492" s="21"/>
    </row>
    <row r="493" spans="1:32" ht="30" customHeight="1" x14ac:dyDescent="0.2">
      <c r="A493" s="22"/>
      <c r="B493" s="155"/>
      <c r="C493" s="155"/>
      <c r="D493" s="155"/>
      <c r="E493" s="155"/>
      <c r="F493" s="155"/>
      <c r="G493" s="38"/>
      <c r="H493" s="38"/>
      <c r="I493" s="155"/>
      <c r="J493" s="162"/>
      <c r="K493" s="155"/>
      <c r="L493" s="162"/>
      <c r="M493" s="86"/>
      <c r="N493" s="87"/>
      <c r="O493" s="87"/>
      <c r="P493" s="87"/>
      <c r="Q493" s="87"/>
      <c r="R493" s="87"/>
      <c r="S493" s="158"/>
      <c r="T493" s="155"/>
      <c r="U493" s="87"/>
      <c r="V493" s="159"/>
      <c r="W493" s="21">
        <v>1</v>
      </c>
      <c r="X493" s="21"/>
      <c r="Y493" s="21"/>
      <c r="Z493" s="21"/>
      <c r="AA493" s="21"/>
      <c r="AB493" s="21"/>
      <c r="AC493" s="21"/>
      <c r="AD493" s="21"/>
      <c r="AE493" s="21"/>
      <c r="AF493" s="21"/>
    </row>
    <row r="494" spans="1:32" ht="30" customHeight="1" x14ac:dyDescent="0.2">
      <c r="A494" s="22"/>
      <c r="B494" s="155"/>
      <c r="C494" s="155"/>
      <c r="D494" s="155"/>
      <c r="E494" s="155"/>
      <c r="F494" s="155"/>
      <c r="G494" s="38"/>
      <c r="H494" s="38"/>
      <c r="I494" s="155"/>
      <c r="J494" s="162"/>
      <c r="K494" s="155"/>
      <c r="L494" s="162"/>
      <c r="M494" s="86"/>
      <c r="N494" s="87"/>
      <c r="O494" s="87"/>
      <c r="P494" s="87"/>
      <c r="Q494" s="87"/>
      <c r="R494" s="87"/>
      <c r="S494" s="158"/>
      <c r="T494" s="155"/>
      <c r="U494" s="87"/>
      <c r="V494" s="159"/>
      <c r="W494" s="21">
        <v>1</v>
      </c>
      <c r="X494" s="21"/>
      <c r="Y494" s="21"/>
      <c r="Z494" s="21"/>
      <c r="AA494" s="21"/>
      <c r="AB494" s="21"/>
      <c r="AC494" s="21"/>
      <c r="AD494" s="21"/>
      <c r="AE494" s="21"/>
      <c r="AF494" s="21"/>
    </row>
    <row r="495" spans="1:32" ht="30" customHeight="1" x14ac:dyDescent="0.2">
      <c r="A495" s="22"/>
      <c r="B495" s="155"/>
      <c r="C495" s="155"/>
      <c r="D495" s="155"/>
      <c r="E495" s="155"/>
      <c r="F495" s="155"/>
      <c r="G495" s="38"/>
      <c r="H495" s="38"/>
      <c r="I495" s="155"/>
      <c r="J495" s="162"/>
      <c r="K495" s="155"/>
      <c r="L495" s="162"/>
      <c r="M495" s="86"/>
      <c r="N495" s="87"/>
      <c r="O495" s="87"/>
      <c r="P495" s="87"/>
      <c r="Q495" s="87"/>
      <c r="R495" s="87"/>
      <c r="S495" s="158"/>
      <c r="T495" s="155"/>
      <c r="U495" s="87"/>
      <c r="V495" s="159"/>
      <c r="W495" s="21">
        <v>1</v>
      </c>
      <c r="X495" s="21"/>
      <c r="Y495" s="21"/>
      <c r="Z495" s="21"/>
      <c r="AA495" s="21"/>
      <c r="AB495" s="21"/>
      <c r="AC495" s="21"/>
      <c r="AD495" s="21"/>
      <c r="AE495" s="21"/>
      <c r="AF495" s="21"/>
    </row>
    <row r="496" spans="1:32" ht="30" customHeight="1" x14ac:dyDescent="0.2">
      <c r="A496" s="22"/>
      <c r="B496" s="155"/>
      <c r="C496" s="155"/>
      <c r="D496" s="155"/>
      <c r="E496" s="155"/>
      <c r="F496" s="155"/>
      <c r="G496" s="38"/>
      <c r="H496" s="38"/>
      <c r="I496" s="155"/>
      <c r="J496" s="162"/>
      <c r="K496" s="155"/>
      <c r="L496" s="162"/>
      <c r="M496" s="86"/>
      <c r="N496" s="87"/>
      <c r="O496" s="87"/>
      <c r="P496" s="87"/>
      <c r="Q496" s="87"/>
      <c r="R496" s="87"/>
      <c r="S496" s="158"/>
      <c r="T496" s="155"/>
      <c r="U496" s="87"/>
      <c r="V496" s="159"/>
      <c r="W496" s="21">
        <v>1</v>
      </c>
      <c r="X496" s="21"/>
      <c r="Y496" s="21"/>
      <c r="Z496" s="21"/>
      <c r="AA496" s="21"/>
      <c r="AB496" s="21"/>
      <c r="AC496" s="21"/>
      <c r="AD496" s="21"/>
      <c r="AE496" s="21"/>
      <c r="AF496" s="21"/>
    </row>
    <row r="497" spans="1:32" ht="30" customHeight="1" x14ac:dyDescent="0.2">
      <c r="A497" s="22"/>
      <c r="B497" s="155"/>
      <c r="C497" s="155"/>
      <c r="D497" s="155"/>
      <c r="E497" s="155"/>
      <c r="F497" s="155"/>
      <c r="G497" s="38"/>
      <c r="H497" s="38"/>
      <c r="I497" s="155"/>
      <c r="J497" s="162"/>
      <c r="K497" s="155"/>
      <c r="L497" s="162"/>
      <c r="M497" s="86"/>
      <c r="N497" s="87"/>
      <c r="O497" s="87"/>
      <c r="P497" s="87"/>
      <c r="Q497" s="87"/>
      <c r="R497" s="87"/>
      <c r="S497" s="158"/>
      <c r="T497" s="155"/>
      <c r="U497" s="87"/>
      <c r="V497" s="159"/>
      <c r="W497" s="21">
        <v>1</v>
      </c>
      <c r="X497" s="21"/>
      <c r="Y497" s="21"/>
      <c r="Z497" s="21"/>
      <c r="AA497" s="21"/>
      <c r="AB497" s="21"/>
      <c r="AC497" s="21"/>
      <c r="AD497" s="21"/>
      <c r="AE497" s="21"/>
      <c r="AF497" s="21"/>
    </row>
    <row r="498" spans="1:32" ht="30" customHeight="1" x14ac:dyDescent="0.2">
      <c r="A498" s="22"/>
      <c r="B498" s="155"/>
      <c r="C498" s="155"/>
      <c r="D498" s="155"/>
      <c r="E498" s="155"/>
      <c r="F498" s="155"/>
      <c r="G498" s="38"/>
      <c r="H498" s="38"/>
      <c r="I498" s="155"/>
      <c r="J498" s="162"/>
      <c r="K498" s="155"/>
      <c r="L498" s="162"/>
      <c r="M498" s="86"/>
      <c r="N498" s="87"/>
      <c r="O498" s="87"/>
      <c r="P498" s="87"/>
      <c r="Q498" s="87"/>
      <c r="R498" s="87"/>
      <c r="S498" s="158"/>
      <c r="T498" s="155"/>
      <c r="U498" s="87"/>
      <c r="V498" s="159"/>
      <c r="W498" s="21">
        <v>1</v>
      </c>
      <c r="X498" s="21"/>
      <c r="Y498" s="21"/>
      <c r="Z498" s="21"/>
      <c r="AA498" s="21"/>
      <c r="AB498" s="21"/>
      <c r="AC498" s="21"/>
      <c r="AD498" s="21"/>
      <c r="AE498" s="21"/>
      <c r="AF498" s="21"/>
    </row>
    <row r="499" spans="1:32" ht="30" customHeight="1" x14ac:dyDescent="0.2">
      <c r="A499" s="22"/>
      <c r="B499" s="155"/>
      <c r="C499" s="155"/>
      <c r="D499" s="155"/>
      <c r="E499" s="155"/>
      <c r="F499" s="155"/>
      <c r="G499" s="38"/>
      <c r="H499" s="38"/>
      <c r="I499" s="155"/>
      <c r="J499" s="162"/>
      <c r="K499" s="155"/>
      <c r="L499" s="162"/>
      <c r="M499" s="86"/>
      <c r="N499" s="87"/>
      <c r="O499" s="87"/>
      <c r="P499" s="87"/>
      <c r="Q499" s="87"/>
      <c r="R499" s="87"/>
      <c r="S499" s="158"/>
      <c r="T499" s="155"/>
      <c r="U499" s="87"/>
      <c r="V499" s="159"/>
      <c r="W499" s="21">
        <v>1</v>
      </c>
      <c r="X499" s="21"/>
      <c r="Y499" s="21"/>
      <c r="Z499" s="21"/>
      <c r="AA499" s="21"/>
      <c r="AB499" s="21"/>
      <c r="AC499" s="21"/>
      <c r="AD499" s="21"/>
      <c r="AE499" s="21"/>
      <c r="AF499" s="21"/>
    </row>
    <row r="500" spans="1:32" ht="30" customHeight="1" x14ac:dyDescent="0.2">
      <c r="A500" s="22"/>
      <c r="B500" s="155"/>
      <c r="C500" s="155"/>
      <c r="D500" s="155"/>
      <c r="E500" s="155"/>
      <c r="F500" s="155"/>
      <c r="G500" s="38"/>
      <c r="H500" s="38"/>
      <c r="I500" s="155"/>
      <c r="J500" s="162"/>
      <c r="K500" s="155"/>
      <c r="L500" s="162"/>
      <c r="M500" s="86"/>
      <c r="N500" s="87"/>
      <c r="O500" s="87"/>
      <c r="P500" s="87"/>
      <c r="Q500" s="87"/>
      <c r="R500" s="87"/>
      <c r="S500" s="158"/>
      <c r="T500" s="155"/>
      <c r="U500" s="87"/>
      <c r="V500" s="159"/>
      <c r="W500" s="21">
        <v>1</v>
      </c>
      <c r="X500" s="21"/>
      <c r="Y500" s="21"/>
      <c r="Z500" s="21"/>
      <c r="AA500" s="21"/>
      <c r="AB500" s="21"/>
      <c r="AC500" s="21"/>
      <c r="AD500" s="21"/>
      <c r="AE500" s="21"/>
      <c r="AF500" s="21"/>
    </row>
    <row r="501" spans="1:32" ht="30" customHeight="1" x14ac:dyDescent="0.2">
      <c r="A501" s="22"/>
      <c r="B501" s="155"/>
      <c r="C501" s="155"/>
      <c r="D501" s="155"/>
      <c r="E501" s="155"/>
      <c r="F501" s="155"/>
      <c r="G501" s="38"/>
      <c r="H501" s="38"/>
      <c r="I501" s="155"/>
      <c r="J501" s="162"/>
      <c r="K501" s="155"/>
      <c r="L501" s="162"/>
      <c r="M501" s="86"/>
      <c r="N501" s="87"/>
      <c r="O501" s="87"/>
      <c r="P501" s="87"/>
      <c r="Q501" s="87"/>
      <c r="R501" s="87"/>
      <c r="S501" s="158"/>
      <c r="T501" s="155"/>
      <c r="U501" s="87"/>
      <c r="V501" s="159"/>
      <c r="W501" s="21">
        <v>1</v>
      </c>
      <c r="X501" s="21"/>
      <c r="Y501" s="21"/>
      <c r="Z501" s="21"/>
      <c r="AA501" s="21"/>
      <c r="AB501" s="21"/>
      <c r="AC501" s="21"/>
      <c r="AD501" s="21"/>
      <c r="AE501" s="21"/>
      <c r="AF501" s="21"/>
    </row>
    <row r="502" spans="1:32" ht="30" customHeight="1" x14ac:dyDescent="0.2">
      <c r="A502" s="22"/>
      <c r="B502" s="155"/>
      <c r="C502" s="155"/>
      <c r="D502" s="155"/>
      <c r="E502" s="155"/>
      <c r="F502" s="155"/>
      <c r="G502" s="38"/>
      <c r="H502" s="38"/>
      <c r="I502" s="155"/>
      <c r="J502" s="162"/>
      <c r="K502" s="155"/>
      <c r="L502" s="162"/>
      <c r="M502" s="86"/>
      <c r="N502" s="87"/>
      <c r="O502" s="87"/>
      <c r="P502" s="87"/>
      <c r="Q502" s="87"/>
      <c r="R502" s="87"/>
      <c r="S502" s="158"/>
      <c r="T502" s="155"/>
      <c r="U502" s="87"/>
      <c r="V502" s="159"/>
      <c r="W502" s="21">
        <v>1</v>
      </c>
      <c r="X502" s="21"/>
      <c r="Y502" s="21"/>
      <c r="Z502" s="21"/>
      <c r="AA502" s="21"/>
      <c r="AB502" s="21"/>
      <c r="AC502" s="21"/>
      <c r="AD502" s="21"/>
      <c r="AE502" s="21"/>
      <c r="AF502" s="21"/>
    </row>
    <row r="503" spans="1:32" ht="30" customHeight="1" x14ac:dyDescent="0.2">
      <c r="A503" s="22"/>
      <c r="B503" s="155"/>
      <c r="C503" s="155"/>
      <c r="D503" s="155"/>
      <c r="E503" s="155"/>
      <c r="F503" s="155"/>
      <c r="G503" s="38"/>
      <c r="H503" s="38"/>
      <c r="I503" s="155"/>
      <c r="J503" s="162"/>
      <c r="K503" s="155"/>
      <c r="L503" s="162"/>
      <c r="M503" s="86"/>
      <c r="N503" s="87"/>
      <c r="O503" s="87"/>
      <c r="P503" s="87"/>
      <c r="Q503" s="87"/>
      <c r="R503" s="87"/>
      <c r="S503" s="158"/>
      <c r="T503" s="155"/>
      <c r="U503" s="87"/>
      <c r="V503" s="159"/>
      <c r="W503" s="21">
        <v>1</v>
      </c>
      <c r="X503" s="21"/>
      <c r="Y503" s="21"/>
      <c r="Z503" s="21"/>
      <c r="AA503" s="21"/>
      <c r="AB503" s="21"/>
      <c r="AC503" s="21"/>
      <c r="AD503" s="21"/>
      <c r="AE503" s="21"/>
      <c r="AF503" s="21"/>
    </row>
    <row r="504" spans="1:32" ht="30" customHeight="1" x14ac:dyDescent="0.2">
      <c r="A504" s="22"/>
      <c r="B504" s="155"/>
      <c r="C504" s="155"/>
      <c r="D504" s="155"/>
      <c r="E504" s="155"/>
      <c r="F504" s="155"/>
      <c r="G504" s="38"/>
      <c r="H504" s="38"/>
      <c r="I504" s="155"/>
      <c r="J504" s="162"/>
      <c r="K504" s="155"/>
      <c r="L504" s="162"/>
      <c r="M504" s="86"/>
      <c r="N504" s="87"/>
      <c r="O504" s="87"/>
      <c r="P504" s="87"/>
      <c r="Q504" s="87"/>
      <c r="R504" s="87"/>
      <c r="S504" s="158"/>
      <c r="T504" s="155"/>
      <c r="U504" s="87"/>
      <c r="V504" s="159"/>
      <c r="W504" s="21">
        <v>1</v>
      </c>
      <c r="X504" s="21"/>
      <c r="Y504" s="21"/>
      <c r="Z504" s="21"/>
      <c r="AA504" s="21"/>
      <c r="AB504" s="21"/>
      <c r="AC504" s="21"/>
      <c r="AD504" s="21"/>
      <c r="AE504" s="21"/>
      <c r="AF504" s="21"/>
    </row>
    <row r="505" spans="1:32" ht="30" customHeight="1" x14ac:dyDescent="0.2">
      <c r="A505" s="22"/>
      <c r="B505" s="155"/>
      <c r="C505" s="155"/>
      <c r="D505" s="155"/>
      <c r="E505" s="155"/>
      <c r="F505" s="155"/>
      <c r="G505" s="38"/>
      <c r="H505" s="38"/>
      <c r="I505" s="155"/>
      <c r="J505" s="162"/>
      <c r="K505" s="155"/>
      <c r="L505" s="162"/>
      <c r="M505" s="86"/>
      <c r="N505" s="87"/>
      <c r="O505" s="87"/>
      <c r="P505" s="87"/>
      <c r="Q505" s="87"/>
      <c r="R505" s="87"/>
      <c r="S505" s="158"/>
      <c r="T505" s="155"/>
      <c r="U505" s="87"/>
      <c r="V505" s="159"/>
      <c r="W505" s="21">
        <v>1</v>
      </c>
      <c r="X505" s="21"/>
      <c r="Y505" s="21"/>
      <c r="Z505" s="21"/>
      <c r="AA505" s="21"/>
      <c r="AB505" s="21"/>
      <c r="AC505" s="21"/>
      <c r="AD505" s="21"/>
      <c r="AE505" s="21"/>
      <c r="AF505" s="21"/>
    </row>
    <row r="506" spans="1:32" ht="30" customHeight="1" x14ac:dyDescent="0.2">
      <c r="A506" s="22"/>
      <c r="B506" s="155"/>
      <c r="C506" s="155"/>
      <c r="D506" s="155"/>
      <c r="E506" s="155"/>
      <c r="F506" s="155"/>
      <c r="G506" s="38"/>
      <c r="H506" s="38"/>
      <c r="I506" s="155"/>
      <c r="J506" s="162"/>
      <c r="K506" s="155"/>
      <c r="L506" s="162"/>
      <c r="M506" s="86"/>
      <c r="N506" s="87"/>
      <c r="O506" s="87"/>
      <c r="P506" s="87"/>
      <c r="Q506" s="87"/>
      <c r="R506" s="87"/>
      <c r="S506" s="158"/>
      <c r="T506" s="155"/>
      <c r="U506" s="87"/>
      <c r="V506" s="159"/>
      <c r="W506" s="21">
        <v>1</v>
      </c>
      <c r="X506" s="21"/>
      <c r="Y506" s="21"/>
      <c r="Z506" s="21"/>
      <c r="AA506" s="21"/>
      <c r="AB506" s="21"/>
      <c r="AC506" s="21"/>
      <c r="AD506" s="21"/>
      <c r="AE506" s="21"/>
      <c r="AF506" s="21"/>
    </row>
    <row r="507" spans="1:32" ht="30" customHeight="1" x14ac:dyDescent="0.2">
      <c r="A507" s="22"/>
      <c r="B507" s="155"/>
      <c r="C507" s="155"/>
      <c r="D507" s="155"/>
      <c r="E507" s="155"/>
      <c r="F507" s="155"/>
      <c r="G507" s="38"/>
      <c r="H507" s="38"/>
      <c r="I507" s="155"/>
      <c r="J507" s="162"/>
      <c r="K507" s="155"/>
      <c r="L507" s="162"/>
      <c r="M507" s="86"/>
      <c r="N507" s="87"/>
      <c r="O507" s="87"/>
      <c r="P507" s="87"/>
      <c r="Q507" s="87"/>
      <c r="R507" s="87"/>
      <c r="S507" s="158"/>
      <c r="T507" s="155"/>
      <c r="U507" s="87"/>
      <c r="V507" s="159"/>
      <c r="W507" s="21">
        <v>1</v>
      </c>
      <c r="X507" s="21"/>
      <c r="Y507" s="21"/>
      <c r="Z507" s="21"/>
      <c r="AA507" s="21"/>
      <c r="AB507" s="21"/>
      <c r="AC507" s="21"/>
      <c r="AD507" s="21"/>
      <c r="AE507" s="21"/>
      <c r="AF507" s="21"/>
    </row>
    <row r="508" spans="1:32" ht="30" customHeight="1" x14ac:dyDescent="0.2">
      <c r="A508" s="22"/>
      <c r="B508" s="155"/>
      <c r="C508" s="155"/>
      <c r="D508" s="155"/>
      <c r="E508" s="155"/>
      <c r="F508" s="155"/>
      <c r="G508" s="38"/>
      <c r="H508" s="38"/>
      <c r="I508" s="155"/>
      <c r="J508" s="162"/>
      <c r="K508" s="155"/>
      <c r="L508" s="162"/>
      <c r="M508" s="86"/>
      <c r="N508" s="87"/>
      <c r="O508" s="87"/>
      <c r="P508" s="87"/>
      <c r="Q508" s="87"/>
      <c r="R508" s="87"/>
      <c r="S508" s="158"/>
      <c r="T508" s="155"/>
      <c r="U508" s="87"/>
      <c r="V508" s="159"/>
      <c r="W508" s="21">
        <v>1</v>
      </c>
      <c r="X508" s="21"/>
      <c r="Y508" s="21"/>
      <c r="Z508" s="21"/>
      <c r="AA508" s="21"/>
      <c r="AB508" s="21"/>
      <c r="AC508" s="21"/>
      <c r="AD508" s="21"/>
      <c r="AE508" s="21"/>
      <c r="AF508" s="21"/>
    </row>
    <row r="509" spans="1:32" ht="30" customHeight="1" x14ac:dyDescent="0.2">
      <c r="A509" s="22"/>
      <c r="B509" s="155"/>
      <c r="C509" s="155"/>
      <c r="D509" s="155"/>
      <c r="E509" s="155"/>
      <c r="F509" s="155"/>
      <c r="G509" s="38"/>
      <c r="H509" s="38"/>
      <c r="I509" s="155"/>
      <c r="J509" s="162"/>
      <c r="K509" s="155"/>
      <c r="L509" s="162"/>
      <c r="M509" s="86"/>
      <c r="N509" s="87"/>
      <c r="O509" s="87"/>
      <c r="P509" s="87"/>
      <c r="Q509" s="87"/>
      <c r="R509" s="87"/>
      <c r="S509" s="158"/>
      <c r="T509" s="155"/>
      <c r="U509" s="87"/>
      <c r="V509" s="159"/>
      <c r="W509" s="21">
        <v>1</v>
      </c>
      <c r="X509" s="21"/>
      <c r="Y509" s="21"/>
      <c r="Z509" s="21"/>
      <c r="AA509" s="21"/>
      <c r="AB509" s="21"/>
      <c r="AC509" s="21"/>
      <c r="AD509" s="21"/>
      <c r="AE509" s="21"/>
      <c r="AF509" s="21"/>
    </row>
    <row r="510" spans="1:32" ht="30" customHeight="1" x14ac:dyDescent="0.2">
      <c r="A510" s="22"/>
      <c r="B510" s="155"/>
      <c r="C510" s="155"/>
      <c r="D510" s="155"/>
      <c r="E510" s="155"/>
      <c r="F510" s="155"/>
      <c r="G510" s="38"/>
      <c r="H510" s="38"/>
      <c r="I510" s="155"/>
      <c r="J510" s="162"/>
      <c r="K510" s="155"/>
      <c r="L510" s="162"/>
      <c r="M510" s="86"/>
      <c r="N510" s="87"/>
      <c r="O510" s="87"/>
      <c r="P510" s="87"/>
      <c r="Q510" s="87"/>
      <c r="R510" s="87"/>
      <c r="S510" s="158"/>
      <c r="T510" s="155"/>
      <c r="U510" s="87"/>
      <c r="V510" s="159"/>
      <c r="W510" s="21">
        <v>1</v>
      </c>
      <c r="X510" s="21"/>
      <c r="Y510" s="21"/>
      <c r="Z510" s="21"/>
      <c r="AA510" s="21"/>
      <c r="AB510" s="21"/>
      <c r="AC510" s="21"/>
      <c r="AD510" s="21"/>
      <c r="AE510" s="21"/>
      <c r="AF510" s="21"/>
    </row>
    <row r="511" spans="1:32" ht="30" customHeight="1" x14ac:dyDescent="0.2">
      <c r="A511" s="22"/>
      <c r="B511" s="155"/>
      <c r="C511" s="155"/>
      <c r="D511" s="155"/>
      <c r="E511" s="155"/>
      <c r="F511" s="155"/>
      <c r="G511" s="38"/>
      <c r="H511" s="38"/>
      <c r="I511" s="155"/>
      <c r="J511" s="162"/>
      <c r="K511" s="155"/>
      <c r="L511" s="162"/>
      <c r="M511" s="86"/>
      <c r="N511" s="87"/>
      <c r="O511" s="87"/>
      <c r="P511" s="87"/>
      <c r="Q511" s="87"/>
      <c r="R511" s="87"/>
      <c r="S511" s="158"/>
      <c r="T511" s="155"/>
      <c r="U511" s="87"/>
      <c r="V511" s="159"/>
      <c r="W511" s="21">
        <v>1</v>
      </c>
      <c r="X511" s="21"/>
      <c r="Y511" s="21"/>
      <c r="Z511" s="21"/>
      <c r="AA511" s="21"/>
      <c r="AB511" s="21"/>
      <c r="AC511" s="21"/>
      <c r="AD511" s="21"/>
      <c r="AE511" s="21"/>
      <c r="AF511" s="21"/>
    </row>
    <row r="512" spans="1:32" ht="30" customHeight="1" x14ac:dyDescent="0.2">
      <c r="A512" s="22"/>
      <c r="B512" s="155"/>
      <c r="C512" s="155"/>
      <c r="D512" s="155"/>
      <c r="E512" s="155"/>
      <c r="F512" s="155"/>
      <c r="G512" s="38"/>
      <c r="H512" s="38"/>
      <c r="I512" s="155"/>
      <c r="J512" s="162"/>
      <c r="K512" s="155"/>
      <c r="L512" s="162"/>
      <c r="M512" s="86"/>
      <c r="N512" s="87"/>
      <c r="O512" s="87"/>
      <c r="P512" s="87"/>
      <c r="Q512" s="87"/>
      <c r="R512" s="87"/>
      <c r="S512" s="158"/>
      <c r="T512" s="155"/>
      <c r="U512" s="87"/>
      <c r="V512" s="159"/>
      <c r="W512" s="21">
        <v>1</v>
      </c>
      <c r="X512" s="21"/>
      <c r="Y512" s="21"/>
      <c r="Z512" s="21"/>
      <c r="AA512" s="21"/>
      <c r="AB512" s="21"/>
      <c r="AC512" s="21"/>
      <c r="AD512" s="21"/>
      <c r="AE512" s="21"/>
      <c r="AF512" s="21"/>
    </row>
    <row r="513" spans="1:32" ht="30" customHeight="1" x14ac:dyDescent="0.2">
      <c r="A513" s="22"/>
      <c r="B513" s="155"/>
      <c r="C513" s="155"/>
      <c r="D513" s="155"/>
      <c r="E513" s="155"/>
      <c r="F513" s="155"/>
      <c r="G513" s="38"/>
      <c r="H513" s="38"/>
      <c r="I513" s="155"/>
      <c r="J513" s="162"/>
      <c r="K513" s="155"/>
      <c r="L513" s="162"/>
      <c r="M513" s="86"/>
      <c r="N513" s="87"/>
      <c r="O513" s="87"/>
      <c r="P513" s="87"/>
      <c r="Q513" s="87"/>
      <c r="R513" s="87"/>
      <c r="S513" s="158"/>
      <c r="T513" s="155"/>
      <c r="U513" s="87"/>
      <c r="V513" s="159"/>
      <c r="W513" s="21">
        <v>1</v>
      </c>
      <c r="X513" s="21"/>
      <c r="Y513" s="21"/>
      <c r="Z513" s="21"/>
      <c r="AA513" s="21"/>
      <c r="AB513" s="21"/>
      <c r="AC513" s="21"/>
      <c r="AD513" s="21"/>
      <c r="AE513" s="21"/>
      <c r="AF513" s="21"/>
    </row>
    <row r="514" spans="1:32" ht="30" customHeight="1" x14ac:dyDescent="0.2">
      <c r="A514" s="22"/>
      <c r="B514" s="155"/>
      <c r="C514" s="155"/>
      <c r="D514" s="155"/>
      <c r="E514" s="155"/>
      <c r="F514" s="155"/>
      <c r="G514" s="38"/>
      <c r="H514" s="38"/>
      <c r="I514" s="155"/>
      <c r="J514" s="162"/>
      <c r="K514" s="155"/>
      <c r="L514" s="162"/>
      <c r="M514" s="86"/>
      <c r="N514" s="87"/>
      <c r="O514" s="87"/>
      <c r="P514" s="87"/>
      <c r="Q514" s="87"/>
      <c r="R514" s="87"/>
      <c r="S514" s="158"/>
      <c r="T514" s="155"/>
      <c r="U514" s="87"/>
      <c r="V514" s="159"/>
      <c r="W514" s="21">
        <v>1</v>
      </c>
      <c r="X514" s="21"/>
      <c r="Y514" s="21"/>
      <c r="Z514" s="21"/>
      <c r="AA514" s="21"/>
      <c r="AB514" s="21"/>
      <c r="AC514" s="21"/>
      <c r="AD514" s="21"/>
      <c r="AE514" s="21"/>
      <c r="AF514" s="21"/>
    </row>
    <row r="515" spans="1:32" ht="30" customHeight="1" x14ac:dyDescent="0.2">
      <c r="A515" s="22"/>
      <c r="B515" s="155"/>
      <c r="C515" s="155"/>
      <c r="D515" s="155"/>
      <c r="E515" s="155"/>
      <c r="F515" s="155"/>
      <c r="G515" s="38"/>
      <c r="H515" s="38"/>
      <c r="I515" s="155"/>
      <c r="J515" s="162"/>
      <c r="K515" s="155"/>
      <c r="L515" s="162"/>
      <c r="M515" s="86"/>
      <c r="N515" s="87"/>
      <c r="O515" s="87"/>
      <c r="P515" s="87"/>
      <c r="Q515" s="87"/>
      <c r="R515" s="87"/>
      <c r="S515" s="158"/>
      <c r="T515" s="155"/>
      <c r="U515" s="87"/>
      <c r="V515" s="159"/>
      <c r="W515" s="21">
        <v>1</v>
      </c>
      <c r="X515" s="21"/>
      <c r="Y515" s="21"/>
      <c r="Z515" s="21"/>
      <c r="AA515" s="21"/>
      <c r="AB515" s="21"/>
      <c r="AC515" s="21"/>
      <c r="AD515" s="21"/>
      <c r="AE515" s="21"/>
      <c r="AF515" s="21"/>
    </row>
    <row r="516" spans="1:32" ht="30" customHeight="1" x14ac:dyDescent="0.2">
      <c r="A516" s="22"/>
      <c r="B516" s="155"/>
      <c r="C516" s="155"/>
      <c r="D516" s="155"/>
      <c r="E516" s="155"/>
      <c r="F516" s="155"/>
      <c r="G516" s="38"/>
      <c r="H516" s="38"/>
      <c r="I516" s="155"/>
      <c r="J516" s="162"/>
      <c r="K516" s="155"/>
      <c r="L516" s="162"/>
      <c r="M516" s="86"/>
      <c r="N516" s="87"/>
      <c r="O516" s="87"/>
      <c r="P516" s="87"/>
      <c r="Q516" s="87"/>
      <c r="R516" s="87"/>
      <c r="S516" s="158"/>
      <c r="T516" s="155"/>
      <c r="U516" s="87"/>
      <c r="V516" s="159"/>
      <c r="W516" s="21">
        <v>1</v>
      </c>
      <c r="X516" s="21"/>
      <c r="Y516" s="21"/>
      <c r="Z516" s="21"/>
      <c r="AA516" s="21"/>
      <c r="AB516" s="21"/>
      <c r="AC516" s="21"/>
      <c r="AD516" s="21"/>
      <c r="AE516" s="21"/>
      <c r="AF516" s="21"/>
    </row>
    <row r="517" spans="1:32" ht="30" customHeight="1" x14ac:dyDescent="0.2">
      <c r="A517" s="22"/>
      <c r="B517" s="155"/>
      <c r="C517" s="155"/>
      <c r="D517" s="155"/>
      <c r="E517" s="155"/>
      <c r="F517" s="155"/>
      <c r="G517" s="38"/>
      <c r="H517" s="38"/>
      <c r="I517" s="155"/>
      <c r="J517" s="162"/>
      <c r="K517" s="155"/>
      <c r="L517" s="162"/>
      <c r="M517" s="86"/>
      <c r="N517" s="87"/>
      <c r="O517" s="87"/>
      <c r="P517" s="87"/>
      <c r="Q517" s="87"/>
      <c r="R517" s="87"/>
      <c r="S517" s="158"/>
      <c r="T517" s="155"/>
      <c r="U517" s="87"/>
      <c r="V517" s="159"/>
      <c r="W517" s="21">
        <v>1</v>
      </c>
      <c r="X517" s="21"/>
      <c r="Y517" s="21"/>
      <c r="Z517" s="21"/>
      <c r="AA517" s="21"/>
      <c r="AB517" s="21"/>
      <c r="AC517" s="21"/>
      <c r="AD517" s="21"/>
      <c r="AE517" s="21"/>
      <c r="AF517" s="21"/>
    </row>
    <row r="518" spans="1:32" ht="30" customHeight="1" x14ac:dyDescent="0.2">
      <c r="A518" s="22"/>
      <c r="B518" s="155"/>
      <c r="C518" s="155"/>
      <c r="D518" s="155"/>
      <c r="E518" s="155"/>
      <c r="F518" s="155"/>
      <c r="G518" s="38"/>
      <c r="H518" s="38"/>
      <c r="I518" s="155"/>
      <c r="J518" s="162"/>
      <c r="K518" s="155"/>
      <c r="L518" s="162"/>
      <c r="M518" s="86"/>
      <c r="N518" s="87"/>
      <c r="O518" s="87"/>
      <c r="P518" s="87"/>
      <c r="Q518" s="87"/>
      <c r="R518" s="87"/>
      <c r="S518" s="158"/>
      <c r="T518" s="155"/>
      <c r="U518" s="87"/>
      <c r="V518" s="159"/>
      <c r="W518" s="21">
        <v>1</v>
      </c>
      <c r="X518" s="21"/>
      <c r="Y518" s="21"/>
      <c r="Z518" s="21"/>
      <c r="AA518" s="21"/>
      <c r="AB518" s="21"/>
      <c r="AC518" s="21"/>
      <c r="AD518" s="21"/>
      <c r="AE518" s="21"/>
      <c r="AF518" s="21"/>
    </row>
    <row r="519" spans="1:32" ht="30" customHeight="1" x14ac:dyDescent="0.2">
      <c r="A519" s="22"/>
      <c r="B519" s="155"/>
      <c r="C519" s="155"/>
      <c r="D519" s="155"/>
      <c r="E519" s="155"/>
      <c r="F519" s="155"/>
      <c r="G519" s="38"/>
      <c r="H519" s="38"/>
      <c r="I519" s="155"/>
      <c r="J519" s="162"/>
      <c r="K519" s="155"/>
      <c r="L519" s="162"/>
      <c r="M519" s="86"/>
      <c r="N519" s="87"/>
      <c r="O519" s="87"/>
      <c r="P519" s="87"/>
      <c r="Q519" s="87"/>
      <c r="R519" s="87"/>
      <c r="S519" s="158"/>
      <c r="T519" s="155"/>
      <c r="U519" s="87"/>
      <c r="V519" s="159"/>
      <c r="W519" s="21">
        <v>1</v>
      </c>
      <c r="X519" s="21"/>
      <c r="Y519" s="21"/>
      <c r="Z519" s="21"/>
      <c r="AA519" s="21"/>
      <c r="AB519" s="21"/>
      <c r="AC519" s="21"/>
      <c r="AD519" s="21"/>
      <c r="AE519" s="21"/>
      <c r="AF519" s="21"/>
    </row>
    <row r="520" spans="1:32" ht="30" customHeight="1" x14ac:dyDescent="0.2">
      <c r="A520" s="22"/>
      <c r="B520" s="155"/>
      <c r="C520" s="155"/>
      <c r="D520" s="155"/>
      <c r="E520" s="155"/>
      <c r="F520" s="155"/>
      <c r="G520" s="38"/>
      <c r="H520" s="38"/>
      <c r="I520" s="155"/>
      <c r="J520" s="162"/>
      <c r="K520" s="155"/>
      <c r="L520" s="162"/>
      <c r="M520" s="86"/>
      <c r="N520" s="87"/>
      <c r="O520" s="87"/>
      <c r="P520" s="87"/>
      <c r="Q520" s="87"/>
      <c r="R520" s="87"/>
      <c r="S520" s="158"/>
      <c r="T520" s="155"/>
      <c r="U520" s="87"/>
      <c r="V520" s="159"/>
      <c r="W520" s="21">
        <v>1</v>
      </c>
      <c r="X520" s="21"/>
      <c r="Y520" s="21"/>
      <c r="Z520" s="21"/>
      <c r="AA520" s="21"/>
      <c r="AB520" s="21"/>
      <c r="AC520" s="21"/>
      <c r="AD520" s="21"/>
      <c r="AE520" s="21"/>
      <c r="AF520" s="21"/>
    </row>
    <row r="521" spans="1:32" ht="30" customHeight="1" x14ac:dyDescent="0.2">
      <c r="A521" s="22"/>
      <c r="B521" s="155"/>
      <c r="C521" s="155"/>
      <c r="D521" s="155"/>
      <c r="E521" s="155"/>
      <c r="F521" s="155"/>
      <c r="G521" s="38"/>
      <c r="H521" s="38"/>
      <c r="I521" s="155"/>
      <c r="J521" s="162"/>
      <c r="K521" s="155"/>
      <c r="L521" s="162"/>
      <c r="M521" s="86"/>
      <c r="N521" s="87"/>
      <c r="O521" s="87"/>
      <c r="P521" s="87"/>
      <c r="Q521" s="87"/>
      <c r="R521" s="87"/>
      <c r="S521" s="158"/>
      <c r="T521" s="155"/>
      <c r="U521" s="87"/>
      <c r="V521" s="159"/>
      <c r="W521" s="21">
        <v>1</v>
      </c>
      <c r="X521" s="21"/>
      <c r="Y521" s="21"/>
      <c r="Z521" s="21"/>
      <c r="AA521" s="21"/>
      <c r="AB521" s="21"/>
      <c r="AC521" s="21"/>
      <c r="AD521" s="21"/>
      <c r="AE521" s="21"/>
      <c r="AF521" s="21"/>
    </row>
    <row r="522" spans="1:32" ht="30" customHeight="1" x14ac:dyDescent="0.2">
      <c r="A522" s="22"/>
      <c r="B522" s="155"/>
      <c r="C522" s="155"/>
      <c r="D522" s="155"/>
      <c r="E522" s="155"/>
      <c r="F522" s="155"/>
      <c r="G522" s="38"/>
      <c r="H522" s="38"/>
      <c r="I522" s="155"/>
      <c r="J522" s="162"/>
      <c r="K522" s="155"/>
      <c r="L522" s="162"/>
      <c r="M522" s="86"/>
      <c r="N522" s="87"/>
      <c r="O522" s="87"/>
      <c r="P522" s="87"/>
      <c r="Q522" s="87"/>
      <c r="R522" s="87"/>
      <c r="S522" s="158"/>
      <c r="T522" s="155"/>
      <c r="U522" s="87"/>
      <c r="V522" s="159"/>
      <c r="W522" s="21">
        <v>1</v>
      </c>
      <c r="X522" s="21"/>
      <c r="Y522" s="21"/>
      <c r="Z522" s="21"/>
      <c r="AA522" s="21"/>
      <c r="AB522" s="21"/>
      <c r="AC522" s="21"/>
      <c r="AD522" s="21"/>
      <c r="AE522" s="21"/>
      <c r="AF522" s="21"/>
    </row>
    <row r="523" spans="1:32" ht="30" customHeight="1" x14ac:dyDescent="0.2">
      <c r="A523" s="22"/>
      <c r="B523" s="155"/>
      <c r="C523" s="155"/>
      <c r="D523" s="155"/>
      <c r="E523" s="155"/>
      <c r="F523" s="155"/>
      <c r="G523" s="38"/>
      <c r="H523" s="38"/>
      <c r="I523" s="155"/>
      <c r="J523" s="162"/>
      <c r="K523" s="155"/>
      <c r="L523" s="162"/>
      <c r="M523" s="86"/>
      <c r="N523" s="87"/>
      <c r="O523" s="87"/>
      <c r="P523" s="87"/>
      <c r="Q523" s="87"/>
      <c r="R523" s="87"/>
      <c r="S523" s="158"/>
      <c r="T523" s="155"/>
      <c r="U523" s="87"/>
      <c r="V523" s="159"/>
      <c r="W523" s="21">
        <v>1</v>
      </c>
      <c r="X523" s="21"/>
      <c r="Y523" s="21"/>
      <c r="Z523" s="21"/>
      <c r="AA523" s="21"/>
      <c r="AB523" s="21"/>
      <c r="AC523" s="21"/>
      <c r="AD523" s="21"/>
      <c r="AE523" s="21"/>
      <c r="AF523" s="21"/>
    </row>
    <row r="524" spans="1:32" ht="30" customHeight="1" x14ac:dyDescent="0.2">
      <c r="A524" s="22"/>
      <c r="B524" s="155"/>
      <c r="C524" s="155"/>
      <c r="D524" s="155"/>
      <c r="E524" s="155"/>
      <c r="F524" s="155"/>
      <c r="G524" s="38"/>
      <c r="H524" s="38"/>
      <c r="I524" s="155"/>
      <c r="J524" s="162"/>
      <c r="K524" s="155"/>
      <c r="L524" s="162"/>
      <c r="M524" s="86"/>
      <c r="N524" s="87"/>
      <c r="O524" s="87"/>
      <c r="P524" s="87"/>
      <c r="Q524" s="87"/>
      <c r="R524" s="87"/>
      <c r="S524" s="158"/>
      <c r="T524" s="155"/>
      <c r="U524" s="87"/>
      <c r="V524" s="159"/>
      <c r="W524" s="21">
        <v>1</v>
      </c>
      <c r="X524" s="21"/>
      <c r="Y524" s="21"/>
      <c r="Z524" s="21"/>
      <c r="AA524" s="21"/>
      <c r="AB524" s="21"/>
      <c r="AC524" s="21"/>
      <c r="AD524" s="21"/>
      <c r="AE524" s="21"/>
      <c r="AF524" s="21"/>
    </row>
    <row r="525" spans="1:32" ht="30" customHeight="1" x14ac:dyDescent="0.2">
      <c r="A525" s="22"/>
      <c r="B525" s="155"/>
      <c r="C525" s="155"/>
      <c r="D525" s="155"/>
      <c r="E525" s="155"/>
      <c r="F525" s="155"/>
      <c r="G525" s="38"/>
      <c r="H525" s="38"/>
      <c r="I525" s="155"/>
      <c r="J525" s="162"/>
      <c r="K525" s="155"/>
      <c r="L525" s="162"/>
      <c r="M525" s="86"/>
      <c r="N525" s="87"/>
      <c r="O525" s="87"/>
      <c r="P525" s="87"/>
      <c r="Q525" s="87"/>
      <c r="R525" s="87"/>
      <c r="S525" s="158"/>
      <c r="T525" s="155"/>
      <c r="U525" s="87"/>
      <c r="V525" s="159"/>
      <c r="W525" s="21">
        <v>1</v>
      </c>
      <c r="X525" s="21"/>
      <c r="Y525" s="21"/>
      <c r="Z525" s="21"/>
      <c r="AA525" s="21"/>
      <c r="AB525" s="21"/>
      <c r="AC525" s="21"/>
      <c r="AD525" s="21"/>
      <c r="AE525" s="21"/>
      <c r="AF525" s="21"/>
    </row>
    <row r="526" spans="1:32" ht="30" customHeight="1" x14ac:dyDescent="0.2">
      <c r="A526" s="22"/>
      <c r="B526" s="155"/>
      <c r="C526" s="155"/>
      <c r="D526" s="155"/>
      <c r="E526" s="155"/>
      <c r="F526" s="155"/>
      <c r="G526" s="38"/>
      <c r="H526" s="38"/>
      <c r="I526" s="155"/>
      <c r="J526" s="162"/>
      <c r="K526" s="155"/>
      <c r="L526" s="162"/>
      <c r="M526" s="86"/>
      <c r="N526" s="87"/>
      <c r="O526" s="87"/>
      <c r="P526" s="87"/>
      <c r="Q526" s="87"/>
      <c r="R526" s="87"/>
      <c r="S526" s="158"/>
      <c r="T526" s="155"/>
      <c r="U526" s="87"/>
      <c r="V526" s="159"/>
      <c r="W526" s="21">
        <v>1</v>
      </c>
      <c r="X526" s="21"/>
      <c r="Y526" s="21"/>
      <c r="Z526" s="21"/>
      <c r="AA526" s="21"/>
      <c r="AB526" s="21"/>
      <c r="AC526" s="21"/>
      <c r="AD526" s="21"/>
      <c r="AE526" s="21"/>
      <c r="AF526" s="21"/>
    </row>
    <row r="527" spans="1:32" ht="30" customHeight="1" x14ac:dyDescent="0.2">
      <c r="A527" s="22"/>
      <c r="B527" s="155"/>
      <c r="C527" s="155"/>
      <c r="D527" s="155"/>
      <c r="E527" s="155"/>
      <c r="F527" s="155"/>
      <c r="G527" s="38"/>
      <c r="H527" s="38"/>
      <c r="I527" s="155"/>
      <c r="J527" s="162"/>
      <c r="K527" s="155"/>
      <c r="L527" s="162"/>
      <c r="M527" s="86"/>
      <c r="N527" s="87"/>
      <c r="O527" s="87"/>
      <c r="P527" s="87"/>
      <c r="Q527" s="87"/>
      <c r="R527" s="87"/>
      <c r="S527" s="158"/>
      <c r="T527" s="155"/>
      <c r="U527" s="87"/>
      <c r="V527" s="159"/>
      <c r="W527" s="21">
        <v>1</v>
      </c>
      <c r="X527" s="21"/>
      <c r="Y527" s="21"/>
      <c r="Z527" s="21"/>
      <c r="AA527" s="21"/>
      <c r="AB527" s="21"/>
      <c r="AC527" s="21"/>
      <c r="AD527" s="21"/>
      <c r="AE527" s="21"/>
      <c r="AF527" s="21"/>
    </row>
    <row r="528" spans="1:32" ht="30" customHeight="1" x14ac:dyDescent="0.2">
      <c r="A528" s="22"/>
      <c r="B528" s="155"/>
      <c r="C528" s="155"/>
      <c r="D528" s="155"/>
      <c r="E528" s="155"/>
      <c r="F528" s="155"/>
      <c r="G528" s="38"/>
      <c r="H528" s="38"/>
      <c r="I528" s="155"/>
      <c r="J528" s="162"/>
      <c r="K528" s="155"/>
      <c r="L528" s="162"/>
      <c r="M528" s="86"/>
      <c r="N528" s="87"/>
      <c r="O528" s="87"/>
      <c r="P528" s="87"/>
      <c r="Q528" s="87"/>
      <c r="R528" s="87"/>
      <c r="S528" s="158"/>
      <c r="T528" s="155"/>
      <c r="U528" s="87"/>
      <c r="V528" s="159"/>
      <c r="W528" s="21">
        <v>1</v>
      </c>
      <c r="X528" s="21"/>
      <c r="Y528" s="21"/>
      <c r="Z528" s="21"/>
      <c r="AA528" s="21"/>
      <c r="AB528" s="21"/>
      <c r="AC528" s="21"/>
      <c r="AD528" s="21"/>
      <c r="AE528" s="21"/>
      <c r="AF528" s="21"/>
    </row>
    <row r="529" spans="1:32" ht="30" customHeight="1" x14ac:dyDescent="0.2">
      <c r="A529" s="22"/>
      <c r="B529" s="155"/>
      <c r="C529" s="155"/>
      <c r="D529" s="155"/>
      <c r="E529" s="155"/>
      <c r="F529" s="155"/>
      <c r="G529" s="38"/>
      <c r="H529" s="38"/>
      <c r="I529" s="155"/>
      <c r="J529" s="162"/>
      <c r="K529" s="155"/>
      <c r="L529" s="162"/>
      <c r="M529" s="86"/>
      <c r="N529" s="87"/>
      <c r="O529" s="87"/>
      <c r="P529" s="87"/>
      <c r="Q529" s="87"/>
      <c r="R529" s="87"/>
      <c r="S529" s="158"/>
      <c r="T529" s="155"/>
      <c r="U529" s="87"/>
      <c r="V529" s="159"/>
      <c r="W529" s="21">
        <v>1</v>
      </c>
      <c r="X529" s="21"/>
      <c r="Y529" s="21"/>
      <c r="Z529" s="21"/>
      <c r="AA529" s="21"/>
      <c r="AB529" s="21"/>
      <c r="AC529" s="21"/>
      <c r="AD529" s="21"/>
      <c r="AE529" s="21"/>
      <c r="AF529" s="21"/>
    </row>
    <row r="530" spans="1:32" ht="30" customHeight="1" x14ac:dyDescent="0.2">
      <c r="A530" s="22"/>
      <c r="B530" s="155"/>
      <c r="C530" s="155"/>
      <c r="D530" s="155"/>
      <c r="E530" s="155"/>
      <c r="F530" s="155"/>
      <c r="G530" s="38"/>
      <c r="H530" s="38"/>
      <c r="I530" s="155"/>
      <c r="J530" s="162"/>
      <c r="K530" s="155"/>
      <c r="L530" s="162"/>
      <c r="M530" s="86"/>
      <c r="N530" s="87"/>
      <c r="O530" s="87"/>
      <c r="P530" s="87"/>
      <c r="Q530" s="87"/>
      <c r="R530" s="87"/>
      <c r="S530" s="158"/>
      <c r="T530" s="155"/>
      <c r="U530" s="87"/>
      <c r="V530" s="159"/>
      <c r="W530" s="21">
        <v>1</v>
      </c>
      <c r="X530" s="21"/>
      <c r="Y530" s="21"/>
      <c r="Z530" s="21"/>
      <c r="AA530" s="21"/>
      <c r="AB530" s="21"/>
      <c r="AC530" s="21"/>
      <c r="AD530" s="21"/>
      <c r="AE530" s="21"/>
      <c r="AF530" s="21"/>
    </row>
    <row r="531" spans="1:32" ht="30" customHeight="1" x14ac:dyDescent="0.2">
      <c r="A531" s="22"/>
      <c r="B531" s="155"/>
      <c r="C531" s="155"/>
      <c r="D531" s="155"/>
      <c r="E531" s="155"/>
      <c r="F531" s="155"/>
      <c r="G531" s="38"/>
      <c r="H531" s="38"/>
      <c r="I531" s="155"/>
      <c r="J531" s="162"/>
      <c r="K531" s="155"/>
      <c r="L531" s="162"/>
      <c r="M531" s="86"/>
      <c r="N531" s="87"/>
      <c r="O531" s="87"/>
      <c r="P531" s="87"/>
      <c r="Q531" s="87"/>
      <c r="R531" s="87"/>
      <c r="S531" s="158"/>
      <c r="T531" s="155"/>
      <c r="U531" s="87"/>
      <c r="V531" s="159"/>
      <c r="W531" s="21">
        <v>1</v>
      </c>
      <c r="X531" s="21"/>
      <c r="Y531" s="21"/>
      <c r="Z531" s="21"/>
      <c r="AA531" s="21"/>
      <c r="AB531" s="21"/>
      <c r="AC531" s="21"/>
      <c r="AD531" s="21"/>
      <c r="AE531" s="21"/>
      <c r="AF531" s="21"/>
    </row>
    <row r="532" spans="1:32" ht="30" customHeight="1" x14ac:dyDescent="0.2">
      <c r="A532" s="22"/>
      <c r="B532" s="155"/>
      <c r="C532" s="155"/>
      <c r="D532" s="155"/>
      <c r="E532" s="155"/>
      <c r="F532" s="155"/>
      <c r="G532" s="38"/>
      <c r="H532" s="38"/>
      <c r="I532" s="155"/>
      <c r="J532" s="162"/>
      <c r="K532" s="155"/>
      <c r="L532" s="162"/>
      <c r="M532" s="86"/>
      <c r="N532" s="87"/>
      <c r="O532" s="87"/>
      <c r="P532" s="87"/>
      <c r="Q532" s="87"/>
      <c r="R532" s="87"/>
      <c r="S532" s="158"/>
      <c r="T532" s="155"/>
      <c r="U532" s="87"/>
      <c r="V532" s="159"/>
      <c r="W532" s="21">
        <v>1</v>
      </c>
      <c r="X532" s="21"/>
      <c r="Y532" s="21"/>
      <c r="Z532" s="21"/>
      <c r="AA532" s="21"/>
      <c r="AB532" s="21"/>
      <c r="AC532" s="21"/>
      <c r="AD532" s="21"/>
      <c r="AE532" s="21"/>
      <c r="AF532" s="21"/>
    </row>
    <row r="533" spans="1:32" ht="30" customHeight="1" x14ac:dyDescent="0.2">
      <c r="A533" s="22"/>
      <c r="B533" s="155"/>
      <c r="C533" s="155"/>
      <c r="D533" s="155"/>
      <c r="E533" s="155"/>
      <c r="F533" s="155"/>
      <c r="G533" s="38"/>
      <c r="H533" s="38"/>
      <c r="I533" s="155"/>
      <c r="J533" s="162"/>
      <c r="K533" s="155"/>
      <c r="L533" s="162"/>
      <c r="M533" s="86"/>
      <c r="N533" s="87"/>
      <c r="O533" s="87"/>
      <c r="P533" s="87"/>
      <c r="Q533" s="87"/>
      <c r="R533" s="87"/>
      <c r="S533" s="158"/>
      <c r="T533" s="155"/>
      <c r="U533" s="87"/>
      <c r="V533" s="159"/>
      <c r="W533" s="21">
        <v>1</v>
      </c>
      <c r="X533" s="21"/>
      <c r="Y533" s="21"/>
      <c r="Z533" s="21"/>
      <c r="AA533" s="21"/>
      <c r="AB533" s="21"/>
      <c r="AC533" s="21"/>
      <c r="AD533" s="21"/>
      <c r="AE533" s="21"/>
      <c r="AF533" s="21"/>
    </row>
    <row r="534" spans="1:32" ht="30" customHeight="1" x14ac:dyDescent="0.2">
      <c r="A534" s="22"/>
      <c r="B534" s="155"/>
      <c r="C534" s="155"/>
      <c r="D534" s="155"/>
      <c r="E534" s="155"/>
      <c r="F534" s="155"/>
      <c r="G534" s="38"/>
      <c r="H534" s="38"/>
      <c r="I534" s="155"/>
      <c r="J534" s="162"/>
      <c r="K534" s="155"/>
      <c r="L534" s="162"/>
      <c r="M534" s="86"/>
      <c r="N534" s="87"/>
      <c r="O534" s="87"/>
      <c r="P534" s="87"/>
      <c r="Q534" s="87"/>
      <c r="R534" s="87"/>
      <c r="S534" s="158"/>
      <c r="T534" s="155"/>
      <c r="U534" s="87"/>
      <c r="V534" s="159"/>
      <c r="W534" s="21">
        <v>1</v>
      </c>
      <c r="X534" s="21"/>
      <c r="Y534" s="21"/>
      <c r="Z534" s="21"/>
      <c r="AA534" s="21"/>
      <c r="AB534" s="21"/>
      <c r="AC534" s="21"/>
      <c r="AD534" s="21"/>
      <c r="AE534" s="21"/>
      <c r="AF534" s="21"/>
    </row>
    <row r="535" spans="1:32" ht="30" customHeight="1" x14ac:dyDescent="0.2">
      <c r="A535" s="22"/>
      <c r="B535" s="155"/>
      <c r="C535" s="155"/>
      <c r="D535" s="155"/>
      <c r="E535" s="155"/>
      <c r="F535" s="155"/>
      <c r="G535" s="38"/>
      <c r="H535" s="38"/>
      <c r="I535" s="155"/>
      <c r="J535" s="162"/>
      <c r="K535" s="155"/>
      <c r="L535" s="162"/>
      <c r="M535" s="86"/>
      <c r="N535" s="87"/>
      <c r="O535" s="87"/>
      <c r="P535" s="87"/>
      <c r="Q535" s="87"/>
      <c r="R535" s="87"/>
      <c r="S535" s="158"/>
      <c r="T535" s="155"/>
      <c r="U535" s="87"/>
      <c r="V535" s="159"/>
      <c r="W535" s="21">
        <v>1</v>
      </c>
      <c r="X535" s="21"/>
      <c r="Y535" s="21"/>
      <c r="Z535" s="21"/>
      <c r="AA535" s="21"/>
      <c r="AB535" s="21"/>
      <c r="AC535" s="21"/>
      <c r="AD535" s="21"/>
      <c r="AE535" s="21"/>
      <c r="AF535" s="21"/>
    </row>
    <row r="536" spans="1:32" ht="30" customHeight="1" x14ac:dyDescent="0.2">
      <c r="A536" s="22"/>
      <c r="B536" s="155"/>
      <c r="C536" s="155"/>
      <c r="D536" s="155"/>
      <c r="E536" s="155"/>
      <c r="F536" s="155"/>
      <c r="G536" s="38"/>
      <c r="H536" s="38"/>
      <c r="I536" s="155"/>
      <c r="J536" s="162"/>
      <c r="K536" s="155"/>
      <c r="L536" s="162"/>
      <c r="M536" s="86"/>
      <c r="N536" s="87"/>
      <c r="O536" s="87"/>
      <c r="P536" s="87"/>
      <c r="Q536" s="87"/>
      <c r="R536" s="87"/>
      <c r="S536" s="158"/>
      <c r="T536" s="155"/>
      <c r="U536" s="87"/>
      <c r="V536" s="159"/>
      <c r="W536" s="21">
        <v>1</v>
      </c>
      <c r="X536" s="21"/>
      <c r="Y536" s="21"/>
      <c r="Z536" s="21"/>
      <c r="AA536" s="21"/>
      <c r="AB536" s="21"/>
      <c r="AC536" s="21"/>
      <c r="AD536" s="21"/>
      <c r="AE536" s="21"/>
      <c r="AF536" s="21"/>
    </row>
    <row r="537" spans="1:32" ht="30" customHeight="1" x14ac:dyDescent="0.2">
      <c r="A537" s="22"/>
      <c r="B537" s="155"/>
      <c r="C537" s="155"/>
      <c r="D537" s="155"/>
      <c r="E537" s="155"/>
      <c r="F537" s="155"/>
      <c r="G537" s="38"/>
      <c r="H537" s="38"/>
      <c r="I537" s="155"/>
      <c r="J537" s="162"/>
      <c r="K537" s="155"/>
      <c r="L537" s="162"/>
      <c r="M537" s="86"/>
      <c r="N537" s="87"/>
      <c r="O537" s="87"/>
      <c r="P537" s="87"/>
      <c r="Q537" s="87"/>
      <c r="R537" s="87"/>
      <c r="S537" s="158"/>
      <c r="T537" s="155"/>
      <c r="U537" s="87"/>
      <c r="V537" s="159"/>
      <c r="W537" s="21">
        <v>1</v>
      </c>
      <c r="X537" s="21"/>
      <c r="Y537" s="21"/>
      <c r="Z537" s="21"/>
      <c r="AA537" s="21"/>
      <c r="AB537" s="21"/>
      <c r="AC537" s="21"/>
      <c r="AD537" s="21"/>
      <c r="AE537" s="21"/>
      <c r="AF537" s="21"/>
    </row>
    <row r="538" spans="1:32" ht="30" customHeight="1" x14ac:dyDescent="0.2">
      <c r="A538" s="22"/>
      <c r="B538" s="155"/>
      <c r="C538" s="155"/>
      <c r="D538" s="155"/>
      <c r="E538" s="155"/>
      <c r="F538" s="155"/>
      <c r="G538" s="38"/>
      <c r="H538" s="38"/>
      <c r="I538" s="155"/>
      <c r="J538" s="162"/>
      <c r="K538" s="155"/>
      <c r="L538" s="162"/>
      <c r="M538" s="86"/>
      <c r="N538" s="87"/>
      <c r="O538" s="87"/>
      <c r="P538" s="87"/>
      <c r="Q538" s="87"/>
      <c r="R538" s="87"/>
      <c r="S538" s="158"/>
      <c r="T538" s="155"/>
      <c r="U538" s="87"/>
      <c r="V538" s="159"/>
      <c r="W538" s="21">
        <v>1</v>
      </c>
      <c r="X538" s="21"/>
      <c r="Y538" s="21"/>
      <c r="Z538" s="21"/>
      <c r="AA538" s="21"/>
      <c r="AB538" s="21"/>
      <c r="AC538" s="21"/>
      <c r="AD538" s="21"/>
      <c r="AE538" s="21"/>
      <c r="AF538" s="21"/>
    </row>
    <row r="539" spans="1:32" ht="30" customHeight="1" x14ac:dyDescent="0.2">
      <c r="A539" s="22"/>
      <c r="B539" s="155"/>
      <c r="C539" s="155"/>
      <c r="D539" s="155"/>
      <c r="E539" s="155"/>
      <c r="F539" s="155"/>
      <c r="G539" s="38"/>
      <c r="H539" s="38"/>
      <c r="I539" s="155"/>
      <c r="J539" s="162"/>
      <c r="K539" s="155"/>
      <c r="L539" s="162"/>
      <c r="M539" s="86"/>
      <c r="N539" s="87"/>
      <c r="O539" s="87"/>
      <c r="P539" s="87"/>
      <c r="Q539" s="87"/>
      <c r="R539" s="87"/>
      <c r="S539" s="158"/>
      <c r="T539" s="155"/>
      <c r="U539" s="87"/>
      <c r="V539" s="159"/>
      <c r="W539" s="21">
        <v>1</v>
      </c>
      <c r="X539" s="21"/>
      <c r="Y539" s="21"/>
      <c r="Z539" s="21"/>
      <c r="AA539" s="21"/>
      <c r="AB539" s="21"/>
      <c r="AC539" s="21"/>
      <c r="AD539" s="21"/>
      <c r="AE539" s="21"/>
      <c r="AF539" s="21"/>
    </row>
    <row r="540" spans="1:32" ht="30" customHeight="1" x14ac:dyDescent="0.2">
      <c r="A540" s="22"/>
      <c r="B540" s="155"/>
      <c r="C540" s="155"/>
      <c r="D540" s="155"/>
      <c r="E540" s="155"/>
      <c r="F540" s="155"/>
      <c r="G540" s="38"/>
      <c r="H540" s="38"/>
      <c r="I540" s="155"/>
      <c r="J540" s="162"/>
      <c r="K540" s="155"/>
      <c r="L540" s="162"/>
      <c r="M540" s="86"/>
      <c r="N540" s="87"/>
      <c r="O540" s="87"/>
      <c r="P540" s="87"/>
      <c r="Q540" s="87"/>
      <c r="R540" s="87"/>
      <c r="S540" s="158"/>
      <c r="T540" s="155"/>
      <c r="U540" s="87"/>
      <c r="V540" s="159"/>
      <c r="W540" s="21">
        <v>1</v>
      </c>
      <c r="X540" s="21"/>
      <c r="Y540" s="21"/>
      <c r="Z540" s="21"/>
      <c r="AA540" s="21"/>
      <c r="AB540" s="21"/>
      <c r="AC540" s="21"/>
      <c r="AD540" s="21"/>
      <c r="AE540" s="21"/>
      <c r="AF540" s="21"/>
    </row>
    <row r="541" spans="1:32" ht="30" customHeight="1" x14ac:dyDescent="0.2">
      <c r="A541" s="22"/>
      <c r="B541" s="155"/>
      <c r="C541" s="155"/>
      <c r="D541" s="155"/>
      <c r="E541" s="155"/>
      <c r="F541" s="155"/>
      <c r="G541" s="38"/>
      <c r="H541" s="38"/>
      <c r="I541" s="155"/>
      <c r="J541" s="162"/>
      <c r="K541" s="155"/>
      <c r="L541" s="162"/>
      <c r="M541" s="86"/>
      <c r="N541" s="87"/>
      <c r="O541" s="87"/>
      <c r="P541" s="87"/>
      <c r="Q541" s="87"/>
      <c r="R541" s="87"/>
      <c r="S541" s="158"/>
      <c r="T541" s="155"/>
      <c r="U541" s="87"/>
      <c r="V541" s="159"/>
      <c r="W541" s="21">
        <v>1</v>
      </c>
      <c r="X541" s="21"/>
      <c r="Y541" s="21"/>
      <c r="Z541" s="21"/>
      <c r="AA541" s="21"/>
      <c r="AB541" s="21"/>
      <c r="AC541" s="21"/>
      <c r="AD541" s="21"/>
      <c r="AE541" s="21"/>
      <c r="AF541" s="21"/>
    </row>
    <row r="542" spans="1:32" ht="30" customHeight="1" x14ac:dyDescent="0.2">
      <c r="A542" s="22"/>
      <c r="B542" s="155"/>
      <c r="C542" s="155"/>
      <c r="D542" s="155"/>
      <c r="E542" s="155"/>
      <c r="F542" s="155"/>
      <c r="G542" s="38"/>
      <c r="H542" s="38"/>
      <c r="I542" s="155"/>
      <c r="J542" s="162"/>
      <c r="K542" s="155"/>
      <c r="L542" s="162"/>
      <c r="M542" s="86"/>
      <c r="N542" s="87"/>
      <c r="O542" s="87"/>
      <c r="P542" s="87"/>
      <c r="Q542" s="87"/>
      <c r="R542" s="87"/>
      <c r="S542" s="158"/>
      <c r="T542" s="155"/>
      <c r="U542" s="87"/>
      <c r="V542" s="159"/>
      <c r="W542" s="21">
        <v>1</v>
      </c>
      <c r="X542" s="21"/>
      <c r="Y542" s="21"/>
      <c r="Z542" s="21"/>
      <c r="AA542" s="21"/>
      <c r="AB542" s="21"/>
      <c r="AC542" s="21"/>
      <c r="AD542" s="21"/>
      <c r="AE542" s="21"/>
      <c r="AF542" s="21"/>
    </row>
    <row r="543" spans="1:32" ht="30" customHeight="1" x14ac:dyDescent="0.2">
      <c r="A543" s="22"/>
      <c r="B543" s="155"/>
      <c r="C543" s="155"/>
      <c r="D543" s="155"/>
      <c r="E543" s="155"/>
      <c r="F543" s="155"/>
      <c r="G543" s="38"/>
      <c r="H543" s="38"/>
      <c r="I543" s="155"/>
      <c r="J543" s="162"/>
      <c r="K543" s="155"/>
      <c r="L543" s="162"/>
      <c r="M543" s="86"/>
      <c r="N543" s="87"/>
      <c r="O543" s="87"/>
      <c r="P543" s="87"/>
      <c r="Q543" s="87"/>
      <c r="R543" s="87"/>
      <c r="S543" s="158"/>
      <c r="T543" s="155"/>
      <c r="U543" s="87"/>
      <c r="V543" s="159"/>
      <c r="W543" s="21">
        <v>1</v>
      </c>
      <c r="X543" s="21"/>
      <c r="Y543" s="21"/>
      <c r="Z543" s="21"/>
      <c r="AA543" s="21"/>
      <c r="AB543" s="21"/>
      <c r="AC543" s="21"/>
      <c r="AD543" s="21"/>
      <c r="AE543" s="21"/>
      <c r="AF543" s="21"/>
    </row>
    <row r="544" spans="1:32" ht="30" customHeight="1" x14ac:dyDescent="0.2">
      <c r="A544" s="22"/>
      <c r="B544" s="155"/>
      <c r="C544" s="155"/>
      <c r="D544" s="155"/>
      <c r="E544" s="155"/>
      <c r="F544" s="155"/>
      <c r="G544" s="38"/>
      <c r="H544" s="38"/>
      <c r="I544" s="155"/>
      <c r="J544" s="162"/>
      <c r="K544" s="155"/>
      <c r="L544" s="162"/>
      <c r="M544" s="86"/>
      <c r="N544" s="87"/>
      <c r="O544" s="87"/>
      <c r="P544" s="87"/>
      <c r="Q544" s="87"/>
      <c r="R544" s="87"/>
      <c r="S544" s="158"/>
      <c r="T544" s="155"/>
      <c r="U544" s="87"/>
      <c r="V544" s="159"/>
      <c r="W544" s="21">
        <v>1</v>
      </c>
      <c r="X544" s="21"/>
      <c r="Y544" s="21"/>
      <c r="Z544" s="21"/>
      <c r="AA544" s="21"/>
      <c r="AB544" s="21"/>
      <c r="AC544" s="21"/>
      <c r="AD544" s="21"/>
      <c r="AE544" s="21"/>
      <c r="AF544" s="21"/>
    </row>
    <row r="545" spans="1:32" ht="30" customHeight="1" x14ac:dyDescent="0.2">
      <c r="A545" s="22"/>
      <c r="B545" s="155"/>
      <c r="C545" s="155"/>
      <c r="D545" s="155"/>
      <c r="E545" s="155"/>
      <c r="F545" s="155"/>
      <c r="G545" s="38"/>
      <c r="H545" s="38"/>
      <c r="I545" s="155"/>
      <c r="J545" s="162"/>
      <c r="K545" s="155"/>
      <c r="L545" s="162"/>
      <c r="M545" s="86"/>
      <c r="N545" s="87"/>
      <c r="O545" s="87"/>
      <c r="P545" s="87"/>
      <c r="Q545" s="87"/>
      <c r="R545" s="87"/>
      <c r="S545" s="158"/>
      <c r="T545" s="155"/>
      <c r="U545" s="87"/>
      <c r="V545" s="159"/>
      <c r="W545" s="21">
        <v>1</v>
      </c>
      <c r="X545" s="21"/>
      <c r="Y545" s="21"/>
      <c r="Z545" s="21"/>
      <c r="AA545" s="21"/>
      <c r="AB545" s="21"/>
      <c r="AC545" s="21"/>
      <c r="AD545" s="21"/>
      <c r="AE545" s="21"/>
      <c r="AF545" s="21"/>
    </row>
    <row r="546" spans="1:32" ht="30" customHeight="1" x14ac:dyDescent="0.2">
      <c r="A546" s="22"/>
      <c r="B546" s="155"/>
      <c r="C546" s="155"/>
      <c r="D546" s="155"/>
      <c r="E546" s="155"/>
      <c r="F546" s="155"/>
      <c r="G546" s="38"/>
      <c r="H546" s="38"/>
      <c r="I546" s="155"/>
      <c r="J546" s="162"/>
      <c r="K546" s="155"/>
      <c r="L546" s="162"/>
      <c r="M546" s="86"/>
      <c r="N546" s="87"/>
      <c r="O546" s="87"/>
      <c r="P546" s="87"/>
      <c r="Q546" s="87"/>
      <c r="R546" s="87"/>
      <c r="S546" s="158"/>
      <c r="T546" s="155"/>
      <c r="U546" s="87"/>
      <c r="V546" s="159"/>
      <c r="W546" s="21">
        <v>1</v>
      </c>
      <c r="X546" s="21"/>
      <c r="Y546" s="21"/>
      <c r="Z546" s="21"/>
      <c r="AA546" s="21"/>
      <c r="AB546" s="21"/>
      <c r="AC546" s="21"/>
      <c r="AD546" s="21"/>
      <c r="AE546" s="21"/>
      <c r="AF546" s="21"/>
    </row>
    <row r="547" spans="1:32" ht="30" customHeight="1" x14ac:dyDescent="0.2">
      <c r="A547" s="22"/>
      <c r="B547" s="155"/>
      <c r="C547" s="155"/>
      <c r="D547" s="155"/>
      <c r="E547" s="155"/>
      <c r="F547" s="155"/>
      <c r="G547" s="38"/>
      <c r="H547" s="38"/>
      <c r="I547" s="155"/>
      <c r="J547" s="162"/>
      <c r="K547" s="155"/>
      <c r="L547" s="162"/>
      <c r="M547" s="86"/>
      <c r="N547" s="87"/>
      <c r="O547" s="87"/>
      <c r="P547" s="87"/>
      <c r="Q547" s="87"/>
      <c r="R547" s="87"/>
      <c r="S547" s="158"/>
      <c r="T547" s="155"/>
      <c r="U547" s="87"/>
      <c r="V547" s="159"/>
      <c r="W547" s="21">
        <v>1</v>
      </c>
      <c r="X547" s="21"/>
      <c r="Y547" s="21"/>
      <c r="Z547" s="21"/>
      <c r="AA547" s="21"/>
      <c r="AB547" s="21"/>
      <c r="AC547" s="21"/>
      <c r="AD547" s="21"/>
      <c r="AE547" s="21"/>
      <c r="AF547" s="21"/>
    </row>
    <row r="548" spans="1:32" ht="30" customHeight="1" x14ac:dyDescent="0.2">
      <c r="A548" s="22"/>
      <c r="B548" s="155"/>
      <c r="C548" s="155"/>
      <c r="D548" s="155"/>
      <c r="E548" s="155"/>
      <c r="F548" s="155"/>
      <c r="G548" s="38"/>
      <c r="H548" s="38"/>
      <c r="I548" s="155"/>
      <c r="J548" s="162"/>
      <c r="K548" s="155"/>
      <c r="L548" s="162"/>
      <c r="M548" s="86"/>
      <c r="N548" s="87"/>
      <c r="O548" s="87"/>
      <c r="P548" s="87"/>
      <c r="Q548" s="87"/>
      <c r="R548" s="87"/>
      <c r="S548" s="158"/>
      <c r="T548" s="155"/>
      <c r="U548" s="87"/>
      <c r="V548" s="159"/>
      <c r="W548" s="21">
        <v>1</v>
      </c>
      <c r="X548" s="21"/>
      <c r="Y548" s="21"/>
      <c r="Z548" s="21"/>
      <c r="AA548" s="21"/>
      <c r="AB548" s="21"/>
      <c r="AC548" s="21"/>
      <c r="AD548" s="21"/>
      <c r="AE548" s="21"/>
      <c r="AF548" s="21"/>
    </row>
    <row r="549" spans="1:32" ht="30" customHeight="1" x14ac:dyDescent="0.2">
      <c r="A549" s="22"/>
      <c r="B549" s="155"/>
      <c r="C549" s="155"/>
      <c r="D549" s="155"/>
      <c r="E549" s="155"/>
      <c r="F549" s="155"/>
      <c r="G549" s="38"/>
      <c r="H549" s="38"/>
      <c r="I549" s="155"/>
      <c r="J549" s="162"/>
      <c r="K549" s="155"/>
      <c r="L549" s="162"/>
      <c r="M549" s="86"/>
      <c r="N549" s="87"/>
      <c r="O549" s="87"/>
      <c r="P549" s="87"/>
      <c r="Q549" s="87"/>
      <c r="R549" s="87"/>
      <c r="S549" s="158"/>
      <c r="T549" s="155"/>
      <c r="U549" s="87"/>
      <c r="V549" s="159"/>
      <c r="W549" s="21">
        <v>1</v>
      </c>
      <c r="X549" s="21"/>
      <c r="Y549" s="21"/>
      <c r="Z549" s="21"/>
      <c r="AA549" s="21"/>
      <c r="AB549" s="21"/>
      <c r="AC549" s="21"/>
      <c r="AD549" s="21"/>
      <c r="AE549" s="21"/>
      <c r="AF549" s="21"/>
    </row>
    <row r="550" spans="1:32" ht="30" customHeight="1" x14ac:dyDescent="0.2">
      <c r="A550" s="22"/>
      <c r="B550" s="155"/>
      <c r="C550" s="155"/>
      <c r="D550" s="155"/>
      <c r="E550" s="155"/>
      <c r="F550" s="155"/>
      <c r="G550" s="38"/>
      <c r="H550" s="38"/>
      <c r="I550" s="155"/>
      <c r="J550" s="162"/>
      <c r="K550" s="155"/>
      <c r="L550" s="162"/>
      <c r="M550" s="86"/>
      <c r="N550" s="87"/>
      <c r="O550" s="87"/>
      <c r="P550" s="87"/>
      <c r="Q550" s="87"/>
      <c r="R550" s="87"/>
      <c r="S550" s="158"/>
      <c r="T550" s="155"/>
      <c r="U550" s="87"/>
      <c r="V550" s="159"/>
      <c r="W550" s="21">
        <v>1</v>
      </c>
      <c r="X550" s="21"/>
      <c r="Y550" s="21"/>
      <c r="Z550" s="21"/>
      <c r="AA550" s="21"/>
      <c r="AB550" s="21"/>
      <c r="AC550" s="21"/>
      <c r="AD550" s="21"/>
      <c r="AE550" s="21"/>
      <c r="AF550" s="21"/>
    </row>
    <row r="551" spans="1:32" ht="30" customHeight="1" x14ac:dyDescent="0.2">
      <c r="A551" s="22"/>
      <c r="B551" s="155"/>
      <c r="C551" s="155"/>
      <c r="D551" s="155"/>
      <c r="E551" s="155"/>
      <c r="F551" s="155"/>
      <c r="G551" s="38"/>
      <c r="H551" s="38"/>
      <c r="I551" s="155"/>
      <c r="J551" s="162"/>
      <c r="K551" s="155"/>
      <c r="L551" s="162"/>
      <c r="M551" s="86"/>
      <c r="N551" s="87"/>
      <c r="O551" s="87"/>
      <c r="P551" s="87"/>
      <c r="Q551" s="87"/>
      <c r="R551" s="87"/>
      <c r="S551" s="158"/>
      <c r="T551" s="155"/>
      <c r="U551" s="87"/>
      <c r="V551" s="159"/>
      <c r="W551" s="21">
        <v>1</v>
      </c>
      <c r="X551" s="21"/>
      <c r="Y551" s="21"/>
      <c r="Z551" s="21"/>
      <c r="AA551" s="21"/>
      <c r="AB551" s="21"/>
      <c r="AC551" s="21"/>
      <c r="AD551" s="21"/>
      <c r="AE551" s="21"/>
      <c r="AF551" s="21"/>
    </row>
    <row r="552" spans="1:32" ht="30" customHeight="1" x14ac:dyDescent="0.2">
      <c r="A552" s="22"/>
      <c r="B552" s="155"/>
      <c r="C552" s="155"/>
      <c r="D552" s="155"/>
      <c r="E552" s="155"/>
      <c r="F552" s="155"/>
      <c r="G552" s="38"/>
      <c r="H552" s="38"/>
      <c r="I552" s="155"/>
      <c r="J552" s="162"/>
      <c r="K552" s="155"/>
      <c r="L552" s="162"/>
      <c r="M552" s="86"/>
      <c r="N552" s="87"/>
      <c r="O552" s="87"/>
      <c r="P552" s="87"/>
      <c r="Q552" s="87"/>
      <c r="R552" s="87"/>
      <c r="S552" s="158"/>
      <c r="T552" s="155"/>
      <c r="U552" s="87"/>
      <c r="V552" s="159"/>
      <c r="W552" s="21">
        <v>1</v>
      </c>
      <c r="X552" s="21"/>
      <c r="Y552" s="21"/>
      <c r="Z552" s="21"/>
      <c r="AA552" s="21"/>
      <c r="AB552" s="21"/>
      <c r="AC552" s="21"/>
      <c r="AD552" s="21"/>
      <c r="AE552" s="21"/>
      <c r="AF552" s="21"/>
    </row>
    <row r="553" spans="1:32" ht="30" customHeight="1" x14ac:dyDescent="0.2">
      <c r="A553" s="22"/>
      <c r="B553" s="155"/>
      <c r="C553" s="155"/>
      <c r="D553" s="155"/>
      <c r="E553" s="155"/>
      <c r="F553" s="155"/>
      <c r="G553" s="38"/>
      <c r="H553" s="38"/>
      <c r="I553" s="155"/>
      <c r="J553" s="162"/>
      <c r="K553" s="155"/>
      <c r="L553" s="162"/>
      <c r="M553" s="86"/>
      <c r="N553" s="87"/>
      <c r="O553" s="87"/>
      <c r="P553" s="87"/>
      <c r="Q553" s="87"/>
      <c r="R553" s="87"/>
      <c r="S553" s="158"/>
      <c r="T553" s="155"/>
      <c r="U553" s="87"/>
      <c r="V553" s="159"/>
      <c r="W553" s="21">
        <v>1</v>
      </c>
      <c r="X553" s="21"/>
      <c r="Y553" s="21"/>
      <c r="Z553" s="21"/>
      <c r="AA553" s="21"/>
      <c r="AB553" s="21"/>
      <c r="AC553" s="21"/>
      <c r="AD553" s="21"/>
      <c r="AE553" s="21"/>
      <c r="AF553" s="21"/>
    </row>
    <row r="554" spans="1:32" ht="30" customHeight="1" x14ac:dyDescent="0.2">
      <c r="A554" s="22"/>
      <c r="B554" s="155"/>
      <c r="C554" s="155"/>
      <c r="D554" s="155"/>
      <c r="E554" s="155"/>
      <c r="F554" s="155"/>
      <c r="G554" s="38"/>
      <c r="H554" s="38"/>
      <c r="I554" s="155"/>
      <c r="J554" s="162"/>
      <c r="K554" s="155"/>
      <c r="L554" s="162"/>
      <c r="M554" s="86"/>
      <c r="N554" s="87"/>
      <c r="O554" s="87"/>
      <c r="P554" s="87"/>
      <c r="Q554" s="87"/>
      <c r="R554" s="87"/>
      <c r="S554" s="158"/>
      <c r="T554" s="155"/>
      <c r="U554" s="87"/>
      <c r="V554" s="159"/>
      <c r="W554" s="21">
        <v>1</v>
      </c>
      <c r="X554" s="21"/>
      <c r="Y554" s="21"/>
      <c r="Z554" s="21"/>
      <c r="AA554" s="21"/>
      <c r="AB554" s="21"/>
      <c r="AC554" s="21"/>
      <c r="AD554" s="21"/>
      <c r="AE554" s="21"/>
      <c r="AF554" s="21"/>
    </row>
    <row r="555" spans="1:32" ht="30" customHeight="1" x14ac:dyDescent="0.2">
      <c r="A555" s="22"/>
      <c r="B555" s="155"/>
      <c r="C555" s="155"/>
      <c r="D555" s="155"/>
      <c r="E555" s="155"/>
      <c r="F555" s="155"/>
      <c r="G555" s="38"/>
      <c r="H555" s="38"/>
      <c r="I555" s="155"/>
      <c r="J555" s="162"/>
      <c r="K555" s="155"/>
      <c r="L555" s="162"/>
      <c r="M555" s="86"/>
      <c r="N555" s="87"/>
      <c r="O555" s="87"/>
      <c r="P555" s="87"/>
      <c r="Q555" s="87"/>
      <c r="R555" s="87"/>
      <c r="S555" s="158"/>
      <c r="T555" s="155"/>
      <c r="U555" s="87"/>
      <c r="V555" s="159"/>
      <c r="W555" s="21">
        <v>1</v>
      </c>
      <c r="X555" s="21"/>
      <c r="Y555" s="21"/>
      <c r="Z555" s="21"/>
      <c r="AA555" s="21"/>
      <c r="AB555" s="21"/>
      <c r="AC555" s="21"/>
      <c r="AD555" s="21"/>
      <c r="AE555" s="21"/>
      <c r="AF555" s="21"/>
    </row>
    <row r="556" spans="1:32" ht="30" customHeight="1" x14ac:dyDescent="0.2">
      <c r="A556" s="22"/>
      <c r="B556" s="155"/>
      <c r="C556" s="155"/>
      <c r="D556" s="155"/>
      <c r="E556" s="155"/>
      <c r="F556" s="155"/>
      <c r="G556" s="38"/>
      <c r="H556" s="38"/>
      <c r="I556" s="155"/>
      <c r="J556" s="162"/>
      <c r="K556" s="155"/>
      <c r="L556" s="162"/>
      <c r="M556" s="86"/>
      <c r="N556" s="87"/>
      <c r="O556" s="87"/>
      <c r="P556" s="87"/>
      <c r="Q556" s="87"/>
      <c r="R556" s="87"/>
      <c r="S556" s="158"/>
      <c r="T556" s="155"/>
      <c r="U556" s="87"/>
      <c r="V556" s="159"/>
      <c r="W556" s="21">
        <v>1</v>
      </c>
      <c r="X556" s="21"/>
      <c r="Y556" s="21"/>
      <c r="Z556" s="21"/>
      <c r="AA556" s="21"/>
      <c r="AB556" s="21"/>
      <c r="AC556" s="21"/>
      <c r="AD556" s="21"/>
      <c r="AE556" s="21"/>
      <c r="AF556" s="21"/>
    </row>
    <row r="557" spans="1:32" ht="30" customHeight="1" x14ac:dyDescent="0.2">
      <c r="A557" s="22"/>
      <c r="B557" s="155"/>
      <c r="C557" s="155"/>
      <c r="D557" s="155"/>
      <c r="E557" s="155"/>
      <c r="F557" s="155"/>
      <c r="G557" s="38"/>
      <c r="H557" s="38"/>
      <c r="I557" s="155"/>
      <c r="J557" s="162"/>
      <c r="K557" s="155"/>
      <c r="L557" s="162"/>
      <c r="M557" s="86"/>
      <c r="N557" s="87"/>
      <c r="O557" s="87"/>
      <c r="P557" s="87"/>
      <c r="Q557" s="87"/>
      <c r="R557" s="87"/>
      <c r="S557" s="158"/>
      <c r="T557" s="155"/>
      <c r="U557" s="87"/>
      <c r="V557" s="159"/>
      <c r="W557" s="21">
        <v>1</v>
      </c>
      <c r="X557" s="21"/>
      <c r="Y557" s="21"/>
      <c r="Z557" s="21"/>
      <c r="AA557" s="21"/>
      <c r="AB557" s="21"/>
      <c r="AC557" s="21"/>
      <c r="AD557" s="21"/>
      <c r="AE557" s="21"/>
      <c r="AF557" s="21"/>
    </row>
    <row r="558" spans="1:32" ht="30" customHeight="1" x14ac:dyDescent="0.2">
      <c r="A558" s="22"/>
      <c r="B558" s="155"/>
      <c r="C558" s="155"/>
      <c r="D558" s="155"/>
      <c r="E558" s="155"/>
      <c r="F558" s="155"/>
      <c r="G558" s="38"/>
      <c r="H558" s="38"/>
      <c r="I558" s="155"/>
      <c r="J558" s="162"/>
      <c r="K558" s="155"/>
      <c r="L558" s="162"/>
      <c r="M558" s="86"/>
      <c r="N558" s="87"/>
      <c r="O558" s="87"/>
      <c r="P558" s="87"/>
      <c r="Q558" s="87"/>
      <c r="R558" s="87"/>
      <c r="S558" s="158"/>
      <c r="T558" s="155"/>
      <c r="U558" s="87"/>
      <c r="V558" s="159"/>
      <c r="W558" s="21">
        <v>1</v>
      </c>
      <c r="X558" s="21"/>
      <c r="Y558" s="21"/>
      <c r="Z558" s="21"/>
      <c r="AA558" s="21"/>
      <c r="AB558" s="21"/>
      <c r="AC558" s="21"/>
      <c r="AD558" s="21"/>
      <c r="AE558" s="21"/>
      <c r="AF558" s="21"/>
    </row>
    <row r="559" spans="1:32" ht="30" customHeight="1" x14ac:dyDescent="0.2">
      <c r="A559" s="22"/>
      <c r="B559" s="155"/>
      <c r="C559" s="155"/>
      <c r="D559" s="155"/>
      <c r="E559" s="155"/>
      <c r="F559" s="155"/>
      <c r="G559" s="38"/>
      <c r="H559" s="38"/>
      <c r="I559" s="155"/>
      <c r="J559" s="162"/>
      <c r="K559" s="155"/>
      <c r="L559" s="162"/>
      <c r="M559" s="86"/>
      <c r="N559" s="87"/>
      <c r="O559" s="87"/>
      <c r="P559" s="87"/>
      <c r="Q559" s="87"/>
      <c r="R559" s="87"/>
      <c r="S559" s="158"/>
      <c r="T559" s="155"/>
      <c r="U559" s="87"/>
      <c r="V559" s="159"/>
      <c r="W559" s="21">
        <v>1</v>
      </c>
      <c r="X559" s="21"/>
      <c r="Y559" s="21"/>
      <c r="Z559" s="21"/>
      <c r="AA559" s="21"/>
      <c r="AB559" s="21"/>
      <c r="AC559" s="21"/>
      <c r="AD559" s="21"/>
      <c r="AE559" s="21"/>
      <c r="AF559" s="21"/>
    </row>
    <row r="560" spans="1:32" ht="30" customHeight="1" x14ac:dyDescent="0.2">
      <c r="A560" s="22"/>
      <c r="B560" s="155"/>
      <c r="C560" s="155"/>
      <c r="D560" s="155"/>
      <c r="E560" s="155"/>
      <c r="F560" s="155"/>
      <c r="G560" s="38"/>
      <c r="H560" s="38"/>
      <c r="I560" s="155"/>
      <c r="J560" s="162"/>
      <c r="K560" s="155"/>
      <c r="L560" s="162"/>
      <c r="M560" s="86"/>
      <c r="N560" s="87"/>
      <c r="O560" s="87"/>
      <c r="P560" s="87"/>
      <c r="Q560" s="87"/>
      <c r="R560" s="87"/>
      <c r="S560" s="158"/>
      <c r="T560" s="155"/>
      <c r="U560" s="87"/>
      <c r="V560" s="159"/>
      <c r="W560" s="21">
        <v>1</v>
      </c>
      <c r="X560" s="21"/>
      <c r="Y560" s="21"/>
      <c r="Z560" s="21"/>
      <c r="AA560" s="21"/>
      <c r="AB560" s="21"/>
      <c r="AC560" s="21"/>
      <c r="AD560" s="21"/>
      <c r="AE560" s="21"/>
      <c r="AF560" s="21"/>
    </row>
    <row r="561" spans="1:32" ht="30" customHeight="1" x14ac:dyDescent="0.2">
      <c r="A561" s="22"/>
      <c r="B561" s="155"/>
      <c r="C561" s="155"/>
      <c r="D561" s="155"/>
      <c r="E561" s="155"/>
      <c r="F561" s="155"/>
      <c r="G561" s="38"/>
      <c r="H561" s="38"/>
      <c r="I561" s="155"/>
      <c r="J561" s="162"/>
      <c r="K561" s="155"/>
      <c r="L561" s="162"/>
      <c r="M561" s="86"/>
      <c r="N561" s="87"/>
      <c r="O561" s="87"/>
      <c r="P561" s="87"/>
      <c r="Q561" s="87"/>
      <c r="R561" s="87"/>
      <c r="S561" s="158"/>
      <c r="T561" s="155"/>
      <c r="U561" s="87"/>
      <c r="V561" s="159"/>
      <c r="W561" s="21">
        <v>1</v>
      </c>
      <c r="X561" s="21"/>
      <c r="Y561" s="21"/>
      <c r="Z561" s="21"/>
      <c r="AA561" s="21"/>
      <c r="AB561" s="21"/>
      <c r="AC561" s="21"/>
      <c r="AD561" s="21"/>
      <c r="AE561" s="21"/>
      <c r="AF561" s="21"/>
    </row>
    <row r="562" spans="1:32" ht="30" customHeight="1" x14ac:dyDescent="0.2">
      <c r="A562" s="22"/>
      <c r="B562" s="155"/>
      <c r="C562" s="155"/>
      <c r="D562" s="155"/>
      <c r="E562" s="155"/>
      <c r="F562" s="155"/>
      <c r="G562" s="38"/>
      <c r="H562" s="38"/>
      <c r="I562" s="155"/>
      <c r="J562" s="162"/>
      <c r="K562" s="155"/>
      <c r="L562" s="162"/>
      <c r="M562" s="86"/>
      <c r="N562" s="87"/>
      <c r="O562" s="87"/>
      <c r="P562" s="87"/>
      <c r="Q562" s="87"/>
      <c r="R562" s="87"/>
      <c r="S562" s="158"/>
      <c r="T562" s="155"/>
      <c r="U562" s="87"/>
      <c r="V562" s="159"/>
      <c r="W562" s="21">
        <v>1</v>
      </c>
      <c r="X562" s="21"/>
      <c r="Y562" s="21"/>
      <c r="Z562" s="21"/>
      <c r="AA562" s="21"/>
      <c r="AB562" s="21"/>
      <c r="AC562" s="21"/>
      <c r="AD562" s="21"/>
      <c r="AE562" s="21"/>
      <c r="AF562" s="21"/>
    </row>
    <row r="563" spans="1:32" ht="30" customHeight="1" x14ac:dyDescent="0.2">
      <c r="A563" s="22"/>
      <c r="B563" s="155"/>
      <c r="C563" s="155"/>
      <c r="D563" s="155"/>
      <c r="E563" s="155"/>
      <c r="F563" s="155"/>
      <c r="G563" s="38"/>
      <c r="H563" s="38"/>
      <c r="I563" s="155"/>
      <c r="J563" s="162"/>
      <c r="K563" s="155"/>
      <c r="L563" s="162"/>
      <c r="M563" s="86"/>
      <c r="N563" s="87"/>
      <c r="O563" s="87"/>
      <c r="P563" s="87"/>
      <c r="Q563" s="87"/>
      <c r="R563" s="87"/>
      <c r="S563" s="158"/>
      <c r="T563" s="155"/>
      <c r="U563" s="87"/>
      <c r="V563" s="159"/>
      <c r="W563" s="21">
        <v>1</v>
      </c>
      <c r="X563" s="21"/>
      <c r="Y563" s="21"/>
      <c r="Z563" s="21"/>
      <c r="AA563" s="21"/>
      <c r="AB563" s="21"/>
      <c r="AC563" s="21"/>
      <c r="AD563" s="21"/>
      <c r="AE563" s="21"/>
      <c r="AF563" s="21"/>
    </row>
    <row r="564" spans="1:32" ht="30" customHeight="1" x14ac:dyDescent="0.2">
      <c r="A564" s="22"/>
      <c r="B564" s="155"/>
      <c r="C564" s="155"/>
      <c r="D564" s="155"/>
      <c r="E564" s="155"/>
      <c r="F564" s="155"/>
      <c r="G564" s="38"/>
      <c r="H564" s="38"/>
      <c r="I564" s="155"/>
      <c r="J564" s="162"/>
      <c r="K564" s="155"/>
      <c r="L564" s="162"/>
      <c r="M564" s="86"/>
      <c r="N564" s="87"/>
      <c r="O564" s="87"/>
      <c r="P564" s="87"/>
      <c r="Q564" s="87"/>
      <c r="R564" s="87"/>
      <c r="S564" s="158"/>
      <c r="T564" s="155"/>
      <c r="U564" s="87"/>
      <c r="V564" s="159"/>
      <c r="W564" s="21">
        <v>1</v>
      </c>
      <c r="X564" s="21"/>
      <c r="Y564" s="21"/>
      <c r="Z564" s="21"/>
      <c r="AA564" s="21"/>
      <c r="AB564" s="21"/>
      <c r="AC564" s="21"/>
      <c r="AD564" s="21"/>
      <c r="AE564" s="21"/>
      <c r="AF564" s="21"/>
    </row>
    <row r="565" spans="1:32" ht="30" customHeight="1" x14ac:dyDescent="0.2">
      <c r="A565" s="22"/>
      <c r="B565" s="155"/>
      <c r="C565" s="155"/>
      <c r="D565" s="155"/>
      <c r="E565" s="155"/>
      <c r="F565" s="155"/>
      <c r="G565" s="38"/>
      <c r="H565" s="38"/>
      <c r="I565" s="155"/>
      <c r="J565" s="162"/>
      <c r="K565" s="155"/>
      <c r="L565" s="162"/>
      <c r="M565" s="86"/>
      <c r="N565" s="87"/>
      <c r="O565" s="87"/>
      <c r="P565" s="87"/>
      <c r="Q565" s="87"/>
      <c r="R565" s="87"/>
      <c r="S565" s="158"/>
      <c r="T565" s="155"/>
      <c r="U565" s="87"/>
      <c r="V565" s="159"/>
      <c r="W565" s="21">
        <v>1</v>
      </c>
      <c r="X565" s="21"/>
      <c r="Y565" s="21"/>
      <c r="Z565" s="21"/>
      <c r="AA565" s="21"/>
      <c r="AB565" s="21"/>
      <c r="AC565" s="21"/>
      <c r="AD565" s="21"/>
      <c r="AE565" s="21"/>
      <c r="AF565" s="21"/>
    </row>
    <row r="566" spans="1:32" ht="30" customHeight="1" x14ac:dyDescent="0.2">
      <c r="A566" s="22"/>
      <c r="B566" s="155"/>
      <c r="C566" s="155"/>
      <c r="D566" s="155"/>
      <c r="E566" s="155"/>
      <c r="F566" s="155"/>
      <c r="G566" s="38"/>
      <c r="H566" s="38"/>
      <c r="I566" s="155"/>
      <c r="J566" s="162"/>
      <c r="K566" s="155"/>
      <c r="L566" s="162"/>
      <c r="M566" s="86"/>
      <c r="N566" s="87"/>
      <c r="O566" s="87"/>
      <c r="P566" s="87"/>
      <c r="Q566" s="87"/>
      <c r="R566" s="87"/>
      <c r="S566" s="158"/>
      <c r="T566" s="155"/>
      <c r="U566" s="87"/>
      <c r="V566" s="159"/>
      <c r="W566" s="21">
        <v>1</v>
      </c>
      <c r="X566" s="21"/>
      <c r="Y566" s="21"/>
      <c r="Z566" s="21"/>
      <c r="AA566" s="21"/>
      <c r="AB566" s="21"/>
      <c r="AC566" s="21"/>
      <c r="AD566" s="21"/>
      <c r="AE566" s="21"/>
      <c r="AF566" s="21"/>
    </row>
    <row r="567" spans="1:32" ht="30" customHeight="1" x14ac:dyDescent="0.2">
      <c r="A567" s="22"/>
      <c r="B567" s="155"/>
      <c r="C567" s="155"/>
      <c r="D567" s="155"/>
      <c r="E567" s="155"/>
      <c r="F567" s="155"/>
      <c r="G567" s="38"/>
      <c r="H567" s="38"/>
      <c r="I567" s="155"/>
      <c r="J567" s="162"/>
      <c r="K567" s="155"/>
      <c r="L567" s="162"/>
      <c r="M567" s="86"/>
      <c r="N567" s="87"/>
      <c r="O567" s="87"/>
      <c r="P567" s="87"/>
      <c r="Q567" s="87"/>
      <c r="R567" s="87"/>
      <c r="S567" s="158"/>
      <c r="T567" s="155"/>
      <c r="U567" s="87"/>
      <c r="V567" s="159"/>
      <c r="W567" s="21">
        <v>1</v>
      </c>
      <c r="X567" s="21"/>
      <c r="Y567" s="21"/>
      <c r="Z567" s="21"/>
      <c r="AA567" s="21"/>
      <c r="AB567" s="21"/>
      <c r="AC567" s="21"/>
      <c r="AD567" s="21"/>
      <c r="AE567" s="21"/>
      <c r="AF567" s="21"/>
    </row>
    <row r="568" spans="1:32" ht="30" customHeight="1" x14ac:dyDescent="0.2">
      <c r="A568" s="22"/>
      <c r="B568" s="155"/>
      <c r="C568" s="155"/>
      <c r="D568" s="155"/>
      <c r="E568" s="155"/>
      <c r="F568" s="155"/>
      <c r="G568" s="38"/>
      <c r="H568" s="38"/>
      <c r="I568" s="155"/>
      <c r="J568" s="162"/>
      <c r="K568" s="155"/>
      <c r="L568" s="162"/>
      <c r="M568" s="86"/>
      <c r="N568" s="87"/>
      <c r="O568" s="87"/>
      <c r="P568" s="87"/>
      <c r="Q568" s="87"/>
      <c r="R568" s="87"/>
      <c r="S568" s="158"/>
      <c r="T568" s="155"/>
      <c r="U568" s="87"/>
      <c r="V568" s="159"/>
      <c r="W568" s="21">
        <v>1</v>
      </c>
      <c r="X568" s="21"/>
      <c r="Y568" s="21"/>
      <c r="Z568" s="21"/>
      <c r="AA568" s="21"/>
      <c r="AB568" s="21"/>
      <c r="AC568" s="21"/>
      <c r="AD568" s="21"/>
      <c r="AE568" s="21"/>
      <c r="AF568" s="21"/>
    </row>
    <row r="569" spans="1:32" ht="30" customHeight="1" x14ac:dyDescent="0.2">
      <c r="A569" s="22"/>
      <c r="B569" s="155"/>
      <c r="C569" s="155"/>
      <c r="D569" s="155"/>
      <c r="E569" s="155"/>
      <c r="F569" s="155"/>
      <c r="G569" s="38"/>
      <c r="H569" s="38"/>
      <c r="I569" s="155"/>
      <c r="J569" s="162"/>
      <c r="K569" s="155"/>
      <c r="L569" s="162"/>
      <c r="M569" s="86"/>
      <c r="N569" s="87"/>
      <c r="O569" s="87"/>
      <c r="P569" s="87"/>
      <c r="Q569" s="87"/>
      <c r="R569" s="87"/>
      <c r="S569" s="158"/>
      <c r="T569" s="155"/>
      <c r="U569" s="87"/>
      <c r="V569" s="159"/>
      <c r="W569" s="21">
        <v>1</v>
      </c>
      <c r="X569" s="21"/>
      <c r="Y569" s="21"/>
      <c r="Z569" s="21"/>
      <c r="AA569" s="21"/>
      <c r="AB569" s="21"/>
      <c r="AC569" s="21"/>
      <c r="AD569" s="21"/>
      <c r="AE569" s="21"/>
      <c r="AF569" s="21"/>
    </row>
    <row r="570" spans="1:32" ht="30" customHeight="1" x14ac:dyDescent="0.2">
      <c r="A570" s="22"/>
      <c r="B570" s="155"/>
      <c r="C570" s="155"/>
      <c r="D570" s="155"/>
      <c r="E570" s="155"/>
      <c r="F570" s="155"/>
      <c r="G570" s="38"/>
      <c r="H570" s="38"/>
      <c r="I570" s="155"/>
      <c r="J570" s="162"/>
      <c r="K570" s="155"/>
      <c r="L570" s="162"/>
      <c r="M570" s="86"/>
      <c r="N570" s="87"/>
      <c r="O570" s="87"/>
      <c r="P570" s="87"/>
      <c r="Q570" s="87"/>
      <c r="R570" s="87"/>
      <c r="S570" s="158"/>
      <c r="T570" s="155"/>
      <c r="U570" s="87"/>
      <c r="V570" s="159"/>
      <c r="W570" s="21">
        <v>1</v>
      </c>
      <c r="X570" s="21"/>
      <c r="Y570" s="21"/>
      <c r="Z570" s="21"/>
      <c r="AA570" s="21"/>
      <c r="AB570" s="21"/>
      <c r="AC570" s="21"/>
      <c r="AD570" s="21"/>
      <c r="AE570" s="21"/>
      <c r="AF570" s="21"/>
    </row>
    <row r="571" spans="1:32" ht="30" customHeight="1" x14ac:dyDescent="0.2">
      <c r="A571" s="22"/>
      <c r="B571" s="155"/>
      <c r="C571" s="155"/>
      <c r="D571" s="155"/>
      <c r="E571" s="155"/>
      <c r="F571" s="155"/>
      <c r="G571" s="38"/>
      <c r="H571" s="38"/>
      <c r="I571" s="155"/>
      <c r="J571" s="162"/>
      <c r="K571" s="155"/>
      <c r="L571" s="162"/>
      <c r="M571" s="86"/>
      <c r="N571" s="87"/>
      <c r="O571" s="87"/>
      <c r="P571" s="87"/>
      <c r="Q571" s="87"/>
      <c r="R571" s="87"/>
      <c r="S571" s="158"/>
      <c r="T571" s="155"/>
      <c r="U571" s="87"/>
      <c r="V571" s="159"/>
      <c r="W571" s="21">
        <v>1</v>
      </c>
      <c r="X571" s="21"/>
      <c r="Y571" s="21"/>
      <c r="Z571" s="21"/>
      <c r="AA571" s="21"/>
      <c r="AB571" s="21"/>
      <c r="AC571" s="21"/>
      <c r="AD571" s="21"/>
      <c r="AE571" s="21"/>
      <c r="AF571" s="21"/>
    </row>
    <row r="572" spans="1:32" ht="30" customHeight="1" x14ac:dyDescent="0.2">
      <c r="A572" s="22"/>
      <c r="B572" s="155"/>
      <c r="C572" s="155"/>
      <c r="D572" s="155"/>
      <c r="E572" s="155"/>
      <c r="F572" s="155"/>
      <c r="G572" s="38"/>
      <c r="H572" s="38"/>
      <c r="I572" s="155"/>
      <c r="J572" s="162"/>
      <c r="K572" s="155"/>
      <c r="L572" s="162"/>
      <c r="M572" s="86"/>
      <c r="N572" s="87"/>
      <c r="O572" s="87"/>
      <c r="P572" s="87"/>
      <c r="Q572" s="87"/>
      <c r="R572" s="87"/>
      <c r="S572" s="158"/>
      <c r="T572" s="155"/>
      <c r="U572" s="87"/>
      <c r="V572" s="159"/>
      <c r="W572" s="21">
        <v>1</v>
      </c>
      <c r="X572" s="21"/>
      <c r="Y572" s="21"/>
      <c r="Z572" s="21"/>
      <c r="AA572" s="21"/>
      <c r="AB572" s="21"/>
      <c r="AC572" s="21"/>
      <c r="AD572" s="21"/>
      <c r="AE572" s="21"/>
      <c r="AF572" s="21"/>
    </row>
    <row r="573" spans="1:32" ht="30" customHeight="1" x14ac:dyDescent="0.2">
      <c r="A573" s="22"/>
      <c r="B573" s="155"/>
      <c r="C573" s="155"/>
      <c r="D573" s="155"/>
      <c r="E573" s="155"/>
      <c r="F573" s="155"/>
      <c r="G573" s="38"/>
      <c r="H573" s="38"/>
      <c r="I573" s="155"/>
      <c r="J573" s="162"/>
      <c r="K573" s="155"/>
      <c r="L573" s="162"/>
      <c r="M573" s="86"/>
      <c r="N573" s="87"/>
      <c r="O573" s="87"/>
      <c r="P573" s="87"/>
      <c r="Q573" s="87"/>
      <c r="R573" s="87"/>
      <c r="S573" s="158"/>
      <c r="T573" s="155"/>
      <c r="U573" s="87"/>
      <c r="V573" s="159"/>
      <c r="W573" s="21">
        <v>1</v>
      </c>
      <c r="X573" s="21"/>
      <c r="Y573" s="21"/>
      <c r="Z573" s="21"/>
      <c r="AA573" s="21"/>
      <c r="AB573" s="21"/>
      <c r="AC573" s="21"/>
      <c r="AD573" s="21"/>
      <c r="AE573" s="21"/>
      <c r="AF573" s="21"/>
    </row>
    <row r="574" spans="1:32" ht="30" customHeight="1" x14ac:dyDescent="0.2">
      <c r="A574" s="22"/>
      <c r="B574" s="155"/>
      <c r="C574" s="155"/>
      <c r="D574" s="155"/>
      <c r="E574" s="155"/>
      <c r="F574" s="155"/>
      <c r="G574" s="38"/>
      <c r="H574" s="38"/>
      <c r="I574" s="155"/>
      <c r="J574" s="162"/>
      <c r="K574" s="155"/>
      <c r="L574" s="162"/>
      <c r="M574" s="86"/>
      <c r="N574" s="87"/>
      <c r="O574" s="87"/>
      <c r="P574" s="87"/>
      <c r="Q574" s="87"/>
      <c r="R574" s="87"/>
      <c r="S574" s="158"/>
      <c r="T574" s="155"/>
      <c r="U574" s="87"/>
      <c r="V574" s="159"/>
      <c r="W574" s="21">
        <v>1</v>
      </c>
      <c r="X574" s="21"/>
      <c r="Y574" s="21"/>
      <c r="Z574" s="21"/>
      <c r="AA574" s="21"/>
      <c r="AB574" s="21"/>
      <c r="AC574" s="21"/>
      <c r="AD574" s="21"/>
      <c r="AE574" s="21"/>
      <c r="AF574" s="21"/>
    </row>
    <row r="575" spans="1:32" ht="30" customHeight="1" x14ac:dyDescent="0.2">
      <c r="A575" s="22"/>
      <c r="B575" s="155"/>
      <c r="C575" s="155"/>
      <c r="D575" s="155"/>
      <c r="E575" s="155"/>
      <c r="F575" s="155"/>
      <c r="G575" s="38"/>
      <c r="H575" s="38"/>
      <c r="I575" s="155"/>
      <c r="J575" s="162"/>
      <c r="K575" s="155"/>
      <c r="L575" s="162"/>
      <c r="M575" s="86"/>
      <c r="N575" s="87"/>
      <c r="O575" s="87"/>
      <c r="P575" s="87"/>
      <c r="Q575" s="87"/>
      <c r="R575" s="87"/>
      <c r="S575" s="158"/>
      <c r="T575" s="155"/>
      <c r="U575" s="87"/>
      <c r="V575" s="159"/>
      <c r="W575" s="21">
        <v>1</v>
      </c>
      <c r="X575" s="21"/>
      <c r="Y575" s="21"/>
      <c r="Z575" s="21"/>
      <c r="AA575" s="21"/>
      <c r="AB575" s="21"/>
      <c r="AC575" s="21"/>
      <c r="AD575" s="21"/>
      <c r="AE575" s="21"/>
      <c r="AF575" s="21"/>
    </row>
    <row r="576" spans="1:32" ht="30" customHeight="1" x14ac:dyDescent="0.2">
      <c r="A576" s="22"/>
      <c r="B576" s="155"/>
      <c r="C576" s="155"/>
      <c r="D576" s="155"/>
      <c r="E576" s="155"/>
      <c r="F576" s="155"/>
      <c r="G576" s="38"/>
      <c r="H576" s="38"/>
      <c r="I576" s="155"/>
      <c r="J576" s="162"/>
      <c r="K576" s="155"/>
      <c r="L576" s="162"/>
      <c r="M576" s="86"/>
      <c r="N576" s="87"/>
      <c r="O576" s="87"/>
      <c r="P576" s="87"/>
      <c r="Q576" s="87"/>
      <c r="R576" s="87"/>
      <c r="S576" s="158"/>
      <c r="T576" s="155"/>
      <c r="U576" s="87"/>
      <c r="V576" s="159"/>
      <c r="W576" s="21">
        <v>1</v>
      </c>
      <c r="X576" s="21"/>
      <c r="Y576" s="21"/>
      <c r="Z576" s="21"/>
      <c r="AA576" s="21"/>
      <c r="AB576" s="21"/>
      <c r="AC576" s="21"/>
      <c r="AD576" s="21"/>
      <c r="AE576" s="21"/>
      <c r="AF576" s="21"/>
    </row>
    <row r="577" spans="1:32" ht="30" customHeight="1" x14ac:dyDescent="0.2">
      <c r="A577" s="22"/>
      <c r="B577" s="155"/>
      <c r="C577" s="155"/>
      <c r="D577" s="155"/>
      <c r="E577" s="155"/>
      <c r="F577" s="155"/>
      <c r="G577" s="38"/>
      <c r="H577" s="38"/>
      <c r="I577" s="155"/>
      <c r="J577" s="162"/>
      <c r="K577" s="155"/>
      <c r="L577" s="162"/>
      <c r="M577" s="86"/>
      <c r="N577" s="87"/>
      <c r="O577" s="87"/>
      <c r="P577" s="87"/>
      <c r="Q577" s="87"/>
      <c r="R577" s="87"/>
      <c r="S577" s="158"/>
      <c r="T577" s="155"/>
      <c r="U577" s="87"/>
      <c r="V577" s="159"/>
      <c r="W577" s="21">
        <v>1</v>
      </c>
      <c r="X577" s="21"/>
      <c r="Y577" s="21"/>
      <c r="Z577" s="21"/>
      <c r="AA577" s="21"/>
      <c r="AB577" s="21"/>
      <c r="AC577" s="21"/>
      <c r="AD577" s="21"/>
      <c r="AE577" s="21"/>
      <c r="AF577" s="21"/>
    </row>
    <row r="578" spans="1:32" ht="30" customHeight="1" x14ac:dyDescent="0.2">
      <c r="A578" s="22"/>
      <c r="B578" s="155"/>
      <c r="C578" s="155"/>
      <c r="D578" s="155"/>
      <c r="E578" s="155"/>
      <c r="F578" s="155"/>
      <c r="G578" s="38"/>
      <c r="H578" s="38"/>
      <c r="I578" s="155"/>
      <c r="J578" s="162"/>
      <c r="K578" s="155"/>
      <c r="L578" s="162"/>
      <c r="M578" s="86"/>
      <c r="N578" s="87"/>
      <c r="O578" s="87"/>
      <c r="P578" s="87"/>
      <c r="Q578" s="87"/>
      <c r="R578" s="87"/>
      <c r="S578" s="158"/>
      <c r="T578" s="155"/>
      <c r="U578" s="87"/>
      <c r="V578" s="159"/>
      <c r="W578" s="21">
        <v>1</v>
      </c>
      <c r="X578" s="21"/>
      <c r="Y578" s="21"/>
      <c r="Z578" s="21"/>
      <c r="AA578" s="21"/>
      <c r="AB578" s="21"/>
      <c r="AC578" s="21"/>
      <c r="AD578" s="21"/>
      <c r="AE578" s="21"/>
      <c r="AF578" s="21"/>
    </row>
    <row r="579" spans="1:32" ht="30" customHeight="1" x14ac:dyDescent="0.2">
      <c r="A579" s="22"/>
      <c r="B579" s="155"/>
      <c r="C579" s="155"/>
      <c r="D579" s="155"/>
      <c r="E579" s="155"/>
      <c r="F579" s="155"/>
      <c r="G579" s="38"/>
      <c r="H579" s="38"/>
      <c r="I579" s="155"/>
      <c r="J579" s="162"/>
      <c r="K579" s="155"/>
      <c r="L579" s="162"/>
      <c r="M579" s="86"/>
      <c r="N579" s="87"/>
      <c r="O579" s="87"/>
      <c r="P579" s="87"/>
      <c r="Q579" s="87"/>
      <c r="R579" s="87"/>
      <c r="S579" s="158"/>
      <c r="T579" s="155"/>
      <c r="U579" s="87"/>
      <c r="V579" s="159"/>
      <c r="W579" s="21">
        <v>1</v>
      </c>
      <c r="X579" s="21"/>
      <c r="Y579" s="21"/>
      <c r="Z579" s="21"/>
      <c r="AA579" s="21"/>
      <c r="AB579" s="21"/>
      <c r="AC579" s="21"/>
      <c r="AD579" s="21"/>
      <c r="AE579" s="21"/>
      <c r="AF579" s="21"/>
    </row>
    <row r="580" spans="1:32" ht="30" customHeight="1" x14ac:dyDescent="0.2">
      <c r="A580" s="22"/>
      <c r="B580" s="155"/>
      <c r="C580" s="155"/>
      <c r="D580" s="155"/>
      <c r="E580" s="155"/>
      <c r="F580" s="155"/>
      <c r="G580" s="38"/>
      <c r="H580" s="38"/>
      <c r="I580" s="155"/>
      <c r="J580" s="162"/>
      <c r="K580" s="155"/>
      <c r="L580" s="162"/>
      <c r="M580" s="86"/>
      <c r="N580" s="87"/>
      <c r="O580" s="87"/>
      <c r="P580" s="87"/>
      <c r="Q580" s="87"/>
      <c r="R580" s="87"/>
      <c r="S580" s="158"/>
      <c r="T580" s="155"/>
      <c r="U580" s="87"/>
      <c r="V580" s="159"/>
      <c r="W580" s="21">
        <v>1</v>
      </c>
      <c r="X580" s="21"/>
      <c r="Y580" s="21"/>
      <c r="Z580" s="21"/>
      <c r="AA580" s="21"/>
      <c r="AB580" s="21"/>
      <c r="AC580" s="21"/>
      <c r="AD580" s="21"/>
      <c r="AE580" s="21"/>
      <c r="AF580" s="21"/>
    </row>
    <row r="581" spans="1:32" ht="30" customHeight="1" x14ac:dyDescent="0.2">
      <c r="A581" s="22"/>
      <c r="B581" s="155"/>
      <c r="C581" s="155"/>
      <c r="D581" s="155"/>
      <c r="E581" s="155"/>
      <c r="F581" s="155"/>
      <c r="G581" s="38"/>
      <c r="H581" s="38"/>
      <c r="I581" s="155"/>
      <c r="J581" s="162"/>
      <c r="K581" s="155"/>
      <c r="L581" s="162"/>
      <c r="M581" s="86"/>
      <c r="N581" s="87"/>
      <c r="O581" s="87"/>
      <c r="P581" s="87"/>
      <c r="Q581" s="87"/>
      <c r="R581" s="87"/>
      <c r="S581" s="158"/>
      <c r="T581" s="155"/>
      <c r="U581" s="87"/>
      <c r="V581" s="159"/>
      <c r="W581" s="21">
        <v>1</v>
      </c>
      <c r="X581" s="21"/>
      <c r="Y581" s="21"/>
      <c r="Z581" s="21"/>
      <c r="AA581" s="21"/>
      <c r="AB581" s="21"/>
      <c r="AC581" s="21"/>
      <c r="AD581" s="21"/>
      <c r="AE581" s="21"/>
      <c r="AF581" s="21"/>
    </row>
    <row r="582" spans="1:32" ht="30" customHeight="1" x14ac:dyDescent="0.2">
      <c r="A582" s="22"/>
      <c r="B582" s="155"/>
      <c r="C582" s="155"/>
      <c r="D582" s="155"/>
      <c r="E582" s="155"/>
      <c r="F582" s="155"/>
      <c r="G582" s="38"/>
      <c r="H582" s="38"/>
      <c r="I582" s="155"/>
      <c r="J582" s="162"/>
      <c r="K582" s="155"/>
      <c r="L582" s="162"/>
      <c r="M582" s="86"/>
      <c r="N582" s="87"/>
      <c r="O582" s="87"/>
      <c r="P582" s="87"/>
      <c r="Q582" s="87"/>
      <c r="R582" s="87"/>
      <c r="S582" s="158"/>
      <c r="T582" s="155"/>
      <c r="U582" s="87"/>
      <c r="V582" s="159"/>
      <c r="W582" s="21">
        <v>1</v>
      </c>
      <c r="X582" s="21"/>
      <c r="Y582" s="21"/>
      <c r="Z582" s="21"/>
      <c r="AA582" s="21"/>
      <c r="AB582" s="21"/>
      <c r="AC582" s="21"/>
      <c r="AD582" s="21"/>
      <c r="AE582" s="21"/>
      <c r="AF582" s="21"/>
    </row>
    <row r="583" spans="1:32" ht="30" customHeight="1" x14ac:dyDescent="0.2">
      <c r="A583" s="22"/>
      <c r="B583" s="155"/>
      <c r="C583" s="155"/>
      <c r="D583" s="155"/>
      <c r="E583" s="155"/>
      <c r="F583" s="155"/>
      <c r="G583" s="38"/>
      <c r="H583" s="38"/>
      <c r="I583" s="155"/>
      <c r="J583" s="162"/>
      <c r="K583" s="155"/>
      <c r="L583" s="162"/>
      <c r="M583" s="86"/>
      <c r="N583" s="87"/>
      <c r="O583" s="87"/>
      <c r="P583" s="87"/>
      <c r="Q583" s="87"/>
      <c r="R583" s="87"/>
      <c r="S583" s="158"/>
      <c r="T583" s="155"/>
      <c r="U583" s="87"/>
      <c r="V583" s="159"/>
      <c r="W583" s="21">
        <v>1</v>
      </c>
      <c r="X583" s="21"/>
      <c r="Y583" s="21"/>
      <c r="Z583" s="21"/>
      <c r="AA583" s="21"/>
      <c r="AB583" s="21"/>
      <c r="AC583" s="21"/>
      <c r="AD583" s="21"/>
      <c r="AE583" s="21"/>
      <c r="AF583" s="21"/>
    </row>
    <row r="584" spans="1:32" ht="30" customHeight="1" x14ac:dyDescent="0.2">
      <c r="A584" s="22"/>
      <c r="B584" s="155"/>
      <c r="C584" s="155"/>
      <c r="D584" s="155"/>
      <c r="E584" s="155"/>
      <c r="F584" s="155"/>
      <c r="G584" s="38"/>
      <c r="H584" s="38"/>
      <c r="I584" s="155"/>
      <c r="J584" s="162"/>
      <c r="K584" s="155"/>
      <c r="L584" s="162"/>
      <c r="M584" s="86"/>
      <c r="N584" s="87"/>
      <c r="O584" s="87"/>
      <c r="P584" s="87"/>
      <c r="Q584" s="87"/>
      <c r="R584" s="87"/>
      <c r="S584" s="158"/>
      <c r="T584" s="155"/>
      <c r="U584" s="87"/>
      <c r="V584" s="159"/>
      <c r="W584" s="21">
        <v>1</v>
      </c>
      <c r="X584" s="21"/>
      <c r="Y584" s="21"/>
      <c r="Z584" s="21"/>
      <c r="AA584" s="21"/>
      <c r="AB584" s="21"/>
      <c r="AC584" s="21"/>
      <c r="AD584" s="21"/>
      <c r="AE584" s="21"/>
      <c r="AF584" s="21"/>
    </row>
    <row r="585" spans="1:32" ht="30" customHeight="1" x14ac:dyDescent="0.2">
      <c r="A585" s="22"/>
      <c r="B585" s="155"/>
      <c r="C585" s="155"/>
      <c r="D585" s="155"/>
      <c r="E585" s="155"/>
      <c r="F585" s="155"/>
      <c r="G585" s="38"/>
      <c r="H585" s="38"/>
      <c r="I585" s="155"/>
      <c r="J585" s="162"/>
      <c r="K585" s="155"/>
      <c r="L585" s="162"/>
      <c r="M585" s="86"/>
      <c r="N585" s="87"/>
      <c r="O585" s="87"/>
      <c r="P585" s="87"/>
      <c r="Q585" s="87"/>
      <c r="R585" s="87"/>
      <c r="S585" s="158"/>
      <c r="T585" s="155"/>
      <c r="U585" s="87"/>
      <c r="V585" s="159"/>
      <c r="W585" s="21">
        <v>1</v>
      </c>
      <c r="X585" s="21"/>
      <c r="Y585" s="21"/>
      <c r="Z585" s="21"/>
      <c r="AA585" s="21"/>
      <c r="AB585" s="21"/>
      <c r="AC585" s="21"/>
      <c r="AD585" s="21"/>
      <c r="AE585" s="21"/>
      <c r="AF585" s="21"/>
    </row>
    <row r="586" spans="1:32" ht="30" customHeight="1" x14ac:dyDescent="0.2">
      <c r="A586" s="22"/>
      <c r="B586" s="155"/>
      <c r="C586" s="155"/>
      <c r="D586" s="155"/>
      <c r="E586" s="155"/>
      <c r="F586" s="155"/>
      <c r="G586" s="38"/>
      <c r="H586" s="38"/>
      <c r="I586" s="155"/>
      <c r="J586" s="162"/>
      <c r="K586" s="155"/>
      <c r="L586" s="162"/>
      <c r="M586" s="86"/>
      <c r="N586" s="87"/>
      <c r="O586" s="87"/>
      <c r="P586" s="87"/>
      <c r="Q586" s="87"/>
      <c r="R586" s="87"/>
      <c r="S586" s="158"/>
      <c r="T586" s="155"/>
      <c r="U586" s="87"/>
      <c r="V586" s="159"/>
      <c r="W586" s="21">
        <v>1</v>
      </c>
      <c r="X586" s="21"/>
      <c r="Y586" s="21"/>
      <c r="Z586" s="21"/>
      <c r="AA586" s="21"/>
      <c r="AB586" s="21"/>
      <c r="AC586" s="21"/>
      <c r="AD586" s="21"/>
      <c r="AE586" s="21"/>
      <c r="AF586" s="21"/>
    </row>
    <row r="587" spans="1:32" ht="30" customHeight="1" x14ac:dyDescent="0.2">
      <c r="A587" s="22"/>
      <c r="B587" s="155"/>
      <c r="C587" s="155"/>
      <c r="D587" s="155"/>
      <c r="E587" s="155"/>
      <c r="F587" s="155"/>
      <c r="G587" s="38"/>
      <c r="H587" s="38"/>
      <c r="I587" s="155"/>
      <c r="J587" s="162"/>
      <c r="K587" s="155"/>
      <c r="L587" s="162"/>
      <c r="M587" s="86"/>
      <c r="N587" s="87"/>
      <c r="O587" s="87"/>
      <c r="P587" s="87"/>
      <c r="Q587" s="87"/>
      <c r="R587" s="87"/>
      <c r="S587" s="158"/>
      <c r="T587" s="155"/>
      <c r="U587" s="87"/>
      <c r="V587" s="159"/>
      <c r="W587" s="21">
        <v>1</v>
      </c>
      <c r="X587" s="21"/>
      <c r="Y587" s="21"/>
      <c r="Z587" s="21"/>
      <c r="AA587" s="21"/>
      <c r="AB587" s="21"/>
      <c r="AC587" s="21"/>
      <c r="AD587" s="21"/>
      <c r="AE587" s="21"/>
      <c r="AF587" s="21"/>
    </row>
    <row r="588" spans="1:32" ht="30" customHeight="1" x14ac:dyDescent="0.2">
      <c r="A588" s="22"/>
      <c r="B588" s="155"/>
      <c r="C588" s="155"/>
      <c r="D588" s="155"/>
      <c r="E588" s="155"/>
      <c r="F588" s="155"/>
      <c r="G588" s="38"/>
      <c r="H588" s="38"/>
      <c r="I588" s="155"/>
      <c r="J588" s="162"/>
      <c r="K588" s="155"/>
      <c r="L588" s="162"/>
      <c r="M588" s="86"/>
      <c r="N588" s="87"/>
      <c r="O588" s="87"/>
      <c r="P588" s="87"/>
      <c r="Q588" s="87"/>
      <c r="R588" s="87"/>
      <c r="S588" s="158"/>
      <c r="T588" s="155"/>
      <c r="U588" s="87"/>
      <c r="V588" s="159"/>
      <c r="W588" s="21">
        <v>1</v>
      </c>
      <c r="X588" s="21"/>
      <c r="Y588" s="21"/>
      <c r="Z588" s="21"/>
      <c r="AA588" s="21"/>
      <c r="AB588" s="21"/>
      <c r="AC588" s="21"/>
      <c r="AD588" s="21"/>
      <c r="AE588" s="21"/>
      <c r="AF588" s="21"/>
    </row>
    <row r="589" spans="1:32" ht="30" customHeight="1" x14ac:dyDescent="0.2">
      <c r="A589" s="22"/>
      <c r="B589" s="155"/>
      <c r="C589" s="155"/>
      <c r="D589" s="155"/>
      <c r="E589" s="155"/>
      <c r="F589" s="155"/>
      <c r="G589" s="38"/>
      <c r="H589" s="38"/>
      <c r="I589" s="155"/>
      <c r="J589" s="162"/>
      <c r="K589" s="155"/>
      <c r="L589" s="162"/>
      <c r="M589" s="86"/>
      <c r="N589" s="87"/>
      <c r="O589" s="87"/>
      <c r="P589" s="87"/>
      <c r="Q589" s="87"/>
      <c r="R589" s="87"/>
      <c r="S589" s="158"/>
      <c r="T589" s="155"/>
      <c r="U589" s="87"/>
      <c r="V589" s="159"/>
      <c r="W589" s="21">
        <v>1</v>
      </c>
      <c r="X589" s="21"/>
      <c r="Y589" s="21"/>
      <c r="Z589" s="21"/>
      <c r="AA589" s="21"/>
      <c r="AB589" s="21"/>
      <c r="AC589" s="21"/>
      <c r="AD589" s="21"/>
      <c r="AE589" s="21"/>
      <c r="AF589" s="21"/>
    </row>
    <row r="590" spans="1:32" ht="30" customHeight="1" x14ac:dyDescent="0.2">
      <c r="A590" s="22"/>
      <c r="B590" s="155"/>
      <c r="C590" s="155"/>
      <c r="D590" s="155"/>
      <c r="E590" s="155"/>
      <c r="F590" s="155"/>
      <c r="G590" s="38"/>
      <c r="H590" s="38"/>
      <c r="I590" s="155"/>
      <c r="J590" s="162"/>
      <c r="K590" s="155"/>
      <c r="L590" s="162"/>
      <c r="M590" s="86"/>
      <c r="N590" s="87"/>
      <c r="O590" s="87"/>
      <c r="P590" s="87"/>
      <c r="Q590" s="87"/>
      <c r="R590" s="87"/>
      <c r="S590" s="158"/>
      <c r="T590" s="155"/>
      <c r="U590" s="87"/>
      <c r="V590" s="159"/>
      <c r="W590" s="21">
        <v>1</v>
      </c>
      <c r="X590" s="21"/>
      <c r="Y590" s="21"/>
      <c r="Z590" s="21"/>
      <c r="AA590" s="21"/>
      <c r="AB590" s="21"/>
      <c r="AC590" s="21"/>
      <c r="AD590" s="21"/>
      <c r="AE590" s="21"/>
      <c r="AF590" s="21"/>
    </row>
    <row r="591" spans="1:32" ht="30" customHeight="1" x14ac:dyDescent="0.2">
      <c r="A591" s="22"/>
      <c r="B591" s="155"/>
      <c r="C591" s="155"/>
      <c r="D591" s="155"/>
      <c r="E591" s="155"/>
      <c r="F591" s="155"/>
      <c r="G591" s="38"/>
      <c r="H591" s="38"/>
      <c r="I591" s="155"/>
      <c r="J591" s="162"/>
      <c r="K591" s="155"/>
      <c r="L591" s="162"/>
      <c r="M591" s="86"/>
      <c r="N591" s="87"/>
      <c r="O591" s="87"/>
      <c r="P591" s="87"/>
      <c r="Q591" s="87"/>
      <c r="R591" s="87"/>
      <c r="S591" s="158"/>
      <c r="T591" s="155"/>
      <c r="U591" s="87"/>
      <c r="V591" s="159"/>
      <c r="W591" s="21">
        <v>1</v>
      </c>
      <c r="X591" s="21"/>
      <c r="Y591" s="21"/>
      <c r="Z591" s="21"/>
      <c r="AA591" s="21"/>
      <c r="AB591" s="21"/>
      <c r="AC591" s="21"/>
      <c r="AD591" s="21"/>
      <c r="AE591" s="21"/>
      <c r="AF591" s="21"/>
    </row>
    <row r="592" spans="1:32" ht="30" customHeight="1" x14ac:dyDescent="0.2">
      <c r="A592" s="22"/>
      <c r="B592" s="155"/>
      <c r="C592" s="155"/>
      <c r="D592" s="155"/>
      <c r="E592" s="155"/>
      <c r="F592" s="155"/>
      <c r="G592" s="38"/>
      <c r="H592" s="38"/>
      <c r="I592" s="155"/>
      <c r="J592" s="162"/>
      <c r="K592" s="155"/>
      <c r="L592" s="162"/>
      <c r="M592" s="86"/>
      <c r="N592" s="87"/>
      <c r="O592" s="87"/>
      <c r="P592" s="87"/>
      <c r="Q592" s="87"/>
      <c r="R592" s="87"/>
      <c r="S592" s="158"/>
      <c r="T592" s="155"/>
      <c r="U592" s="87"/>
      <c r="V592" s="159"/>
      <c r="W592" s="21">
        <v>1</v>
      </c>
      <c r="X592" s="21"/>
      <c r="Y592" s="21"/>
      <c r="Z592" s="21"/>
      <c r="AA592" s="21"/>
      <c r="AB592" s="21"/>
      <c r="AC592" s="21"/>
      <c r="AD592" s="21"/>
      <c r="AE592" s="21"/>
      <c r="AF592" s="21"/>
    </row>
    <row r="593" spans="1:32" ht="30" customHeight="1" x14ac:dyDescent="0.2">
      <c r="A593" s="22"/>
      <c r="B593" s="155"/>
      <c r="C593" s="155"/>
      <c r="D593" s="155"/>
      <c r="E593" s="155"/>
      <c r="F593" s="155"/>
      <c r="G593" s="38"/>
      <c r="H593" s="38"/>
      <c r="I593" s="155"/>
      <c r="J593" s="162"/>
      <c r="K593" s="155"/>
      <c r="L593" s="162"/>
      <c r="M593" s="86"/>
      <c r="N593" s="87"/>
      <c r="O593" s="87"/>
      <c r="P593" s="87"/>
      <c r="Q593" s="87"/>
      <c r="R593" s="87"/>
      <c r="S593" s="158"/>
      <c r="T593" s="155"/>
      <c r="U593" s="87"/>
      <c r="V593" s="159"/>
      <c r="W593" s="21">
        <v>1</v>
      </c>
      <c r="X593" s="21"/>
      <c r="Y593" s="21"/>
      <c r="Z593" s="21"/>
      <c r="AA593" s="21"/>
      <c r="AB593" s="21"/>
      <c r="AC593" s="21"/>
      <c r="AD593" s="21"/>
      <c r="AE593" s="21"/>
      <c r="AF593" s="21"/>
    </row>
    <row r="594" spans="1:32" ht="30" customHeight="1" x14ac:dyDescent="0.2">
      <c r="A594" s="22"/>
      <c r="B594" s="155"/>
      <c r="C594" s="155"/>
      <c r="D594" s="155"/>
      <c r="E594" s="155"/>
      <c r="F594" s="155"/>
      <c r="G594" s="38"/>
      <c r="H594" s="38"/>
      <c r="I594" s="155"/>
      <c r="J594" s="162"/>
      <c r="K594" s="155"/>
      <c r="L594" s="162"/>
      <c r="M594" s="86"/>
      <c r="N594" s="87"/>
      <c r="O594" s="87"/>
      <c r="P594" s="87"/>
      <c r="Q594" s="87"/>
      <c r="R594" s="87"/>
      <c r="S594" s="158"/>
      <c r="T594" s="155"/>
      <c r="U594" s="87"/>
      <c r="V594" s="159"/>
      <c r="W594" s="21">
        <v>1</v>
      </c>
      <c r="X594" s="21"/>
      <c r="Y594" s="21"/>
      <c r="Z594" s="21"/>
      <c r="AA594" s="21"/>
      <c r="AB594" s="21"/>
      <c r="AC594" s="21"/>
      <c r="AD594" s="21"/>
      <c r="AE594" s="21"/>
      <c r="AF594" s="21"/>
    </row>
    <row r="595" spans="1:32" ht="30" customHeight="1" x14ac:dyDescent="0.2">
      <c r="A595" s="22"/>
      <c r="B595" s="155"/>
      <c r="C595" s="155"/>
      <c r="D595" s="155"/>
      <c r="E595" s="155"/>
      <c r="F595" s="155"/>
      <c r="G595" s="38"/>
      <c r="H595" s="38"/>
      <c r="I595" s="155"/>
      <c r="J595" s="162"/>
      <c r="K595" s="155"/>
      <c r="L595" s="162"/>
      <c r="M595" s="86"/>
      <c r="N595" s="87"/>
      <c r="O595" s="87"/>
      <c r="P595" s="87"/>
      <c r="Q595" s="87"/>
      <c r="R595" s="87"/>
      <c r="S595" s="158"/>
      <c r="T595" s="155"/>
      <c r="U595" s="87"/>
      <c r="V595" s="159"/>
      <c r="W595" s="21">
        <v>1</v>
      </c>
      <c r="X595" s="21"/>
      <c r="Y595" s="21"/>
      <c r="Z595" s="21"/>
      <c r="AA595" s="21"/>
      <c r="AB595" s="21"/>
      <c r="AC595" s="21"/>
      <c r="AD595" s="21"/>
      <c r="AE595" s="21"/>
      <c r="AF595" s="21"/>
    </row>
    <row r="596" spans="1:32" ht="30" customHeight="1" x14ac:dyDescent="0.2">
      <c r="A596" s="22"/>
      <c r="B596" s="155"/>
      <c r="C596" s="155"/>
      <c r="D596" s="155"/>
      <c r="E596" s="155"/>
      <c r="F596" s="155"/>
      <c r="G596" s="38"/>
      <c r="H596" s="38"/>
      <c r="I596" s="155"/>
      <c r="J596" s="162"/>
      <c r="K596" s="155"/>
      <c r="L596" s="162"/>
      <c r="M596" s="86"/>
      <c r="N596" s="87"/>
      <c r="O596" s="87"/>
      <c r="P596" s="87"/>
      <c r="Q596" s="87"/>
      <c r="R596" s="87"/>
      <c r="S596" s="158"/>
      <c r="T596" s="155"/>
      <c r="U596" s="87"/>
      <c r="V596" s="159"/>
      <c r="W596" s="21">
        <v>1</v>
      </c>
      <c r="X596" s="21"/>
      <c r="Y596" s="21"/>
      <c r="Z596" s="21"/>
      <c r="AA596" s="21"/>
      <c r="AB596" s="21"/>
      <c r="AC596" s="21"/>
      <c r="AD596" s="21"/>
      <c r="AE596" s="21"/>
      <c r="AF596" s="21"/>
    </row>
    <row r="597" spans="1:32" ht="30" customHeight="1" x14ac:dyDescent="0.2">
      <c r="A597" s="22"/>
      <c r="B597" s="155"/>
      <c r="C597" s="155"/>
      <c r="D597" s="155"/>
      <c r="E597" s="155"/>
      <c r="F597" s="155"/>
      <c r="G597" s="38"/>
      <c r="H597" s="38"/>
      <c r="I597" s="155"/>
      <c r="J597" s="162"/>
      <c r="K597" s="155"/>
      <c r="L597" s="162"/>
      <c r="M597" s="86"/>
      <c r="N597" s="87"/>
      <c r="O597" s="87"/>
      <c r="P597" s="87"/>
      <c r="Q597" s="87"/>
      <c r="R597" s="87"/>
      <c r="S597" s="158"/>
      <c r="T597" s="155"/>
      <c r="U597" s="87"/>
      <c r="V597" s="159"/>
      <c r="W597" s="21">
        <v>1</v>
      </c>
      <c r="X597" s="21"/>
      <c r="Y597" s="21"/>
      <c r="Z597" s="21"/>
      <c r="AA597" s="21"/>
      <c r="AB597" s="21"/>
      <c r="AC597" s="21"/>
      <c r="AD597" s="21"/>
      <c r="AE597" s="21"/>
      <c r="AF597" s="21"/>
    </row>
    <row r="598" spans="1:32" ht="30" customHeight="1" x14ac:dyDescent="0.2">
      <c r="A598" s="22"/>
      <c r="B598" s="155"/>
      <c r="C598" s="155"/>
      <c r="D598" s="155"/>
      <c r="E598" s="155"/>
      <c r="F598" s="155"/>
      <c r="G598" s="38"/>
      <c r="H598" s="38"/>
      <c r="I598" s="155"/>
      <c r="J598" s="162"/>
      <c r="K598" s="155"/>
      <c r="L598" s="162"/>
      <c r="M598" s="86"/>
      <c r="N598" s="87"/>
      <c r="O598" s="87"/>
      <c r="P598" s="87"/>
      <c r="Q598" s="87"/>
      <c r="R598" s="87"/>
      <c r="S598" s="158"/>
      <c r="T598" s="155"/>
      <c r="U598" s="87"/>
      <c r="V598" s="159"/>
      <c r="W598" s="21">
        <v>1</v>
      </c>
      <c r="X598" s="21"/>
      <c r="Y598" s="21"/>
      <c r="Z598" s="21"/>
      <c r="AA598" s="21"/>
      <c r="AB598" s="21"/>
      <c r="AC598" s="21"/>
      <c r="AD598" s="21"/>
      <c r="AE598" s="21"/>
      <c r="AF598" s="21"/>
    </row>
    <row r="599" spans="1:32" ht="30" customHeight="1" x14ac:dyDescent="0.2">
      <c r="A599" s="22"/>
      <c r="B599" s="155"/>
      <c r="C599" s="155"/>
      <c r="D599" s="155"/>
      <c r="E599" s="155"/>
      <c r="F599" s="155"/>
      <c r="G599" s="38"/>
      <c r="H599" s="38"/>
      <c r="I599" s="155"/>
      <c r="J599" s="162"/>
      <c r="K599" s="155"/>
      <c r="L599" s="162"/>
      <c r="M599" s="86"/>
      <c r="N599" s="87"/>
      <c r="O599" s="87"/>
      <c r="P599" s="87"/>
      <c r="Q599" s="87"/>
      <c r="R599" s="87"/>
      <c r="S599" s="158"/>
      <c r="T599" s="155"/>
      <c r="U599" s="87"/>
      <c r="V599" s="159"/>
      <c r="W599" s="21">
        <v>1</v>
      </c>
      <c r="X599" s="21"/>
      <c r="Y599" s="21"/>
      <c r="Z599" s="21"/>
      <c r="AA599" s="21"/>
      <c r="AB599" s="21"/>
      <c r="AC599" s="21"/>
      <c r="AD599" s="21"/>
      <c r="AE599" s="21"/>
      <c r="AF599" s="21"/>
    </row>
    <row r="600" spans="1:32" ht="30" customHeight="1" x14ac:dyDescent="0.2">
      <c r="A600" s="22"/>
      <c r="B600" s="155"/>
      <c r="C600" s="155"/>
      <c r="D600" s="155"/>
      <c r="E600" s="155"/>
      <c r="F600" s="155"/>
      <c r="G600" s="38"/>
      <c r="H600" s="38"/>
      <c r="I600" s="155"/>
      <c r="J600" s="162"/>
      <c r="K600" s="155"/>
      <c r="L600" s="162"/>
      <c r="M600" s="86"/>
      <c r="N600" s="87"/>
      <c r="O600" s="87"/>
      <c r="P600" s="87"/>
      <c r="Q600" s="87"/>
      <c r="R600" s="87"/>
      <c r="S600" s="158"/>
      <c r="T600" s="155"/>
      <c r="U600" s="87"/>
      <c r="V600" s="159"/>
      <c r="W600" s="21">
        <v>1</v>
      </c>
      <c r="X600" s="21"/>
      <c r="Y600" s="21"/>
      <c r="Z600" s="21"/>
      <c r="AA600" s="21"/>
      <c r="AB600" s="21"/>
      <c r="AC600" s="21"/>
      <c r="AD600" s="21"/>
      <c r="AE600" s="21"/>
      <c r="AF600" s="21"/>
    </row>
    <row r="601" spans="1:32" ht="30" customHeight="1" x14ac:dyDescent="0.2">
      <c r="A601" s="22"/>
      <c r="B601" s="155"/>
      <c r="C601" s="155"/>
      <c r="D601" s="155"/>
      <c r="E601" s="155"/>
      <c r="F601" s="155"/>
      <c r="G601" s="38"/>
      <c r="H601" s="38"/>
      <c r="I601" s="155"/>
      <c r="J601" s="162"/>
      <c r="K601" s="155"/>
      <c r="L601" s="162"/>
      <c r="M601" s="86"/>
      <c r="N601" s="87"/>
      <c r="O601" s="87"/>
      <c r="P601" s="87"/>
      <c r="Q601" s="87"/>
      <c r="R601" s="87"/>
      <c r="S601" s="158"/>
      <c r="T601" s="155"/>
      <c r="U601" s="87"/>
      <c r="V601" s="159"/>
      <c r="W601" s="21">
        <v>1</v>
      </c>
      <c r="X601" s="21"/>
      <c r="Y601" s="21"/>
      <c r="Z601" s="21"/>
      <c r="AA601" s="21"/>
      <c r="AB601" s="21"/>
      <c r="AC601" s="21"/>
      <c r="AD601" s="21"/>
      <c r="AE601" s="21"/>
      <c r="AF601" s="21"/>
    </row>
    <row r="602" spans="1:32" ht="30" customHeight="1" x14ac:dyDescent="0.2">
      <c r="A602" s="22"/>
      <c r="B602" s="155"/>
      <c r="C602" s="155"/>
      <c r="D602" s="155"/>
      <c r="E602" s="155"/>
      <c r="F602" s="155"/>
      <c r="G602" s="38"/>
      <c r="H602" s="38"/>
      <c r="I602" s="155"/>
      <c r="J602" s="162"/>
      <c r="K602" s="155"/>
      <c r="L602" s="162"/>
      <c r="M602" s="86"/>
      <c r="N602" s="87"/>
      <c r="O602" s="87"/>
      <c r="P602" s="87"/>
      <c r="Q602" s="87"/>
      <c r="R602" s="87"/>
      <c r="S602" s="158"/>
      <c r="T602" s="155"/>
      <c r="U602" s="87"/>
      <c r="V602" s="159"/>
      <c r="W602" s="21">
        <v>1</v>
      </c>
      <c r="X602" s="21"/>
      <c r="Y602" s="21"/>
      <c r="Z602" s="21"/>
      <c r="AA602" s="21"/>
      <c r="AB602" s="21"/>
      <c r="AC602" s="21"/>
      <c r="AD602" s="21"/>
      <c r="AE602" s="21"/>
      <c r="AF602" s="21"/>
    </row>
    <row r="603" spans="1:32" ht="30" customHeight="1" x14ac:dyDescent="0.2">
      <c r="A603" s="22"/>
      <c r="B603" s="155"/>
      <c r="C603" s="155"/>
      <c r="D603" s="155"/>
      <c r="E603" s="155"/>
      <c r="F603" s="155"/>
      <c r="G603" s="38"/>
      <c r="H603" s="38"/>
      <c r="I603" s="155"/>
      <c r="J603" s="162"/>
      <c r="K603" s="155"/>
      <c r="L603" s="162"/>
      <c r="M603" s="86"/>
      <c r="N603" s="87"/>
      <c r="O603" s="87"/>
      <c r="P603" s="87"/>
      <c r="Q603" s="87"/>
      <c r="R603" s="87"/>
      <c r="S603" s="158"/>
      <c r="T603" s="155"/>
      <c r="U603" s="87"/>
      <c r="V603" s="159"/>
      <c r="W603" s="21">
        <v>1</v>
      </c>
      <c r="X603" s="21"/>
      <c r="Y603" s="21"/>
      <c r="Z603" s="21"/>
      <c r="AA603" s="21"/>
      <c r="AB603" s="21"/>
      <c r="AC603" s="21"/>
      <c r="AD603" s="21"/>
      <c r="AE603" s="21"/>
      <c r="AF603" s="21"/>
    </row>
    <row r="604" spans="1:32" ht="30" customHeight="1" x14ac:dyDescent="0.2">
      <c r="A604" s="22"/>
      <c r="B604" s="155"/>
      <c r="C604" s="155"/>
      <c r="D604" s="155"/>
      <c r="E604" s="155"/>
      <c r="F604" s="155"/>
      <c r="G604" s="38"/>
      <c r="H604" s="38"/>
      <c r="I604" s="155"/>
      <c r="J604" s="162"/>
      <c r="K604" s="155"/>
      <c r="L604" s="162"/>
      <c r="M604" s="86"/>
      <c r="N604" s="87"/>
      <c r="O604" s="87"/>
      <c r="P604" s="87"/>
      <c r="Q604" s="87"/>
      <c r="R604" s="87"/>
      <c r="S604" s="158"/>
      <c r="T604" s="155"/>
      <c r="U604" s="87"/>
      <c r="V604" s="159"/>
      <c r="W604" s="21">
        <v>1</v>
      </c>
      <c r="X604" s="21"/>
      <c r="Y604" s="21"/>
      <c r="Z604" s="21"/>
      <c r="AA604" s="21"/>
      <c r="AB604" s="21"/>
      <c r="AC604" s="21"/>
      <c r="AD604" s="21"/>
      <c r="AE604" s="21"/>
      <c r="AF604" s="21"/>
    </row>
    <row r="605" spans="1:32" ht="30" customHeight="1" x14ac:dyDescent="0.2">
      <c r="A605" s="22"/>
      <c r="B605" s="155"/>
      <c r="C605" s="155"/>
      <c r="D605" s="155"/>
      <c r="E605" s="155"/>
      <c r="F605" s="155"/>
      <c r="G605" s="38"/>
      <c r="H605" s="38"/>
      <c r="I605" s="155"/>
      <c r="J605" s="162"/>
      <c r="K605" s="155"/>
      <c r="L605" s="162"/>
      <c r="M605" s="86"/>
      <c r="N605" s="87"/>
      <c r="O605" s="87"/>
      <c r="P605" s="87"/>
      <c r="Q605" s="87"/>
      <c r="R605" s="87"/>
      <c r="S605" s="158"/>
      <c r="T605" s="155"/>
      <c r="U605" s="87"/>
      <c r="V605" s="159"/>
      <c r="W605" s="21">
        <v>1</v>
      </c>
      <c r="X605" s="21"/>
      <c r="Y605" s="21"/>
      <c r="Z605" s="21"/>
      <c r="AA605" s="21"/>
      <c r="AB605" s="21"/>
      <c r="AC605" s="21"/>
      <c r="AD605" s="21"/>
      <c r="AE605" s="21"/>
      <c r="AF605" s="21"/>
    </row>
    <row r="606" spans="1:32" ht="30" customHeight="1" x14ac:dyDescent="0.2">
      <c r="A606" s="22"/>
      <c r="B606" s="155"/>
      <c r="C606" s="155"/>
      <c r="D606" s="155"/>
      <c r="E606" s="155"/>
      <c r="F606" s="155"/>
      <c r="G606" s="38"/>
      <c r="H606" s="38"/>
      <c r="I606" s="155"/>
      <c r="J606" s="162"/>
      <c r="K606" s="155"/>
      <c r="L606" s="162"/>
      <c r="M606" s="86"/>
      <c r="N606" s="87"/>
      <c r="O606" s="87"/>
      <c r="P606" s="87"/>
      <c r="Q606" s="87"/>
      <c r="R606" s="87"/>
      <c r="S606" s="158"/>
      <c r="T606" s="155"/>
      <c r="U606" s="87"/>
      <c r="V606" s="159"/>
      <c r="W606" s="21">
        <v>1</v>
      </c>
      <c r="X606" s="21"/>
      <c r="Y606" s="21"/>
      <c r="Z606" s="21"/>
      <c r="AA606" s="21"/>
      <c r="AB606" s="21"/>
      <c r="AC606" s="21"/>
      <c r="AD606" s="21"/>
      <c r="AE606" s="21"/>
      <c r="AF606" s="21"/>
    </row>
    <row r="607" spans="1:32" ht="30" customHeight="1" x14ac:dyDescent="0.2">
      <c r="A607" s="22"/>
      <c r="B607" s="155"/>
      <c r="C607" s="155"/>
      <c r="D607" s="155"/>
      <c r="E607" s="155"/>
      <c r="F607" s="155"/>
      <c r="G607" s="38"/>
      <c r="H607" s="38"/>
      <c r="I607" s="155"/>
      <c r="J607" s="162"/>
      <c r="K607" s="155"/>
      <c r="L607" s="162"/>
      <c r="M607" s="86"/>
      <c r="N607" s="87"/>
      <c r="O607" s="87"/>
      <c r="P607" s="87"/>
      <c r="Q607" s="87"/>
      <c r="R607" s="87"/>
      <c r="S607" s="158"/>
      <c r="T607" s="155"/>
      <c r="U607" s="87"/>
      <c r="V607" s="159"/>
      <c r="W607" s="21">
        <v>1</v>
      </c>
      <c r="X607" s="21"/>
      <c r="Y607" s="21"/>
      <c r="Z607" s="21"/>
      <c r="AA607" s="21"/>
      <c r="AB607" s="21"/>
      <c r="AC607" s="21"/>
      <c r="AD607" s="21"/>
      <c r="AE607" s="21"/>
      <c r="AF607" s="21"/>
    </row>
    <row r="608" spans="1:32" ht="30" customHeight="1" x14ac:dyDescent="0.2">
      <c r="A608" s="22"/>
      <c r="B608" s="155"/>
      <c r="C608" s="155"/>
      <c r="D608" s="155"/>
      <c r="E608" s="155"/>
      <c r="F608" s="155"/>
      <c r="G608" s="38"/>
      <c r="H608" s="38"/>
      <c r="I608" s="155"/>
      <c r="J608" s="162"/>
      <c r="K608" s="155"/>
      <c r="L608" s="162"/>
      <c r="M608" s="86"/>
      <c r="N608" s="87"/>
      <c r="O608" s="87"/>
      <c r="P608" s="87"/>
      <c r="Q608" s="87"/>
      <c r="R608" s="87"/>
      <c r="S608" s="158"/>
      <c r="T608" s="155"/>
      <c r="U608" s="87"/>
      <c r="V608" s="159"/>
      <c r="W608" s="21">
        <v>1</v>
      </c>
      <c r="X608" s="21"/>
      <c r="Y608" s="21"/>
      <c r="Z608" s="21"/>
      <c r="AA608" s="21"/>
      <c r="AB608" s="21"/>
      <c r="AC608" s="21"/>
      <c r="AD608" s="21"/>
      <c r="AE608" s="21"/>
      <c r="AF608" s="21"/>
    </row>
    <row r="609" spans="1:32" ht="30" customHeight="1" x14ac:dyDescent="0.2">
      <c r="A609" s="22"/>
      <c r="B609" s="155"/>
      <c r="C609" s="155"/>
      <c r="D609" s="155"/>
      <c r="E609" s="155"/>
      <c r="F609" s="155"/>
      <c r="G609" s="38"/>
      <c r="H609" s="38"/>
      <c r="I609" s="155"/>
      <c r="J609" s="162"/>
      <c r="K609" s="155"/>
      <c r="L609" s="162"/>
      <c r="M609" s="86"/>
      <c r="N609" s="87"/>
      <c r="O609" s="87"/>
      <c r="P609" s="87"/>
      <c r="Q609" s="87"/>
      <c r="R609" s="87"/>
      <c r="S609" s="158"/>
      <c r="T609" s="155"/>
      <c r="U609" s="87"/>
      <c r="V609" s="159"/>
      <c r="W609" s="21">
        <v>1</v>
      </c>
      <c r="X609" s="21"/>
      <c r="Y609" s="21"/>
      <c r="Z609" s="21"/>
      <c r="AA609" s="21"/>
      <c r="AB609" s="21"/>
      <c r="AC609" s="21"/>
      <c r="AD609" s="21"/>
      <c r="AE609" s="21"/>
      <c r="AF609" s="21"/>
    </row>
    <row r="610" spans="1:32" ht="30" customHeight="1" x14ac:dyDescent="0.2">
      <c r="A610" s="22"/>
      <c r="B610" s="155"/>
      <c r="C610" s="155"/>
      <c r="D610" s="155"/>
      <c r="E610" s="155"/>
      <c r="F610" s="155"/>
      <c r="G610" s="38"/>
      <c r="H610" s="38"/>
      <c r="I610" s="155"/>
      <c r="J610" s="162"/>
      <c r="K610" s="155"/>
      <c r="L610" s="162"/>
      <c r="M610" s="86"/>
      <c r="N610" s="87"/>
      <c r="O610" s="87"/>
      <c r="P610" s="87"/>
      <c r="Q610" s="87"/>
      <c r="R610" s="87"/>
      <c r="S610" s="158"/>
      <c r="T610" s="155"/>
      <c r="U610" s="87"/>
      <c r="V610" s="159"/>
      <c r="W610" s="21">
        <v>1</v>
      </c>
      <c r="X610" s="21"/>
      <c r="Y610" s="21"/>
      <c r="Z610" s="21"/>
      <c r="AA610" s="21"/>
      <c r="AB610" s="21"/>
      <c r="AC610" s="21"/>
      <c r="AD610" s="21"/>
      <c r="AE610" s="21"/>
      <c r="AF610" s="21"/>
    </row>
    <row r="611" spans="1:32" ht="30" customHeight="1" x14ac:dyDescent="0.2">
      <c r="A611" s="22"/>
      <c r="B611" s="155"/>
      <c r="C611" s="155"/>
      <c r="D611" s="155"/>
      <c r="E611" s="155"/>
      <c r="F611" s="155"/>
      <c r="G611" s="38"/>
      <c r="H611" s="38"/>
      <c r="I611" s="155"/>
      <c r="J611" s="162"/>
      <c r="K611" s="155"/>
      <c r="L611" s="162"/>
      <c r="M611" s="86"/>
      <c r="N611" s="87"/>
      <c r="O611" s="87"/>
      <c r="P611" s="87"/>
      <c r="Q611" s="87"/>
      <c r="R611" s="87"/>
      <c r="S611" s="158"/>
      <c r="T611" s="155"/>
      <c r="U611" s="87"/>
      <c r="V611" s="159"/>
      <c r="W611" s="21">
        <v>1</v>
      </c>
      <c r="X611" s="21"/>
      <c r="Y611" s="21"/>
      <c r="Z611" s="21"/>
      <c r="AA611" s="21"/>
      <c r="AB611" s="21"/>
      <c r="AC611" s="21"/>
      <c r="AD611" s="21"/>
      <c r="AE611" s="21"/>
      <c r="AF611" s="21"/>
    </row>
    <row r="612" spans="1:32" ht="30" customHeight="1" x14ac:dyDescent="0.2">
      <c r="A612" s="22"/>
      <c r="B612" s="155"/>
      <c r="C612" s="155"/>
      <c r="D612" s="155"/>
      <c r="E612" s="155"/>
      <c r="F612" s="155"/>
      <c r="G612" s="38"/>
      <c r="H612" s="38"/>
      <c r="I612" s="155"/>
      <c r="J612" s="162"/>
      <c r="K612" s="155"/>
      <c r="L612" s="162"/>
      <c r="M612" s="86"/>
      <c r="N612" s="87"/>
      <c r="O612" s="87"/>
      <c r="P612" s="87"/>
      <c r="Q612" s="87"/>
      <c r="R612" s="87"/>
      <c r="S612" s="158"/>
      <c r="T612" s="155"/>
      <c r="U612" s="87"/>
      <c r="V612" s="159"/>
      <c r="W612" s="21">
        <v>1</v>
      </c>
      <c r="X612" s="21"/>
      <c r="Y612" s="21"/>
      <c r="Z612" s="21"/>
      <c r="AA612" s="21"/>
      <c r="AB612" s="21"/>
      <c r="AC612" s="21"/>
      <c r="AD612" s="21"/>
      <c r="AE612" s="21"/>
      <c r="AF612" s="21"/>
    </row>
    <row r="613" spans="1:32" ht="30" customHeight="1" x14ac:dyDescent="0.2">
      <c r="A613" s="22"/>
      <c r="B613" s="155"/>
      <c r="C613" s="155"/>
      <c r="D613" s="155"/>
      <c r="E613" s="155"/>
      <c r="F613" s="155"/>
      <c r="G613" s="38"/>
      <c r="H613" s="38"/>
      <c r="I613" s="155"/>
      <c r="J613" s="162"/>
      <c r="K613" s="155"/>
      <c r="L613" s="162"/>
      <c r="M613" s="86"/>
      <c r="N613" s="87"/>
      <c r="O613" s="87"/>
      <c r="P613" s="87"/>
      <c r="Q613" s="87"/>
      <c r="R613" s="87"/>
      <c r="S613" s="158"/>
      <c r="T613" s="155"/>
      <c r="U613" s="87"/>
      <c r="V613" s="159"/>
      <c r="W613" s="21">
        <v>1</v>
      </c>
      <c r="X613" s="21"/>
      <c r="Y613" s="21"/>
      <c r="Z613" s="21"/>
      <c r="AA613" s="21"/>
      <c r="AB613" s="21"/>
      <c r="AC613" s="21"/>
      <c r="AD613" s="21"/>
      <c r="AE613" s="21"/>
      <c r="AF613" s="21"/>
    </row>
    <row r="614" spans="1:32" ht="30" customHeight="1" x14ac:dyDescent="0.2">
      <c r="A614" s="22"/>
      <c r="B614" s="155"/>
      <c r="C614" s="155"/>
      <c r="D614" s="155"/>
      <c r="E614" s="155"/>
      <c r="F614" s="155"/>
      <c r="G614" s="38"/>
      <c r="H614" s="38"/>
      <c r="I614" s="155"/>
      <c r="J614" s="162"/>
      <c r="K614" s="155"/>
      <c r="L614" s="162"/>
      <c r="M614" s="86"/>
      <c r="N614" s="87"/>
      <c r="O614" s="87"/>
      <c r="P614" s="87"/>
      <c r="Q614" s="87"/>
      <c r="R614" s="87"/>
      <c r="S614" s="158"/>
      <c r="T614" s="155"/>
      <c r="U614" s="87"/>
      <c r="V614" s="159"/>
      <c r="W614" s="21">
        <v>1</v>
      </c>
      <c r="X614" s="21"/>
      <c r="Y614" s="21"/>
      <c r="Z614" s="21"/>
      <c r="AA614" s="21"/>
      <c r="AB614" s="21"/>
      <c r="AC614" s="21"/>
      <c r="AD614" s="21"/>
      <c r="AE614" s="21"/>
      <c r="AF614" s="21"/>
    </row>
    <row r="615" spans="1:32" ht="30" customHeight="1" x14ac:dyDescent="0.2">
      <c r="A615" s="22"/>
      <c r="B615" s="155"/>
      <c r="C615" s="155"/>
      <c r="D615" s="155"/>
      <c r="E615" s="155"/>
      <c r="F615" s="155"/>
      <c r="G615" s="38"/>
      <c r="H615" s="38"/>
      <c r="I615" s="155"/>
      <c r="J615" s="162"/>
      <c r="K615" s="155"/>
      <c r="L615" s="162"/>
      <c r="M615" s="86"/>
      <c r="N615" s="87"/>
      <c r="O615" s="87"/>
      <c r="P615" s="87"/>
      <c r="Q615" s="87"/>
      <c r="R615" s="87"/>
      <c r="S615" s="158"/>
      <c r="T615" s="155"/>
      <c r="U615" s="87"/>
      <c r="V615" s="159"/>
      <c r="W615" s="21">
        <v>1</v>
      </c>
      <c r="X615" s="21"/>
      <c r="Y615" s="21"/>
      <c r="Z615" s="21"/>
      <c r="AA615" s="21"/>
      <c r="AB615" s="21"/>
      <c r="AC615" s="21"/>
      <c r="AD615" s="21"/>
      <c r="AE615" s="21"/>
      <c r="AF615" s="21"/>
    </row>
    <row r="616" spans="1:32" ht="30" customHeight="1" x14ac:dyDescent="0.2">
      <c r="A616" s="22"/>
      <c r="B616" s="155"/>
      <c r="C616" s="155"/>
      <c r="D616" s="155"/>
      <c r="E616" s="155"/>
      <c r="F616" s="155"/>
      <c r="G616" s="38"/>
      <c r="H616" s="38"/>
      <c r="I616" s="155"/>
      <c r="J616" s="162"/>
      <c r="K616" s="155"/>
      <c r="L616" s="162"/>
      <c r="M616" s="86"/>
      <c r="N616" s="87"/>
      <c r="O616" s="87"/>
      <c r="P616" s="87"/>
      <c r="Q616" s="87"/>
      <c r="R616" s="87"/>
      <c r="S616" s="158"/>
      <c r="T616" s="155"/>
      <c r="U616" s="87"/>
      <c r="V616" s="159"/>
      <c r="W616" s="21">
        <v>1</v>
      </c>
      <c r="X616" s="21"/>
      <c r="Y616" s="21"/>
      <c r="Z616" s="21"/>
      <c r="AA616" s="21"/>
      <c r="AB616" s="21"/>
      <c r="AC616" s="21"/>
      <c r="AD616" s="21"/>
      <c r="AE616" s="21"/>
      <c r="AF616" s="21"/>
    </row>
    <row r="617" spans="1:32" ht="30" customHeight="1" x14ac:dyDescent="0.2">
      <c r="A617" s="22"/>
      <c r="B617" s="155"/>
      <c r="C617" s="155"/>
      <c r="D617" s="155"/>
      <c r="E617" s="155"/>
      <c r="F617" s="155"/>
      <c r="G617" s="38"/>
      <c r="H617" s="38"/>
      <c r="I617" s="155"/>
      <c r="J617" s="162"/>
      <c r="K617" s="155"/>
      <c r="L617" s="162"/>
      <c r="M617" s="86"/>
      <c r="N617" s="87"/>
      <c r="O617" s="87"/>
      <c r="P617" s="87"/>
      <c r="Q617" s="87"/>
      <c r="R617" s="87"/>
      <c r="S617" s="158"/>
      <c r="T617" s="155"/>
      <c r="U617" s="87"/>
      <c r="V617" s="159"/>
      <c r="W617" s="21">
        <v>1</v>
      </c>
      <c r="X617" s="21"/>
      <c r="Y617" s="21"/>
      <c r="Z617" s="21"/>
      <c r="AA617" s="21"/>
      <c r="AB617" s="21"/>
      <c r="AC617" s="21"/>
      <c r="AD617" s="21"/>
      <c r="AE617" s="21"/>
      <c r="AF617" s="21"/>
    </row>
    <row r="618" spans="1:32" ht="30" customHeight="1" x14ac:dyDescent="0.2">
      <c r="A618" s="22"/>
      <c r="B618" s="155"/>
      <c r="C618" s="155"/>
      <c r="D618" s="155"/>
      <c r="E618" s="155"/>
      <c r="F618" s="155"/>
      <c r="G618" s="38"/>
      <c r="H618" s="38"/>
      <c r="I618" s="155"/>
      <c r="J618" s="162"/>
      <c r="K618" s="155"/>
      <c r="L618" s="162"/>
      <c r="M618" s="86"/>
      <c r="N618" s="87"/>
      <c r="O618" s="87"/>
      <c r="P618" s="87"/>
      <c r="Q618" s="87"/>
      <c r="R618" s="87"/>
      <c r="S618" s="158"/>
      <c r="T618" s="155"/>
      <c r="U618" s="87"/>
      <c r="V618" s="159"/>
      <c r="W618" s="21">
        <v>1</v>
      </c>
      <c r="X618" s="21"/>
      <c r="Y618" s="21"/>
      <c r="Z618" s="21"/>
      <c r="AA618" s="21"/>
      <c r="AB618" s="21"/>
      <c r="AC618" s="21"/>
      <c r="AD618" s="21"/>
      <c r="AE618" s="21"/>
      <c r="AF618" s="21"/>
    </row>
    <row r="619" spans="1:32" ht="30" customHeight="1" x14ac:dyDescent="0.2">
      <c r="A619" s="22"/>
      <c r="B619" s="155"/>
      <c r="C619" s="155"/>
      <c r="D619" s="155"/>
      <c r="E619" s="155"/>
      <c r="F619" s="155"/>
      <c r="G619" s="38"/>
      <c r="H619" s="38"/>
      <c r="I619" s="155"/>
      <c r="J619" s="162"/>
      <c r="K619" s="155"/>
      <c r="L619" s="162"/>
      <c r="M619" s="86"/>
      <c r="N619" s="87"/>
      <c r="O619" s="87"/>
      <c r="P619" s="87"/>
      <c r="Q619" s="87"/>
      <c r="R619" s="87"/>
      <c r="S619" s="158"/>
      <c r="T619" s="155"/>
      <c r="U619" s="87"/>
      <c r="V619" s="159"/>
      <c r="W619" s="21">
        <v>1</v>
      </c>
      <c r="X619" s="21"/>
      <c r="Y619" s="21"/>
      <c r="Z619" s="21"/>
      <c r="AA619" s="21"/>
      <c r="AB619" s="21"/>
      <c r="AC619" s="21"/>
      <c r="AD619" s="21"/>
      <c r="AE619" s="21"/>
      <c r="AF619" s="21"/>
    </row>
    <row r="620" spans="1:32" ht="30" customHeight="1" x14ac:dyDescent="0.2">
      <c r="A620" s="22"/>
      <c r="B620" s="155"/>
      <c r="C620" s="155"/>
      <c r="D620" s="155"/>
      <c r="E620" s="155"/>
      <c r="F620" s="155"/>
      <c r="G620" s="38"/>
      <c r="H620" s="38"/>
      <c r="I620" s="155"/>
      <c r="J620" s="162"/>
      <c r="K620" s="155"/>
      <c r="L620" s="162"/>
      <c r="M620" s="86"/>
      <c r="N620" s="87"/>
      <c r="O620" s="87"/>
      <c r="P620" s="87"/>
      <c r="Q620" s="87"/>
      <c r="R620" s="87"/>
      <c r="S620" s="158"/>
      <c r="T620" s="155"/>
      <c r="U620" s="87"/>
      <c r="V620" s="159"/>
      <c r="W620" s="21">
        <v>1</v>
      </c>
      <c r="X620" s="21"/>
      <c r="Y620" s="21"/>
      <c r="Z620" s="21"/>
      <c r="AA620" s="21"/>
      <c r="AB620" s="21"/>
      <c r="AC620" s="21"/>
      <c r="AD620" s="21"/>
      <c r="AE620" s="21"/>
      <c r="AF620" s="21"/>
    </row>
    <row r="621" spans="1:32" ht="30" customHeight="1" x14ac:dyDescent="0.2">
      <c r="A621" s="22"/>
      <c r="B621" s="155"/>
      <c r="C621" s="155"/>
      <c r="D621" s="155"/>
      <c r="E621" s="155"/>
      <c r="F621" s="155"/>
      <c r="G621" s="38"/>
      <c r="H621" s="38"/>
      <c r="I621" s="155"/>
      <c r="J621" s="162"/>
      <c r="K621" s="155"/>
      <c r="L621" s="162"/>
      <c r="M621" s="86"/>
      <c r="N621" s="87"/>
      <c r="O621" s="87"/>
      <c r="P621" s="87"/>
      <c r="Q621" s="87"/>
      <c r="R621" s="87"/>
      <c r="S621" s="158"/>
      <c r="T621" s="155"/>
      <c r="U621" s="87"/>
      <c r="V621" s="159"/>
      <c r="W621" s="21">
        <v>1</v>
      </c>
      <c r="X621" s="21"/>
      <c r="Y621" s="21"/>
      <c r="Z621" s="21"/>
      <c r="AA621" s="21"/>
      <c r="AB621" s="21"/>
      <c r="AC621" s="21"/>
      <c r="AD621" s="21"/>
      <c r="AE621" s="21"/>
      <c r="AF621" s="21"/>
    </row>
    <row r="622" spans="1:32" ht="30" customHeight="1" x14ac:dyDescent="0.2">
      <c r="A622" s="22"/>
      <c r="B622" s="155"/>
      <c r="C622" s="155"/>
      <c r="D622" s="155"/>
      <c r="E622" s="155"/>
      <c r="F622" s="155"/>
      <c r="G622" s="38"/>
      <c r="H622" s="38"/>
      <c r="I622" s="155"/>
      <c r="J622" s="162"/>
      <c r="K622" s="155"/>
      <c r="L622" s="162"/>
      <c r="M622" s="86"/>
      <c r="N622" s="87"/>
      <c r="O622" s="87"/>
      <c r="P622" s="87"/>
      <c r="Q622" s="87"/>
      <c r="R622" s="87"/>
      <c r="S622" s="158"/>
      <c r="T622" s="155"/>
      <c r="U622" s="87"/>
      <c r="V622" s="159"/>
      <c r="W622" s="21">
        <v>1</v>
      </c>
      <c r="X622" s="21"/>
      <c r="Y622" s="21"/>
      <c r="Z622" s="21"/>
      <c r="AA622" s="21"/>
      <c r="AB622" s="21"/>
      <c r="AC622" s="21"/>
      <c r="AD622" s="21"/>
      <c r="AE622" s="21"/>
      <c r="AF622" s="21"/>
    </row>
    <row r="623" spans="1:32" ht="30" customHeight="1" x14ac:dyDescent="0.2">
      <c r="A623" s="22"/>
      <c r="B623" s="155"/>
      <c r="C623" s="155"/>
      <c r="D623" s="155"/>
      <c r="E623" s="155"/>
      <c r="F623" s="155"/>
      <c r="G623" s="38"/>
      <c r="H623" s="38"/>
      <c r="I623" s="155"/>
      <c r="J623" s="162"/>
      <c r="K623" s="155"/>
      <c r="L623" s="162"/>
      <c r="M623" s="86"/>
      <c r="N623" s="87"/>
      <c r="O623" s="87"/>
      <c r="P623" s="87"/>
      <c r="Q623" s="87"/>
      <c r="R623" s="87"/>
      <c r="S623" s="158"/>
      <c r="T623" s="155"/>
      <c r="U623" s="87"/>
      <c r="V623" s="159"/>
      <c r="W623" s="21">
        <v>1</v>
      </c>
      <c r="X623" s="21"/>
      <c r="Y623" s="21"/>
      <c r="Z623" s="21"/>
      <c r="AA623" s="21"/>
      <c r="AB623" s="21"/>
      <c r="AC623" s="21"/>
      <c r="AD623" s="21"/>
      <c r="AE623" s="21"/>
      <c r="AF623" s="21"/>
    </row>
    <row r="624" spans="1:32" ht="30" customHeight="1" x14ac:dyDescent="0.2">
      <c r="A624" s="22"/>
      <c r="B624" s="155"/>
      <c r="C624" s="155"/>
      <c r="D624" s="155"/>
      <c r="E624" s="155"/>
      <c r="F624" s="155"/>
      <c r="G624" s="38"/>
      <c r="H624" s="38"/>
      <c r="I624" s="155"/>
      <c r="J624" s="162"/>
      <c r="K624" s="155"/>
      <c r="L624" s="162"/>
      <c r="M624" s="86"/>
      <c r="N624" s="87"/>
      <c r="O624" s="87"/>
      <c r="P624" s="87"/>
      <c r="Q624" s="87"/>
      <c r="R624" s="87"/>
      <c r="S624" s="158"/>
      <c r="T624" s="155"/>
      <c r="U624" s="87"/>
      <c r="V624" s="159"/>
      <c r="W624" s="21">
        <v>1</v>
      </c>
      <c r="X624" s="21"/>
      <c r="Y624" s="21"/>
      <c r="Z624" s="21"/>
      <c r="AA624" s="21"/>
      <c r="AB624" s="21"/>
      <c r="AC624" s="21"/>
      <c r="AD624" s="21"/>
      <c r="AE624" s="21"/>
      <c r="AF624" s="21"/>
    </row>
    <row r="625" spans="1:32" ht="30" customHeight="1" x14ac:dyDescent="0.2">
      <c r="A625" s="22"/>
      <c r="B625" s="155"/>
      <c r="C625" s="155"/>
      <c r="D625" s="155"/>
      <c r="E625" s="155"/>
      <c r="F625" s="155"/>
      <c r="G625" s="38"/>
      <c r="H625" s="38"/>
      <c r="I625" s="155"/>
      <c r="J625" s="162"/>
      <c r="K625" s="155"/>
      <c r="L625" s="162"/>
      <c r="M625" s="86"/>
      <c r="N625" s="87"/>
      <c r="O625" s="87"/>
      <c r="P625" s="87"/>
      <c r="Q625" s="87"/>
      <c r="R625" s="87"/>
      <c r="S625" s="158"/>
      <c r="T625" s="155"/>
      <c r="U625" s="87"/>
      <c r="V625" s="159"/>
      <c r="W625" s="21">
        <v>1</v>
      </c>
      <c r="X625" s="21"/>
      <c r="Y625" s="21"/>
      <c r="Z625" s="21"/>
      <c r="AA625" s="21"/>
      <c r="AB625" s="21"/>
      <c r="AC625" s="21"/>
      <c r="AD625" s="21"/>
      <c r="AE625" s="21"/>
      <c r="AF625" s="21"/>
    </row>
    <row r="626" spans="1:32" ht="30" customHeight="1" x14ac:dyDescent="0.2">
      <c r="A626" s="22"/>
      <c r="B626" s="155"/>
      <c r="C626" s="155"/>
      <c r="D626" s="155"/>
      <c r="E626" s="155"/>
      <c r="F626" s="155"/>
      <c r="G626" s="38"/>
      <c r="H626" s="38"/>
      <c r="I626" s="155"/>
      <c r="J626" s="162"/>
      <c r="K626" s="155"/>
      <c r="L626" s="162"/>
      <c r="M626" s="86"/>
      <c r="N626" s="87"/>
      <c r="O626" s="87"/>
      <c r="P626" s="87"/>
      <c r="Q626" s="87"/>
      <c r="R626" s="87"/>
      <c r="S626" s="158"/>
      <c r="T626" s="155"/>
      <c r="U626" s="87"/>
      <c r="V626" s="159"/>
      <c r="W626" s="21">
        <v>1</v>
      </c>
      <c r="X626" s="21"/>
      <c r="Y626" s="21"/>
      <c r="Z626" s="21"/>
      <c r="AA626" s="21"/>
      <c r="AB626" s="21"/>
      <c r="AC626" s="21"/>
      <c r="AD626" s="21"/>
      <c r="AE626" s="21"/>
      <c r="AF626" s="21"/>
    </row>
    <row r="627" spans="1:32" ht="30" customHeight="1" x14ac:dyDescent="0.2">
      <c r="A627" s="22"/>
      <c r="B627" s="155"/>
      <c r="C627" s="155"/>
      <c r="D627" s="155"/>
      <c r="E627" s="155"/>
      <c r="F627" s="155"/>
      <c r="G627" s="38"/>
      <c r="H627" s="38"/>
      <c r="I627" s="155"/>
      <c r="J627" s="162"/>
      <c r="K627" s="155"/>
      <c r="L627" s="162"/>
      <c r="M627" s="86"/>
      <c r="N627" s="87"/>
      <c r="O627" s="87"/>
      <c r="P627" s="87"/>
      <c r="Q627" s="87"/>
      <c r="R627" s="87"/>
      <c r="S627" s="158"/>
      <c r="T627" s="155"/>
      <c r="U627" s="87"/>
      <c r="V627" s="159"/>
      <c r="W627" s="21">
        <v>1</v>
      </c>
      <c r="X627" s="21"/>
      <c r="Y627" s="21"/>
      <c r="Z627" s="21"/>
      <c r="AA627" s="21"/>
      <c r="AB627" s="21"/>
      <c r="AC627" s="21"/>
      <c r="AD627" s="21"/>
      <c r="AE627" s="21"/>
      <c r="AF627" s="21"/>
    </row>
    <row r="628" spans="1:32" ht="30" customHeight="1" x14ac:dyDescent="0.2">
      <c r="A628" s="22"/>
      <c r="B628" s="155"/>
      <c r="C628" s="155"/>
      <c r="D628" s="155"/>
      <c r="E628" s="155"/>
      <c r="F628" s="155"/>
      <c r="G628" s="38"/>
      <c r="H628" s="38"/>
      <c r="I628" s="155"/>
      <c r="J628" s="162"/>
      <c r="K628" s="155"/>
      <c r="L628" s="162"/>
      <c r="M628" s="86"/>
      <c r="N628" s="87"/>
      <c r="O628" s="87"/>
      <c r="P628" s="87"/>
      <c r="Q628" s="87"/>
      <c r="R628" s="87"/>
      <c r="S628" s="158"/>
      <c r="T628" s="155"/>
      <c r="U628" s="87"/>
      <c r="V628" s="159"/>
      <c r="W628" s="21">
        <v>1</v>
      </c>
      <c r="X628" s="21"/>
      <c r="Y628" s="21"/>
      <c r="Z628" s="21"/>
      <c r="AA628" s="21"/>
      <c r="AB628" s="21"/>
      <c r="AC628" s="21"/>
      <c r="AD628" s="21"/>
      <c r="AE628" s="21"/>
      <c r="AF628" s="21"/>
    </row>
    <row r="629" spans="1:32" ht="30" customHeight="1" x14ac:dyDescent="0.2">
      <c r="A629" s="22"/>
      <c r="B629" s="155"/>
      <c r="C629" s="155"/>
      <c r="D629" s="155"/>
      <c r="E629" s="155"/>
      <c r="F629" s="155"/>
      <c r="G629" s="38"/>
      <c r="H629" s="38"/>
      <c r="I629" s="155"/>
      <c r="J629" s="162"/>
      <c r="K629" s="155"/>
      <c r="L629" s="162"/>
      <c r="M629" s="86"/>
      <c r="N629" s="87"/>
      <c r="O629" s="87"/>
      <c r="P629" s="87"/>
      <c r="Q629" s="87"/>
      <c r="R629" s="87"/>
      <c r="S629" s="158"/>
      <c r="T629" s="155"/>
      <c r="U629" s="87"/>
      <c r="V629" s="159"/>
      <c r="W629" s="21">
        <v>1</v>
      </c>
      <c r="X629" s="21"/>
      <c r="Y629" s="21"/>
      <c r="Z629" s="21"/>
      <c r="AA629" s="21"/>
      <c r="AB629" s="21"/>
      <c r="AC629" s="21"/>
      <c r="AD629" s="21"/>
      <c r="AE629" s="21"/>
      <c r="AF629" s="21"/>
    </row>
    <row r="630" spans="1:32" ht="30" customHeight="1" x14ac:dyDescent="0.2">
      <c r="A630" s="22"/>
      <c r="B630" s="155"/>
      <c r="C630" s="155"/>
      <c r="D630" s="155"/>
      <c r="E630" s="155"/>
      <c r="F630" s="155"/>
      <c r="G630" s="38"/>
      <c r="H630" s="38"/>
      <c r="I630" s="155"/>
      <c r="J630" s="162"/>
      <c r="K630" s="155"/>
      <c r="L630" s="162"/>
      <c r="M630" s="86"/>
      <c r="N630" s="87"/>
      <c r="O630" s="87"/>
      <c r="P630" s="87"/>
      <c r="Q630" s="87"/>
      <c r="R630" s="87"/>
      <c r="S630" s="158"/>
      <c r="T630" s="155"/>
      <c r="U630" s="87"/>
      <c r="V630" s="159"/>
      <c r="W630" s="21">
        <v>1</v>
      </c>
      <c r="X630" s="21"/>
      <c r="Y630" s="21"/>
      <c r="Z630" s="21"/>
      <c r="AA630" s="21"/>
      <c r="AB630" s="21"/>
      <c r="AC630" s="21"/>
      <c r="AD630" s="21"/>
      <c r="AE630" s="21"/>
      <c r="AF630" s="21"/>
    </row>
    <row r="631" spans="1:32" ht="30" customHeight="1" x14ac:dyDescent="0.2">
      <c r="A631" s="22"/>
      <c r="B631" s="155"/>
      <c r="C631" s="155"/>
      <c r="D631" s="155"/>
      <c r="E631" s="155"/>
      <c r="F631" s="155"/>
      <c r="G631" s="38"/>
      <c r="H631" s="38"/>
      <c r="I631" s="155"/>
      <c r="J631" s="162"/>
      <c r="K631" s="155"/>
      <c r="L631" s="162"/>
      <c r="M631" s="86"/>
      <c r="N631" s="87"/>
      <c r="O631" s="87"/>
      <c r="P631" s="87"/>
      <c r="Q631" s="87"/>
      <c r="R631" s="87"/>
      <c r="S631" s="158"/>
      <c r="T631" s="155"/>
      <c r="U631" s="87"/>
      <c r="V631" s="159"/>
      <c r="W631" s="21">
        <v>1</v>
      </c>
      <c r="X631" s="21"/>
      <c r="Y631" s="21"/>
      <c r="Z631" s="21"/>
      <c r="AA631" s="21"/>
      <c r="AB631" s="21"/>
      <c r="AC631" s="21"/>
      <c r="AD631" s="21"/>
      <c r="AE631" s="21"/>
      <c r="AF631" s="21"/>
    </row>
    <row r="632" spans="1:32" ht="30" customHeight="1" x14ac:dyDescent="0.2">
      <c r="A632" s="22"/>
      <c r="B632" s="155"/>
      <c r="C632" s="155"/>
      <c r="D632" s="155"/>
      <c r="E632" s="155"/>
      <c r="F632" s="155"/>
      <c r="G632" s="38"/>
      <c r="H632" s="38"/>
      <c r="I632" s="155"/>
      <c r="J632" s="162"/>
      <c r="K632" s="155"/>
      <c r="L632" s="162"/>
      <c r="M632" s="86"/>
      <c r="N632" s="87"/>
      <c r="O632" s="87"/>
      <c r="P632" s="87"/>
      <c r="Q632" s="87"/>
      <c r="R632" s="87"/>
      <c r="S632" s="158"/>
      <c r="T632" s="155"/>
      <c r="U632" s="87"/>
      <c r="V632" s="159"/>
      <c r="W632" s="21">
        <v>1</v>
      </c>
      <c r="X632" s="21"/>
      <c r="Y632" s="21"/>
      <c r="Z632" s="21"/>
      <c r="AA632" s="21"/>
      <c r="AB632" s="21"/>
      <c r="AC632" s="21"/>
      <c r="AD632" s="21"/>
      <c r="AE632" s="21"/>
      <c r="AF632" s="21"/>
    </row>
    <row r="633" spans="1:32" ht="30" customHeight="1" x14ac:dyDescent="0.2">
      <c r="A633" s="22"/>
      <c r="B633" s="155"/>
      <c r="C633" s="155"/>
      <c r="D633" s="155"/>
      <c r="E633" s="155"/>
      <c r="F633" s="155"/>
      <c r="G633" s="38"/>
      <c r="H633" s="38"/>
      <c r="I633" s="155"/>
      <c r="J633" s="162"/>
      <c r="K633" s="155"/>
      <c r="L633" s="162"/>
      <c r="M633" s="86"/>
      <c r="N633" s="87"/>
      <c r="O633" s="87"/>
      <c r="P633" s="87"/>
      <c r="Q633" s="87"/>
      <c r="R633" s="87"/>
      <c r="S633" s="158"/>
      <c r="T633" s="155"/>
      <c r="U633" s="87"/>
      <c r="V633" s="159"/>
      <c r="W633" s="21">
        <v>1</v>
      </c>
      <c r="X633" s="21"/>
      <c r="Y633" s="21"/>
      <c r="Z633" s="21"/>
      <c r="AA633" s="21"/>
      <c r="AB633" s="21"/>
      <c r="AC633" s="21"/>
      <c r="AD633" s="21"/>
      <c r="AE633" s="21"/>
      <c r="AF633" s="21"/>
    </row>
    <row r="634" spans="1:32" ht="30" customHeight="1" x14ac:dyDescent="0.2">
      <c r="A634" s="22"/>
      <c r="B634" s="155"/>
      <c r="C634" s="155"/>
      <c r="D634" s="155"/>
      <c r="E634" s="155"/>
      <c r="F634" s="155"/>
      <c r="G634" s="38"/>
      <c r="H634" s="38"/>
      <c r="I634" s="155"/>
      <c r="J634" s="162"/>
      <c r="K634" s="155"/>
      <c r="L634" s="162"/>
      <c r="M634" s="86"/>
      <c r="N634" s="87"/>
      <c r="O634" s="87"/>
      <c r="P634" s="87"/>
      <c r="Q634" s="87"/>
      <c r="R634" s="87"/>
      <c r="S634" s="158"/>
      <c r="T634" s="155"/>
      <c r="U634" s="87"/>
      <c r="V634" s="159"/>
      <c r="W634" s="21">
        <v>1</v>
      </c>
      <c r="X634" s="21"/>
      <c r="Y634" s="21"/>
      <c r="Z634" s="21"/>
      <c r="AA634" s="21"/>
      <c r="AB634" s="21"/>
      <c r="AC634" s="21"/>
      <c r="AD634" s="21"/>
      <c r="AE634" s="21"/>
      <c r="AF634" s="21"/>
    </row>
    <row r="635" spans="1:32" ht="30" customHeight="1" x14ac:dyDescent="0.2">
      <c r="A635" s="22"/>
      <c r="B635" s="155"/>
      <c r="C635" s="155"/>
      <c r="D635" s="155"/>
      <c r="E635" s="155"/>
      <c r="F635" s="155"/>
      <c r="G635" s="38"/>
      <c r="H635" s="38"/>
      <c r="I635" s="155"/>
      <c r="J635" s="162"/>
      <c r="K635" s="155"/>
      <c r="L635" s="162"/>
      <c r="M635" s="86"/>
      <c r="N635" s="87"/>
      <c r="O635" s="87"/>
      <c r="P635" s="87"/>
      <c r="Q635" s="87"/>
      <c r="R635" s="87"/>
      <c r="S635" s="158"/>
      <c r="T635" s="155"/>
      <c r="U635" s="87"/>
      <c r="V635" s="159"/>
      <c r="W635" s="21">
        <v>1</v>
      </c>
      <c r="X635" s="21"/>
      <c r="Y635" s="21"/>
      <c r="Z635" s="21"/>
      <c r="AA635" s="21"/>
      <c r="AB635" s="21"/>
      <c r="AC635" s="21"/>
      <c r="AD635" s="21"/>
      <c r="AE635" s="21"/>
      <c r="AF635" s="21"/>
    </row>
    <row r="636" spans="1:32" ht="30" customHeight="1" x14ac:dyDescent="0.2">
      <c r="A636" s="22"/>
      <c r="B636" s="155"/>
      <c r="C636" s="155"/>
      <c r="D636" s="155"/>
      <c r="E636" s="155"/>
      <c r="F636" s="155"/>
      <c r="G636" s="38"/>
      <c r="H636" s="38"/>
      <c r="I636" s="155"/>
      <c r="J636" s="162"/>
      <c r="K636" s="155"/>
      <c r="L636" s="162"/>
      <c r="M636" s="86"/>
      <c r="N636" s="87"/>
      <c r="O636" s="87"/>
      <c r="P636" s="87"/>
      <c r="Q636" s="87"/>
      <c r="R636" s="87"/>
      <c r="S636" s="158"/>
      <c r="T636" s="155"/>
      <c r="U636" s="87"/>
      <c r="V636" s="159"/>
      <c r="W636" s="21">
        <v>1</v>
      </c>
      <c r="X636" s="21"/>
      <c r="Y636" s="21"/>
      <c r="Z636" s="21"/>
      <c r="AA636" s="21"/>
      <c r="AB636" s="21"/>
      <c r="AC636" s="21"/>
      <c r="AD636" s="21"/>
      <c r="AE636" s="21"/>
      <c r="AF636" s="21"/>
    </row>
    <row r="637" spans="1:32" ht="30" customHeight="1" x14ac:dyDescent="0.2">
      <c r="A637" s="22"/>
      <c r="B637" s="155"/>
      <c r="C637" s="155"/>
      <c r="D637" s="155"/>
      <c r="E637" s="155"/>
      <c r="F637" s="155"/>
      <c r="G637" s="38"/>
      <c r="H637" s="38"/>
      <c r="I637" s="155"/>
      <c r="J637" s="162"/>
      <c r="K637" s="155"/>
      <c r="L637" s="162"/>
      <c r="M637" s="86"/>
      <c r="N637" s="87"/>
      <c r="O637" s="87"/>
      <c r="P637" s="87"/>
      <c r="Q637" s="87"/>
      <c r="R637" s="87"/>
      <c r="S637" s="158"/>
      <c r="T637" s="155"/>
      <c r="U637" s="87"/>
      <c r="V637" s="159"/>
      <c r="W637" s="21">
        <v>1</v>
      </c>
      <c r="X637" s="21"/>
      <c r="Y637" s="21"/>
      <c r="Z637" s="21"/>
      <c r="AA637" s="21"/>
      <c r="AB637" s="21"/>
      <c r="AC637" s="21"/>
      <c r="AD637" s="21"/>
      <c r="AE637" s="21"/>
      <c r="AF637" s="21"/>
    </row>
    <row r="638" spans="1:32" ht="30" customHeight="1" x14ac:dyDescent="0.2">
      <c r="A638" s="22"/>
      <c r="B638" s="155"/>
      <c r="C638" s="155"/>
      <c r="D638" s="155"/>
      <c r="E638" s="155"/>
      <c r="F638" s="155"/>
      <c r="G638" s="38"/>
      <c r="H638" s="38"/>
      <c r="I638" s="155"/>
      <c r="J638" s="162"/>
      <c r="K638" s="155"/>
      <c r="L638" s="162"/>
      <c r="M638" s="86"/>
      <c r="N638" s="87"/>
      <c r="O638" s="87"/>
      <c r="P638" s="87"/>
      <c r="Q638" s="87"/>
      <c r="R638" s="87"/>
      <c r="S638" s="158"/>
      <c r="T638" s="155"/>
      <c r="U638" s="87"/>
      <c r="V638" s="159"/>
      <c r="W638" s="21">
        <v>1</v>
      </c>
      <c r="X638" s="21"/>
      <c r="Y638" s="21"/>
      <c r="Z638" s="21"/>
      <c r="AA638" s="21"/>
      <c r="AB638" s="21"/>
      <c r="AC638" s="21"/>
      <c r="AD638" s="21"/>
      <c r="AE638" s="21"/>
      <c r="AF638" s="21"/>
    </row>
    <row r="639" spans="1:32" ht="30" customHeight="1" x14ac:dyDescent="0.2">
      <c r="A639" s="22"/>
      <c r="B639" s="155"/>
      <c r="C639" s="155"/>
      <c r="D639" s="155"/>
      <c r="E639" s="155"/>
      <c r="F639" s="155"/>
      <c r="G639" s="38"/>
      <c r="H639" s="38"/>
      <c r="I639" s="155"/>
      <c r="J639" s="162"/>
      <c r="K639" s="155"/>
      <c r="L639" s="162"/>
      <c r="M639" s="86"/>
      <c r="N639" s="87"/>
      <c r="O639" s="87"/>
      <c r="P639" s="87"/>
      <c r="Q639" s="87"/>
      <c r="R639" s="87"/>
      <c r="S639" s="158"/>
      <c r="T639" s="155"/>
      <c r="U639" s="87"/>
      <c r="V639" s="159"/>
      <c r="W639" s="21">
        <v>1</v>
      </c>
      <c r="X639" s="21"/>
      <c r="Y639" s="21"/>
      <c r="Z639" s="21"/>
      <c r="AA639" s="21"/>
      <c r="AB639" s="21"/>
      <c r="AC639" s="21"/>
      <c r="AD639" s="21"/>
      <c r="AE639" s="21"/>
      <c r="AF639" s="21"/>
    </row>
    <row r="640" spans="1:32" ht="30" customHeight="1" x14ac:dyDescent="0.2">
      <c r="A640" s="22"/>
      <c r="B640" s="155"/>
      <c r="C640" s="155"/>
      <c r="D640" s="155"/>
      <c r="E640" s="155"/>
      <c r="F640" s="155"/>
      <c r="G640" s="38"/>
      <c r="H640" s="38"/>
      <c r="I640" s="155"/>
      <c r="J640" s="162"/>
      <c r="K640" s="155"/>
      <c r="L640" s="162"/>
      <c r="M640" s="86"/>
      <c r="N640" s="87"/>
      <c r="O640" s="87"/>
      <c r="P640" s="87"/>
      <c r="Q640" s="87"/>
      <c r="R640" s="87"/>
      <c r="S640" s="158"/>
      <c r="T640" s="155"/>
      <c r="U640" s="87"/>
      <c r="V640" s="159"/>
      <c r="W640" s="21">
        <v>1</v>
      </c>
      <c r="X640" s="21"/>
      <c r="Y640" s="21"/>
      <c r="Z640" s="21"/>
      <c r="AA640" s="21"/>
      <c r="AB640" s="21"/>
      <c r="AC640" s="21"/>
      <c r="AD640" s="21"/>
      <c r="AE640" s="21"/>
      <c r="AF640" s="21"/>
    </row>
    <row r="641" spans="1:32" ht="30" customHeight="1" x14ac:dyDescent="0.2">
      <c r="A641" s="22"/>
      <c r="B641" s="155"/>
      <c r="C641" s="155"/>
      <c r="D641" s="155"/>
      <c r="E641" s="155"/>
      <c r="F641" s="155"/>
      <c r="G641" s="38"/>
      <c r="H641" s="38"/>
      <c r="I641" s="155"/>
      <c r="J641" s="162"/>
      <c r="K641" s="155"/>
      <c r="L641" s="162"/>
      <c r="M641" s="86"/>
      <c r="N641" s="87"/>
      <c r="O641" s="87"/>
      <c r="P641" s="87"/>
      <c r="Q641" s="87"/>
      <c r="R641" s="87"/>
      <c r="S641" s="158"/>
      <c r="T641" s="155"/>
      <c r="U641" s="87"/>
      <c r="V641" s="159"/>
      <c r="W641" s="21">
        <v>1</v>
      </c>
      <c r="X641" s="21"/>
      <c r="Y641" s="21"/>
      <c r="Z641" s="21"/>
      <c r="AA641" s="21"/>
      <c r="AB641" s="21"/>
      <c r="AC641" s="21"/>
      <c r="AD641" s="21"/>
      <c r="AE641" s="21"/>
      <c r="AF641" s="21"/>
    </row>
    <row r="642" spans="1:32" ht="30" customHeight="1" x14ac:dyDescent="0.2">
      <c r="A642" s="22"/>
      <c r="B642" s="155"/>
      <c r="C642" s="155"/>
      <c r="D642" s="155"/>
      <c r="E642" s="155"/>
      <c r="F642" s="155"/>
      <c r="G642" s="38"/>
      <c r="H642" s="38"/>
      <c r="I642" s="155"/>
      <c r="J642" s="162"/>
      <c r="K642" s="155"/>
      <c r="L642" s="162"/>
      <c r="M642" s="86"/>
      <c r="N642" s="87"/>
      <c r="O642" s="87"/>
      <c r="P642" s="87"/>
      <c r="Q642" s="87"/>
      <c r="R642" s="87"/>
      <c r="S642" s="158"/>
      <c r="T642" s="155"/>
      <c r="U642" s="87"/>
      <c r="V642" s="159"/>
      <c r="W642" s="21">
        <v>1</v>
      </c>
      <c r="X642" s="21"/>
      <c r="Y642" s="21"/>
      <c r="Z642" s="21"/>
      <c r="AA642" s="21"/>
      <c r="AB642" s="21"/>
      <c r="AC642" s="21"/>
      <c r="AD642" s="21"/>
      <c r="AE642" s="21"/>
      <c r="AF642" s="21"/>
    </row>
    <row r="643" spans="1:32" ht="30" customHeight="1" x14ac:dyDescent="0.2">
      <c r="A643" s="22"/>
      <c r="B643" s="155"/>
      <c r="C643" s="155"/>
      <c r="D643" s="155"/>
      <c r="E643" s="155"/>
      <c r="F643" s="155"/>
      <c r="G643" s="38"/>
      <c r="H643" s="38"/>
      <c r="I643" s="155"/>
      <c r="J643" s="162"/>
      <c r="K643" s="155"/>
      <c r="L643" s="162"/>
      <c r="M643" s="86"/>
      <c r="N643" s="87"/>
      <c r="O643" s="87"/>
      <c r="P643" s="87"/>
      <c r="Q643" s="87"/>
      <c r="R643" s="87"/>
      <c r="S643" s="158"/>
      <c r="T643" s="155"/>
      <c r="U643" s="87"/>
      <c r="V643" s="159"/>
      <c r="W643" s="21">
        <v>1</v>
      </c>
      <c r="X643" s="21"/>
      <c r="Y643" s="21"/>
      <c r="Z643" s="21"/>
      <c r="AA643" s="21"/>
      <c r="AB643" s="21"/>
      <c r="AC643" s="21"/>
      <c r="AD643" s="21"/>
      <c r="AE643" s="21"/>
      <c r="AF643" s="21"/>
    </row>
    <row r="644" spans="1:32" ht="30" customHeight="1" x14ac:dyDescent="0.2">
      <c r="A644" s="22"/>
      <c r="B644" s="155"/>
      <c r="C644" s="155"/>
      <c r="D644" s="155"/>
      <c r="E644" s="155"/>
      <c r="F644" s="155"/>
      <c r="G644" s="38"/>
      <c r="H644" s="38"/>
      <c r="I644" s="155"/>
      <c r="J644" s="162"/>
      <c r="K644" s="155"/>
      <c r="L644" s="162"/>
      <c r="M644" s="86"/>
      <c r="N644" s="87"/>
      <c r="O644" s="87"/>
      <c r="P644" s="87"/>
      <c r="Q644" s="87"/>
      <c r="R644" s="87"/>
      <c r="S644" s="158"/>
      <c r="T644" s="155"/>
      <c r="U644" s="87"/>
      <c r="V644" s="159"/>
      <c r="W644" s="21">
        <v>1</v>
      </c>
      <c r="X644" s="21"/>
      <c r="Y644" s="21"/>
      <c r="Z644" s="21"/>
      <c r="AA644" s="21"/>
      <c r="AB644" s="21"/>
      <c r="AC644" s="21"/>
      <c r="AD644" s="21"/>
      <c r="AE644" s="21"/>
      <c r="AF644" s="21"/>
    </row>
    <row r="645" spans="1:32" ht="30" customHeight="1" x14ac:dyDescent="0.2">
      <c r="A645" s="22"/>
      <c r="B645" s="155"/>
      <c r="C645" s="155"/>
      <c r="D645" s="155"/>
      <c r="E645" s="155"/>
      <c r="F645" s="155"/>
      <c r="G645" s="38"/>
      <c r="H645" s="38"/>
      <c r="I645" s="155"/>
      <c r="J645" s="162"/>
      <c r="K645" s="155"/>
      <c r="L645" s="162"/>
      <c r="M645" s="86"/>
      <c r="N645" s="87"/>
      <c r="O645" s="87"/>
      <c r="P645" s="87"/>
      <c r="Q645" s="87"/>
      <c r="R645" s="87"/>
      <c r="S645" s="158"/>
      <c r="T645" s="155"/>
      <c r="U645" s="87"/>
      <c r="V645" s="159"/>
      <c r="W645" s="21">
        <v>1</v>
      </c>
      <c r="X645" s="21"/>
      <c r="Y645" s="21"/>
      <c r="Z645" s="21"/>
      <c r="AA645" s="21"/>
      <c r="AB645" s="21"/>
      <c r="AC645" s="21"/>
      <c r="AD645" s="21"/>
      <c r="AE645" s="21"/>
      <c r="AF645" s="21"/>
    </row>
    <row r="646" spans="1:32" ht="30" customHeight="1" x14ac:dyDescent="0.2">
      <c r="A646" s="22"/>
      <c r="B646" s="155"/>
      <c r="C646" s="155"/>
      <c r="D646" s="155"/>
      <c r="E646" s="155"/>
      <c r="F646" s="155"/>
      <c r="G646" s="38"/>
      <c r="H646" s="38"/>
      <c r="I646" s="155"/>
      <c r="J646" s="162"/>
      <c r="K646" s="155"/>
      <c r="L646" s="162"/>
      <c r="M646" s="86"/>
      <c r="N646" s="87"/>
      <c r="O646" s="87"/>
      <c r="P646" s="87"/>
      <c r="Q646" s="87"/>
      <c r="R646" s="87"/>
      <c r="S646" s="158"/>
      <c r="T646" s="155"/>
      <c r="U646" s="87"/>
      <c r="V646" s="159"/>
      <c r="W646" s="21">
        <v>1</v>
      </c>
      <c r="X646" s="21"/>
      <c r="Y646" s="21"/>
      <c r="Z646" s="21"/>
      <c r="AA646" s="21"/>
      <c r="AB646" s="21"/>
      <c r="AC646" s="21"/>
      <c r="AD646" s="21"/>
      <c r="AE646" s="21"/>
      <c r="AF646" s="21"/>
    </row>
    <row r="647" spans="1:32" ht="30" customHeight="1" x14ac:dyDescent="0.2">
      <c r="A647" s="22"/>
      <c r="B647" s="155"/>
      <c r="C647" s="155"/>
      <c r="D647" s="155"/>
      <c r="E647" s="155"/>
      <c r="F647" s="155"/>
      <c r="G647" s="38"/>
      <c r="H647" s="38"/>
      <c r="I647" s="155"/>
      <c r="J647" s="162"/>
      <c r="K647" s="155"/>
      <c r="L647" s="162"/>
      <c r="M647" s="86"/>
      <c r="N647" s="87"/>
      <c r="O647" s="87"/>
      <c r="P647" s="87"/>
      <c r="Q647" s="87"/>
      <c r="R647" s="87"/>
      <c r="S647" s="158"/>
      <c r="T647" s="155"/>
      <c r="U647" s="87"/>
      <c r="V647" s="159"/>
      <c r="W647" s="21">
        <v>1</v>
      </c>
      <c r="X647" s="21"/>
      <c r="Y647" s="21"/>
      <c r="Z647" s="21"/>
      <c r="AA647" s="21"/>
      <c r="AB647" s="21"/>
      <c r="AC647" s="21"/>
      <c r="AD647" s="21"/>
      <c r="AE647" s="21"/>
      <c r="AF647" s="21"/>
    </row>
    <row r="648" spans="1:32" ht="30" customHeight="1" x14ac:dyDescent="0.2">
      <c r="A648" s="22"/>
      <c r="B648" s="155"/>
      <c r="C648" s="155"/>
      <c r="D648" s="155"/>
      <c r="E648" s="155"/>
      <c r="F648" s="155"/>
      <c r="G648" s="38"/>
      <c r="H648" s="38"/>
      <c r="I648" s="155"/>
      <c r="J648" s="162"/>
      <c r="K648" s="155"/>
      <c r="L648" s="162"/>
      <c r="M648" s="86"/>
      <c r="N648" s="87"/>
      <c r="O648" s="87"/>
      <c r="P648" s="87"/>
      <c r="Q648" s="87"/>
      <c r="R648" s="87"/>
      <c r="S648" s="158"/>
      <c r="T648" s="155"/>
      <c r="U648" s="87"/>
      <c r="V648" s="159"/>
      <c r="W648" s="21">
        <v>1</v>
      </c>
      <c r="X648" s="21"/>
      <c r="Y648" s="21"/>
      <c r="Z648" s="21"/>
      <c r="AA648" s="21"/>
      <c r="AB648" s="21"/>
      <c r="AC648" s="21"/>
      <c r="AD648" s="21"/>
      <c r="AE648" s="21"/>
      <c r="AF648" s="21"/>
    </row>
    <row r="649" spans="1:32" ht="30" customHeight="1" x14ac:dyDescent="0.2">
      <c r="A649" s="22"/>
      <c r="B649" s="155"/>
      <c r="C649" s="155"/>
      <c r="D649" s="155"/>
      <c r="E649" s="155"/>
      <c r="F649" s="155"/>
      <c r="G649" s="38"/>
      <c r="H649" s="38"/>
      <c r="I649" s="155"/>
      <c r="J649" s="162"/>
      <c r="K649" s="155"/>
      <c r="L649" s="162"/>
      <c r="M649" s="86"/>
      <c r="N649" s="87"/>
      <c r="O649" s="87"/>
      <c r="P649" s="87"/>
      <c r="Q649" s="87"/>
      <c r="R649" s="87"/>
      <c r="S649" s="158"/>
      <c r="T649" s="155"/>
      <c r="U649" s="87"/>
      <c r="V649" s="159"/>
      <c r="W649" s="21">
        <v>1</v>
      </c>
      <c r="X649" s="21"/>
      <c r="Y649" s="21"/>
      <c r="Z649" s="21"/>
      <c r="AA649" s="21"/>
      <c r="AB649" s="21"/>
      <c r="AC649" s="21"/>
      <c r="AD649" s="21"/>
      <c r="AE649" s="21"/>
      <c r="AF649" s="21"/>
    </row>
    <row r="650" spans="1:32" ht="30" customHeight="1" x14ac:dyDescent="0.2">
      <c r="A650" s="22"/>
      <c r="B650" s="155"/>
      <c r="C650" s="155"/>
      <c r="D650" s="155"/>
      <c r="E650" s="155"/>
      <c r="F650" s="155"/>
      <c r="G650" s="38"/>
      <c r="H650" s="38"/>
      <c r="I650" s="155"/>
      <c r="J650" s="162"/>
      <c r="K650" s="155"/>
      <c r="L650" s="162"/>
      <c r="M650" s="86"/>
      <c r="N650" s="87"/>
      <c r="O650" s="87"/>
      <c r="P650" s="87"/>
      <c r="Q650" s="87"/>
      <c r="R650" s="87"/>
      <c r="S650" s="158"/>
      <c r="T650" s="155"/>
      <c r="U650" s="87"/>
      <c r="V650" s="159"/>
      <c r="W650" s="21">
        <v>1</v>
      </c>
      <c r="X650" s="21"/>
      <c r="Y650" s="21"/>
      <c r="Z650" s="21"/>
      <c r="AA650" s="21"/>
      <c r="AB650" s="21"/>
      <c r="AC650" s="21"/>
      <c r="AD650" s="21"/>
      <c r="AE650" s="21"/>
      <c r="AF650" s="21"/>
    </row>
    <row r="651" spans="1:32" ht="30" customHeight="1" x14ac:dyDescent="0.2">
      <c r="A651" s="22"/>
      <c r="B651" s="155"/>
      <c r="C651" s="155"/>
      <c r="D651" s="155"/>
      <c r="E651" s="155"/>
      <c r="F651" s="155"/>
      <c r="G651" s="38"/>
      <c r="H651" s="38"/>
      <c r="I651" s="155"/>
      <c r="J651" s="162"/>
      <c r="K651" s="155"/>
      <c r="L651" s="162"/>
      <c r="M651" s="86"/>
      <c r="N651" s="87"/>
      <c r="O651" s="87"/>
      <c r="P651" s="87"/>
      <c r="Q651" s="87"/>
      <c r="R651" s="87"/>
      <c r="S651" s="158"/>
      <c r="T651" s="155"/>
      <c r="U651" s="87"/>
      <c r="V651" s="159"/>
      <c r="W651" s="21">
        <v>1</v>
      </c>
      <c r="X651" s="21"/>
      <c r="Y651" s="21"/>
      <c r="Z651" s="21"/>
      <c r="AA651" s="21"/>
      <c r="AB651" s="21"/>
      <c r="AC651" s="21"/>
      <c r="AD651" s="21"/>
      <c r="AE651" s="21"/>
      <c r="AF651" s="21"/>
    </row>
    <row r="652" spans="1:32" ht="30" customHeight="1" x14ac:dyDescent="0.2">
      <c r="A652" s="22"/>
      <c r="B652" s="155"/>
      <c r="C652" s="155"/>
      <c r="D652" s="155"/>
      <c r="E652" s="155"/>
      <c r="F652" s="155"/>
      <c r="G652" s="38"/>
      <c r="H652" s="38"/>
      <c r="I652" s="155"/>
      <c r="J652" s="162"/>
      <c r="K652" s="155"/>
      <c r="L652" s="162"/>
      <c r="M652" s="86"/>
      <c r="N652" s="87"/>
      <c r="O652" s="87"/>
      <c r="P652" s="87"/>
      <c r="Q652" s="87"/>
      <c r="R652" s="87"/>
      <c r="S652" s="158"/>
      <c r="T652" s="155"/>
      <c r="U652" s="87"/>
      <c r="V652" s="159"/>
      <c r="W652" s="21">
        <v>1</v>
      </c>
      <c r="X652" s="21"/>
      <c r="Y652" s="21"/>
      <c r="Z652" s="21"/>
      <c r="AA652" s="21"/>
      <c r="AB652" s="21"/>
      <c r="AC652" s="21"/>
      <c r="AD652" s="21"/>
      <c r="AE652" s="21"/>
      <c r="AF652" s="21"/>
    </row>
    <row r="653" spans="1:32" ht="30" customHeight="1" x14ac:dyDescent="0.2">
      <c r="A653" s="22"/>
      <c r="B653" s="155"/>
      <c r="C653" s="155"/>
      <c r="D653" s="155"/>
      <c r="E653" s="155"/>
      <c r="F653" s="155"/>
      <c r="G653" s="38"/>
      <c r="H653" s="38"/>
      <c r="I653" s="155"/>
      <c r="J653" s="162"/>
      <c r="K653" s="155"/>
      <c r="L653" s="162"/>
      <c r="M653" s="86"/>
      <c r="N653" s="87"/>
      <c r="O653" s="87"/>
      <c r="P653" s="87"/>
      <c r="Q653" s="87"/>
      <c r="R653" s="87"/>
      <c r="S653" s="158"/>
      <c r="T653" s="155"/>
      <c r="U653" s="87"/>
      <c r="V653" s="159"/>
      <c r="W653" s="21">
        <v>1</v>
      </c>
      <c r="X653" s="21"/>
      <c r="Y653" s="21"/>
      <c r="Z653" s="21"/>
      <c r="AA653" s="21"/>
      <c r="AB653" s="21"/>
      <c r="AC653" s="21"/>
      <c r="AD653" s="21"/>
      <c r="AE653" s="21"/>
      <c r="AF653" s="21"/>
    </row>
    <row r="654" spans="1:32" ht="30" customHeight="1" x14ac:dyDescent="0.2">
      <c r="A654" s="22"/>
      <c r="B654" s="155"/>
      <c r="C654" s="155"/>
      <c r="D654" s="155"/>
      <c r="E654" s="155"/>
      <c r="F654" s="155"/>
      <c r="G654" s="38"/>
      <c r="H654" s="38"/>
      <c r="I654" s="155"/>
      <c r="J654" s="162"/>
      <c r="K654" s="155"/>
      <c r="L654" s="162"/>
      <c r="M654" s="86"/>
      <c r="N654" s="87"/>
      <c r="O654" s="87"/>
      <c r="P654" s="87"/>
      <c r="Q654" s="87"/>
      <c r="R654" s="87"/>
      <c r="S654" s="158"/>
      <c r="T654" s="155"/>
      <c r="U654" s="87"/>
      <c r="V654" s="159"/>
      <c r="W654" s="21">
        <v>1</v>
      </c>
      <c r="X654" s="21"/>
      <c r="Y654" s="21"/>
      <c r="Z654" s="21"/>
      <c r="AA654" s="21"/>
      <c r="AB654" s="21"/>
      <c r="AC654" s="21"/>
      <c r="AD654" s="21"/>
      <c r="AE654" s="21"/>
      <c r="AF654" s="21"/>
    </row>
    <row r="655" spans="1:32" ht="30" customHeight="1" x14ac:dyDescent="0.2">
      <c r="A655" s="22"/>
      <c r="B655" s="155"/>
      <c r="C655" s="155"/>
      <c r="D655" s="155"/>
      <c r="E655" s="155"/>
      <c r="F655" s="155"/>
      <c r="G655" s="38"/>
      <c r="H655" s="38"/>
      <c r="I655" s="155"/>
      <c r="J655" s="162"/>
      <c r="K655" s="155"/>
      <c r="L655" s="162"/>
      <c r="M655" s="86"/>
      <c r="N655" s="87"/>
      <c r="O655" s="87"/>
      <c r="P655" s="87"/>
      <c r="Q655" s="87"/>
      <c r="R655" s="87"/>
      <c r="S655" s="158"/>
      <c r="T655" s="155"/>
      <c r="U655" s="87"/>
      <c r="V655" s="159"/>
      <c r="W655" s="21">
        <v>1</v>
      </c>
      <c r="X655" s="21"/>
      <c r="Y655" s="21"/>
      <c r="Z655" s="21"/>
      <c r="AA655" s="21"/>
      <c r="AB655" s="21"/>
      <c r="AC655" s="21"/>
      <c r="AD655" s="21"/>
      <c r="AE655" s="21"/>
      <c r="AF655" s="21"/>
    </row>
    <row r="656" spans="1:32" ht="30" customHeight="1" x14ac:dyDescent="0.2">
      <c r="A656" s="22"/>
      <c r="B656" s="155"/>
      <c r="C656" s="155"/>
      <c r="D656" s="155"/>
      <c r="E656" s="155"/>
      <c r="F656" s="155"/>
      <c r="G656" s="38"/>
      <c r="H656" s="38"/>
      <c r="I656" s="155"/>
      <c r="J656" s="162"/>
      <c r="K656" s="155"/>
      <c r="L656" s="162"/>
      <c r="M656" s="86"/>
      <c r="N656" s="87"/>
      <c r="O656" s="87"/>
      <c r="P656" s="87"/>
      <c r="Q656" s="87"/>
      <c r="R656" s="87"/>
      <c r="S656" s="158"/>
      <c r="T656" s="155"/>
      <c r="U656" s="87"/>
      <c r="V656" s="159"/>
      <c r="W656" s="21">
        <v>1</v>
      </c>
      <c r="X656" s="21"/>
      <c r="Y656" s="21"/>
      <c r="Z656" s="21"/>
      <c r="AA656" s="21"/>
      <c r="AB656" s="21"/>
      <c r="AC656" s="21"/>
      <c r="AD656" s="21"/>
      <c r="AE656" s="21"/>
      <c r="AF656" s="21"/>
    </row>
    <row r="657" spans="1:32" ht="30" customHeight="1" x14ac:dyDescent="0.2">
      <c r="A657" s="22"/>
      <c r="B657" s="155"/>
      <c r="C657" s="155"/>
      <c r="D657" s="155"/>
      <c r="E657" s="155"/>
      <c r="F657" s="155"/>
      <c r="G657" s="38"/>
      <c r="H657" s="38"/>
      <c r="I657" s="155"/>
      <c r="J657" s="162"/>
      <c r="K657" s="155"/>
      <c r="L657" s="162"/>
      <c r="M657" s="86"/>
      <c r="N657" s="87"/>
      <c r="O657" s="87"/>
      <c r="P657" s="87"/>
      <c r="Q657" s="87"/>
      <c r="R657" s="87"/>
      <c r="S657" s="158"/>
      <c r="T657" s="155"/>
      <c r="U657" s="87"/>
      <c r="V657" s="159"/>
      <c r="W657" s="21">
        <v>1</v>
      </c>
      <c r="X657" s="21"/>
      <c r="Y657" s="21"/>
      <c r="Z657" s="21"/>
      <c r="AA657" s="21"/>
      <c r="AB657" s="21"/>
      <c r="AC657" s="21"/>
      <c r="AD657" s="21"/>
      <c r="AE657" s="21"/>
      <c r="AF657" s="21"/>
    </row>
    <row r="658" spans="1:32" ht="30" customHeight="1" x14ac:dyDescent="0.2">
      <c r="A658" s="22"/>
      <c r="B658" s="155"/>
      <c r="C658" s="155"/>
      <c r="D658" s="155"/>
      <c r="E658" s="155"/>
      <c r="F658" s="155"/>
      <c r="G658" s="38"/>
      <c r="H658" s="38"/>
      <c r="I658" s="155"/>
      <c r="J658" s="162"/>
      <c r="K658" s="155"/>
      <c r="L658" s="162"/>
      <c r="M658" s="86"/>
      <c r="N658" s="87"/>
      <c r="O658" s="87"/>
      <c r="P658" s="87"/>
      <c r="Q658" s="87"/>
      <c r="R658" s="87"/>
      <c r="S658" s="158"/>
      <c r="T658" s="155"/>
      <c r="U658" s="87"/>
      <c r="V658" s="159"/>
      <c r="W658" s="21">
        <v>1</v>
      </c>
      <c r="X658" s="21"/>
      <c r="Y658" s="21"/>
      <c r="Z658" s="21"/>
      <c r="AA658" s="21"/>
      <c r="AB658" s="21"/>
      <c r="AC658" s="21"/>
      <c r="AD658" s="21"/>
      <c r="AE658" s="21"/>
      <c r="AF658" s="21"/>
    </row>
    <row r="659" spans="1:32" ht="30" customHeight="1" x14ac:dyDescent="0.2">
      <c r="A659" s="22"/>
      <c r="B659" s="155"/>
      <c r="C659" s="155"/>
      <c r="D659" s="155"/>
      <c r="E659" s="155"/>
      <c r="F659" s="155"/>
      <c r="G659" s="38"/>
      <c r="H659" s="38"/>
      <c r="I659" s="155"/>
      <c r="J659" s="162"/>
      <c r="K659" s="155"/>
      <c r="L659" s="162"/>
      <c r="M659" s="86"/>
      <c r="N659" s="87"/>
      <c r="O659" s="87"/>
      <c r="P659" s="87"/>
      <c r="Q659" s="87"/>
      <c r="R659" s="87"/>
      <c r="S659" s="158"/>
      <c r="T659" s="155"/>
      <c r="U659" s="87"/>
      <c r="V659" s="159"/>
      <c r="W659" s="21">
        <v>1</v>
      </c>
      <c r="X659" s="21"/>
      <c r="Y659" s="21"/>
      <c r="Z659" s="21"/>
      <c r="AA659" s="21"/>
      <c r="AB659" s="21"/>
      <c r="AC659" s="21"/>
      <c r="AD659" s="21"/>
      <c r="AE659" s="21"/>
      <c r="AF659" s="21"/>
    </row>
    <row r="660" spans="1:32" ht="30" customHeight="1" x14ac:dyDescent="0.2">
      <c r="A660" s="22"/>
      <c r="B660" s="155"/>
      <c r="C660" s="155"/>
      <c r="D660" s="155"/>
      <c r="E660" s="155"/>
      <c r="F660" s="155"/>
      <c r="G660" s="38"/>
      <c r="H660" s="38"/>
      <c r="I660" s="155"/>
      <c r="J660" s="162"/>
      <c r="K660" s="155"/>
      <c r="L660" s="162"/>
      <c r="M660" s="86"/>
      <c r="N660" s="87"/>
      <c r="O660" s="87"/>
      <c r="P660" s="87"/>
      <c r="Q660" s="87"/>
      <c r="R660" s="87"/>
      <c r="S660" s="158"/>
      <c r="T660" s="155"/>
      <c r="U660" s="87"/>
      <c r="V660" s="159"/>
      <c r="W660" s="21">
        <v>1</v>
      </c>
      <c r="X660" s="21"/>
      <c r="Y660" s="21"/>
      <c r="Z660" s="21"/>
      <c r="AA660" s="21"/>
      <c r="AB660" s="21"/>
      <c r="AC660" s="21"/>
      <c r="AD660" s="21"/>
      <c r="AE660" s="21"/>
      <c r="AF660" s="21"/>
    </row>
    <row r="661" spans="1:32" ht="30" customHeight="1" x14ac:dyDescent="0.2">
      <c r="A661" s="22"/>
      <c r="B661" s="155"/>
      <c r="C661" s="155"/>
      <c r="D661" s="155"/>
      <c r="E661" s="155"/>
      <c r="F661" s="155"/>
      <c r="G661" s="38"/>
      <c r="H661" s="38"/>
      <c r="I661" s="155"/>
      <c r="J661" s="162"/>
      <c r="K661" s="155"/>
      <c r="L661" s="162"/>
      <c r="M661" s="86"/>
      <c r="N661" s="87"/>
      <c r="O661" s="87"/>
      <c r="P661" s="87"/>
      <c r="Q661" s="87"/>
      <c r="R661" s="87"/>
      <c r="S661" s="158"/>
      <c r="T661" s="155"/>
      <c r="U661" s="87"/>
      <c r="V661" s="159"/>
      <c r="W661" s="21">
        <v>1</v>
      </c>
      <c r="X661" s="21"/>
      <c r="Y661" s="21"/>
      <c r="Z661" s="21"/>
      <c r="AA661" s="21"/>
      <c r="AB661" s="21"/>
      <c r="AC661" s="21"/>
      <c r="AD661" s="21"/>
      <c r="AE661" s="21"/>
      <c r="AF661" s="21"/>
    </row>
    <row r="662" spans="1:32" ht="30" customHeight="1" x14ac:dyDescent="0.2">
      <c r="A662" s="22"/>
      <c r="B662" s="155"/>
      <c r="C662" s="155"/>
      <c r="D662" s="155"/>
      <c r="E662" s="155"/>
      <c r="F662" s="155"/>
      <c r="G662" s="38"/>
      <c r="H662" s="38"/>
      <c r="I662" s="155"/>
      <c r="J662" s="162"/>
      <c r="K662" s="155"/>
      <c r="L662" s="162"/>
      <c r="M662" s="86"/>
      <c r="N662" s="87"/>
      <c r="O662" s="87"/>
      <c r="P662" s="87"/>
      <c r="Q662" s="87"/>
      <c r="R662" s="87"/>
      <c r="S662" s="158"/>
      <c r="T662" s="155"/>
      <c r="U662" s="87"/>
      <c r="V662" s="159"/>
      <c r="W662" s="21">
        <v>1</v>
      </c>
      <c r="X662" s="21"/>
      <c r="Y662" s="21"/>
      <c r="Z662" s="21"/>
      <c r="AA662" s="21"/>
      <c r="AB662" s="21"/>
      <c r="AC662" s="21"/>
      <c r="AD662" s="21"/>
      <c r="AE662" s="21"/>
      <c r="AF662" s="21"/>
    </row>
    <row r="663" spans="1:32" ht="30" customHeight="1" x14ac:dyDescent="0.2">
      <c r="A663" s="22"/>
      <c r="B663" s="155"/>
      <c r="C663" s="155"/>
      <c r="D663" s="155"/>
      <c r="E663" s="155"/>
      <c r="F663" s="155"/>
      <c r="G663" s="38"/>
      <c r="H663" s="38"/>
      <c r="I663" s="155"/>
      <c r="J663" s="162"/>
      <c r="K663" s="155"/>
      <c r="L663" s="162"/>
      <c r="M663" s="86"/>
      <c r="N663" s="87"/>
      <c r="O663" s="87"/>
      <c r="P663" s="87"/>
      <c r="Q663" s="87"/>
      <c r="R663" s="87"/>
      <c r="S663" s="158"/>
      <c r="T663" s="155"/>
      <c r="U663" s="87"/>
      <c r="V663" s="159"/>
      <c r="W663" s="21">
        <v>1</v>
      </c>
      <c r="X663" s="21"/>
      <c r="Y663" s="21"/>
      <c r="Z663" s="21"/>
      <c r="AA663" s="21"/>
      <c r="AB663" s="21"/>
      <c r="AC663" s="21"/>
      <c r="AD663" s="21"/>
      <c r="AE663" s="21"/>
      <c r="AF663" s="21"/>
    </row>
    <row r="664" spans="1:32" ht="30" customHeight="1" x14ac:dyDescent="0.2">
      <c r="A664" s="22"/>
      <c r="B664" s="155"/>
      <c r="C664" s="155"/>
      <c r="D664" s="155"/>
      <c r="E664" s="155"/>
      <c r="F664" s="155"/>
      <c r="G664" s="38"/>
      <c r="H664" s="38"/>
      <c r="I664" s="155"/>
      <c r="J664" s="162"/>
      <c r="K664" s="155"/>
      <c r="L664" s="162"/>
      <c r="M664" s="86"/>
      <c r="N664" s="87"/>
      <c r="O664" s="87"/>
      <c r="P664" s="87"/>
      <c r="Q664" s="87"/>
      <c r="R664" s="87"/>
      <c r="S664" s="158"/>
      <c r="T664" s="155"/>
      <c r="U664" s="87"/>
      <c r="V664" s="159"/>
      <c r="W664" s="21">
        <v>1</v>
      </c>
      <c r="X664" s="21"/>
      <c r="Y664" s="21"/>
      <c r="Z664" s="21"/>
      <c r="AA664" s="21"/>
      <c r="AB664" s="21"/>
      <c r="AC664" s="21"/>
      <c r="AD664" s="21"/>
      <c r="AE664" s="21"/>
      <c r="AF664" s="21"/>
    </row>
    <row r="665" spans="1:32" ht="30" customHeight="1" x14ac:dyDescent="0.2">
      <c r="A665" s="22"/>
      <c r="B665" s="155"/>
      <c r="C665" s="155"/>
      <c r="D665" s="155"/>
      <c r="E665" s="155"/>
      <c r="F665" s="155"/>
      <c r="G665" s="38"/>
      <c r="H665" s="38"/>
      <c r="I665" s="155"/>
      <c r="J665" s="162"/>
      <c r="K665" s="155"/>
      <c r="L665" s="162"/>
      <c r="M665" s="86"/>
      <c r="N665" s="87"/>
      <c r="O665" s="87"/>
      <c r="P665" s="87"/>
      <c r="Q665" s="87"/>
      <c r="R665" s="87"/>
      <c r="S665" s="158"/>
      <c r="T665" s="155"/>
      <c r="U665" s="87"/>
      <c r="V665" s="159"/>
      <c r="W665" s="21">
        <v>1</v>
      </c>
      <c r="X665" s="21"/>
      <c r="Y665" s="21"/>
      <c r="Z665" s="21"/>
      <c r="AA665" s="21"/>
      <c r="AB665" s="21"/>
      <c r="AC665" s="21"/>
      <c r="AD665" s="21"/>
      <c r="AE665" s="21"/>
      <c r="AF665" s="21"/>
    </row>
    <row r="666" spans="1:32" ht="30" customHeight="1" x14ac:dyDescent="0.2">
      <c r="A666" s="22"/>
      <c r="B666" s="155"/>
      <c r="C666" s="155"/>
      <c r="D666" s="155"/>
      <c r="E666" s="155"/>
      <c r="F666" s="155"/>
      <c r="G666" s="38"/>
      <c r="H666" s="38"/>
      <c r="I666" s="155"/>
      <c r="J666" s="162"/>
      <c r="K666" s="155"/>
      <c r="L666" s="162"/>
      <c r="M666" s="86"/>
      <c r="N666" s="87"/>
      <c r="O666" s="87"/>
      <c r="P666" s="87"/>
      <c r="Q666" s="87"/>
      <c r="R666" s="87"/>
      <c r="S666" s="158"/>
      <c r="T666" s="155"/>
      <c r="U666" s="87"/>
      <c r="V666" s="159"/>
      <c r="W666" s="21">
        <v>1</v>
      </c>
      <c r="X666" s="21"/>
      <c r="Y666" s="21"/>
      <c r="Z666" s="21"/>
      <c r="AA666" s="21"/>
      <c r="AB666" s="21"/>
      <c r="AC666" s="21"/>
      <c r="AD666" s="21"/>
      <c r="AE666" s="21"/>
      <c r="AF666" s="21"/>
    </row>
    <row r="667" spans="1:32" ht="30" customHeight="1" x14ac:dyDescent="0.2">
      <c r="A667" s="22"/>
      <c r="B667" s="155"/>
      <c r="C667" s="155"/>
      <c r="D667" s="155"/>
      <c r="E667" s="155"/>
      <c r="F667" s="155"/>
      <c r="G667" s="38"/>
      <c r="H667" s="38"/>
      <c r="I667" s="155"/>
      <c r="J667" s="162"/>
      <c r="K667" s="155"/>
      <c r="L667" s="162"/>
      <c r="M667" s="86"/>
      <c r="N667" s="87"/>
      <c r="O667" s="87"/>
      <c r="P667" s="87"/>
      <c r="Q667" s="87"/>
      <c r="R667" s="87"/>
      <c r="S667" s="158"/>
      <c r="T667" s="155"/>
      <c r="U667" s="87"/>
      <c r="V667" s="159"/>
      <c r="W667" s="21">
        <v>1</v>
      </c>
      <c r="X667" s="21"/>
      <c r="Y667" s="21"/>
      <c r="Z667" s="21"/>
      <c r="AA667" s="21"/>
      <c r="AB667" s="21"/>
      <c r="AC667" s="21"/>
      <c r="AD667" s="21"/>
      <c r="AE667" s="21"/>
      <c r="AF667" s="21"/>
    </row>
    <row r="668" spans="1:32" ht="30" customHeight="1" x14ac:dyDescent="0.2">
      <c r="A668" s="22"/>
      <c r="B668" s="155"/>
      <c r="C668" s="155"/>
      <c r="D668" s="155"/>
      <c r="E668" s="155"/>
      <c r="F668" s="155"/>
      <c r="G668" s="38"/>
      <c r="H668" s="38"/>
      <c r="I668" s="155"/>
      <c r="J668" s="162"/>
      <c r="K668" s="155"/>
      <c r="L668" s="162"/>
      <c r="M668" s="86"/>
      <c r="N668" s="87"/>
      <c r="O668" s="87"/>
      <c r="P668" s="87"/>
      <c r="Q668" s="87"/>
      <c r="R668" s="87"/>
      <c r="S668" s="158"/>
      <c r="T668" s="155"/>
      <c r="U668" s="87"/>
      <c r="V668" s="159"/>
      <c r="W668" s="21">
        <v>1</v>
      </c>
      <c r="X668" s="21"/>
      <c r="Y668" s="21"/>
      <c r="Z668" s="21"/>
      <c r="AA668" s="21"/>
      <c r="AB668" s="21"/>
      <c r="AC668" s="21"/>
      <c r="AD668" s="21"/>
      <c r="AE668" s="21"/>
      <c r="AF668" s="21"/>
    </row>
    <row r="669" spans="1:32" ht="30" customHeight="1" x14ac:dyDescent="0.2">
      <c r="A669" s="22"/>
      <c r="B669" s="155"/>
      <c r="C669" s="155"/>
      <c r="D669" s="155"/>
      <c r="E669" s="155"/>
      <c r="F669" s="155"/>
      <c r="G669" s="38"/>
      <c r="H669" s="38"/>
      <c r="I669" s="155"/>
      <c r="J669" s="162"/>
      <c r="K669" s="155"/>
      <c r="L669" s="162"/>
      <c r="M669" s="86"/>
      <c r="N669" s="87"/>
      <c r="O669" s="87"/>
      <c r="P669" s="87"/>
      <c r="Q669" s="87"/>
      <c r="R669" s="87"/>
      <c r="S669" s="158"/>
      <c r="T669" s="155"/>
      <c r="U669" s="87"/>
      <c r="V669" s="159"/>
      <c r="W669" s="21">
        <v>1</v>
      </c>
      <c r="X669" s="21"/>
      <c r="Y669" s="21"/>
      <c r="Z669" s="21"/>
      <c r="AA669" s="21"/>
      <c r="AB669" s="21"/>
      <c r="AC669" s="21"/>
      <c r="AD669" s="21"/>
      <c r="AE669" s="21"/>
      <c r="AF669" s="21"/>
    </row>
    <row r="670" spans="1:32" ht="30" customHeight="1" x14ac:dyDescent="0.2">
      <c r="A670" s="22"/>
      <c r="B670" s="155"/>
      <c r="C670" s="155"/>
      <c r="D670" s="155"/>
      <c r="E670" s="155"/>
      <c r="F670" s="155"/>
      <c r="G670" s="38"/>
      <c r="H670" s="38"/>
      <c r="I670" s="155"/>
      <c r="J670" s="162"/>
      <c r="K670" s="155"/>
      <c r="L670" s="162"/>
      <c r="M670" s="86"/>
      <c r="N670" s="87"/>
      <c r="O670" s="87"/>
      <c r="P670" s="87"/>
      <c r="Q670" s="87"/>
      <c r="R670" s="87"/>
      <c r="S670" s="158"/>
      <c r="T670" s="155"/>
      <c r="U670" s="87"/>
      <c r="V670" s="159"/>
      <c r="W670" s="21">
        <v>1</v>
      </c>
      <c r="X670" s="21"/>
      <c r="Y670" s="21"/>
      <c r="Z670" s="21"/>
      <c r="AA670" s="21"/>
      <c r="AB670" s="21"/>
      <c r="AC670" s="21"/>
      <c r="AD670" s="21"/>
      <c r="AE670" s="21"/>
      <c r="AF670" s="21"/>
    </row>
    <row r="671" spans="1:32" ht="30" customHeight="1" x14ac:dyDescent="0.2">
      <c r="A671" s="22"/>
      <c r="B671" s="155"/>
      <c r="C671" s="155"/>
      <c r="D671" s="155"/>
      <c r="E671" s="155"/>
      <c r="F671" s="155"/>
      <c r="G671" s="38"/>
      <c r="H671" s="38"/>
      <c r="I671" s="155"/>
      <c r="J671" s="162"/>
      <c r="K671" s="155"/>
      <c r="L671" s="162"/>
      <c r="M671" s="86"/>
      <c r="N671" s="87"/>
      <c r="O671" s="87"/>
      <c r="P671" s="87"/>
      <c r="Q671" s="87"/>
      <c r="R671" s="87"/>
      <c r="S671" s="158"/>
      <c r="T671" s="155"/>
      <c r="U671" s="87"/>
      <c r="V671" s="159"/>
      <c r="W671" s="21">
        <v>1</v>
      </c>
      <c r="X671" s="21"/>
      <c r="Y671" s="21"/>
      <c r="Z671" s="21"/>
      <c r="AA671" s="21"/>
      <c r="AB671" s="21"/>
      <c r="AC671" s="21"/>
      <c r="AD671" s="21"/>
      <c r="AE671" s="21"/>
      <c r="AF671" s="21"/>
    </row>
    <row r="672" spans="1:32" ht="30" customHeight="1" x14ac:dyDescent="0.2">
      <c r="A672" s="22"/>
      <c r="B672" s="155"/>
      <c r="C672" s="155"/>
      <c r="D672" s="155"/>
      <c r="E672" s="155"/>
      <c r="F672" s="155"/>
      <c r="G672" s="38"/>
      <c r="H672" s="38"/>
      <c r="I672" s="155"/>
      <c r="J672" s="162"/>
      <c r="K672" s="155"/>
      <c r="L672" s="162"/>
      <c r="M672" s="86"/>
      <c r="N672" s="87"/>
      <c r="O672" s="87"/>
      <c r="P672" s="87"/>
      <c r="Q672" s="87"/>
      <c r="R672" s="87"/>
      <c r="S672" s="158"/>
      <c r="T672" s="155"/>
      <c r="U672" s="87"/>
      <c r="V672" s="159"/>
      <c r="W672" s="21">
        <v>1</v>
      </c>
      <c r="X672" s="21"/>
      <c r="Y672" s="21"/>
      <c r="Z672" s="21"/>
      <c r="AA672" s="21"/>
      <c r="AB672" s="21"/>
      <c r="AC672" s="21"/>
      <c r="AD672" s="21"/>
      <c r="AE672" s="21"/>
      <c r="AF672" s="21"/>
    </row>
    <row r="673" spans="1:32" ht="30" customHeight="1" x14ac:dyDescent="0.2">
      <c r="A673" s="22"/>
      <c r="B673" s="155"/>
      <c r="C673" s="155"/>
      <c r="D673" s="155"/>
      <c r="E673" s="155"/>
      <c r="F673" s="155"/>
      <c r="G673" s="38"/>
      <c r="H673" s="38"/>
      <c r="I673" s="155"/>
      <c r="J673" s="162"/>
      <c r="K673" s="155"/>
      <c r="L673" s="162"/>
      <c r="M673" s="86"/>
      <c r="N673" s="87"/>
      <c r="O673" s="87"/>
      <c r="P673" s="87"/>
      <c r="Q673" s="87"/>
      <c r="R673" s="87"/>
      <c r="S673" s="158"/>
      <c r="T673" s="155"/>
      <c r="U673" s="87"/>
      <c r="V673" s="159"/>
      <c r="W673" s="21">
        <v>1</v>
      </c>
      <c r="X673" s="21"/>
      <c r="Y673" s="21"/>
      <c r="Z673" s="21"/>
      <c r="AA673" s="21"/>
      <c r="AB673" s="21"/>
      <c r="AC673" s="21"/>
      <c r="AD673" s="21"/>
      <c r="AE673" s="21"/>
      <c r="AF673" s="21"/>
    </row>
    <row r="674" spans="1:32" ht="30" customHeight="1" x14ac:dyDescent="0.2">
      <c r="A674" s="22"/>
      <c r="B674" s="155"/>
      <c r="C674" s="155"/>
      <c r="D674" s="155"/>
      <c r="E674" s="155"/>
      <c r="F674" s="155"/>
      <c r="G674" s="38"/>
      <c r="H674" s="38"/>
      <c r="I674" s="155"/>
      <c r="J674" s="162"/>
      <c r="K674" s="155"/>
      <c r="L674" s="162"/>
      <c r="M674" s="86"/>
      <c r="N674" s="87"/>
      <c r="O674" s="87"/>
      <c r="P674" s="87"/>
      <c r="Q674" s="87"/>
      <c r="R674" s="87"/>
      <c r="S674" s="158"/>
      <c r="T674" s="155"/>
      <c r="U674" s="87"/>
      <c r="V674" s="159"/>
      <c r="W674" s="21">
        <v>1</v>
      </c>
      <c r="X674" s="21"/>
      <c r="Y674" s="21"/>
      <c r="Z674" s="21"/>
      <c r="AA674" s="21"/>
      <c r="AB674" s="21"/>
      <c r="AC674" s="21"/>
      <c r="AD674" s="21"/>
      <c r="AE674" s="21"/>
      <c r="AF674" s="21"/>
    </row>
    <row r="675" spans="1:32" ht="30" customHeight="1" x14ac:dyDescent="0.2">
      <c r="A675" s="22"/>
      <c r="B675" s="155"/>
      <c r="C675" s="155"/>
      <c r="D675" s="155"/>
      <c r="E675" s="155"/>
      <c r="F675" s="155"/>
      <c r="G675" s="38"/>
      <c r="H675" s="38"/>
      <c r="I675" s="155"/>
      <c r="J675" s="162"/>
      <c r="K675" s="155"/>
      <c r="L675" s="162"/>
      <c r="M675" s="86"/>
      <c r="N675" s="87"/>
      <c r="O675" s="87"/>
      <c r="P675" s="87"/>
      <c r="Q675" s="87"/>
      <c r="R675" s="87"/>
      <c r="S675" s="158"/>
      <c r="T675" s="155"/>
      <c r="U675" s="87"/>
      <c r="V675" s="159"/>
      <c r="W675" s="21">
        <v>1</v>
      </c>
      <c r="X675" s="21"/>
      <c r="Y675" s="21"/>
      <c r="Z675" s="21"/>
      <c r="AA675" s="21"/>
      <c r="AB675" s="21"/>
      <c r="AC675" s="21"/>
      <c r="AD675" s="21"/>
      <c r="AE675" s="21"/>
      <c r="AF675" s="21"/>
    </row>
    <row r="676" spans="1:32" ht="30" customHeight="1" x14ac:dyDescent="0.2">
      <c r="A676" s="22"/>
      <c r="B676" s="155"/>
      <c r="C676" s="155"/>
      <c r="D676" s="155"/>
      <c r="E676" s="155"/>
      <c r="F676" s="155"/>
      <c r="G676" s="38"/>
      <c r="H676" s="38"/>
      <c r="I676" s="155"/>
      <c r="J676" s="162"/>
      <c r="K676" s="155"/>
      <c r="L676" s="162"/>
      <c r="M676" s="86"/>
      <c r="N676" s="87"/>
      <c r="O676" s="87"/>
      <c r="P676" s="87"/>
      <c r="Q676" s="87"/>
      <c r="R676" s="87"/>
      <c r="S676" s="158"/>
      <c r="T676" s="155"/>
      <c r="U676" s="87"/>
      <c r="V676" s="159"/>
      <c r="W676" s="21">
        <v>1</v>
      </c>
      <c r="X676" s="21"/>
      <c r="Y676" s="21"/>
      <c r="Z676" s="21"/>
      <c r="AA676" s="21"/>
      <c r="AB676" s="21"/>
      <c r="AC676" s="21"/>
      <c r="AD676" s="21"/>
      <c r="AE676" s="21"/>
      <c r="AF676" s="21"/>
    </row>
    <row r="677" spans="1:32" ht="30" customHeight="1" x14ac:dyDescent="0.2">
      <c r="A677" s="22"/>
      <c r="B677" s="155"/>
      <c r="C677" s="155"/>
      <c r="D677" s="155"/>
      <c r="E677" s="155"/>
      <c r="F677" s="155"/>
      <c r="G677" s="38"/>
      <c r="H677" s="38"/>
      <c r="I677" s="155"/>
      <c r="J677" s="162"/>
      <c r="K677" s="155"/>
      <c r="L677" s="162"/>
      <c r="M677" s="86"/>
      <c r="N677" s="87"/>
      <c r="O677" s="87"/>
      <c r="P677" s="87"/>
      <c r="Q677" s="87"/>
      <c r="R677" s="87"/>
      <c r="S677" s="158"/>
      <c r="T677" s="155"/>
      <c r="U677" s="87"/>
      <c r="V677" s="159"/>
      <c r="W677" s="21">
        <v>1</v>
      </c>
      <c r="X677" s="21"/>
      <c r="Y677" s="21"/>
      <c r="Z677" s="21"/>
      <c r="AA677" s="21"/>
      <c r="AB677" s="21"/>
      <c r="AC677" s="21"/>
      <c r="AD677" s="21"/>
      <c r="AE677" s="21"/>
      <c r="AF677" s="21"/>
    </row>
    <row r="678" spans="1:32" ht="30" customHeight="1" x14ac:dyDescent="0.2">
      <c r="A678" s="22"/>
      <c r="B678" s="155"/>
      <c r="C678" s="155"/>
      <c r="D678" s="155"/>
      <c r="E678" s="155"/>
      <c r="F678" s="155"/>
      <c r="G678" s="38"/>
      <c r="H678" s="38"/>
      <c r="I678" s="155"/>
      <c r="J678" s="162"/>
      <c r="K678" s="155"/>
      <c r="L678" s="162"/>
      <c r="M678" s="86"/>
      <c r="N678" s="87"/>
      <c r="O678" s="87"/>
      <c r="P678" s="87"/>
      <c r="Q678" s="87"/>
      <c r="R678" s="87"/>
      <c r="S678" s="158"/>
      <c r="T678" s="155"/>
      <c r="U678" s="87"/>
      <c r="V678" s="159"/>
      <c r="W678" s="21">
        <v>1</v>
      </c>
      <c r="X678" s="21"/>
      <c r="Y678" s="21"/>
      <c r="Z678" s="21"/>
      <c r="AA678" s="21"/>
      <c r="AB678" s="21"/>
      <c r="AC678" s="21"/>
      <c r="AD678" s="21"/>
      <c r="AE678" s="21"/>
      <c r="AF678" s="21"/>
    </row>
    <row r="679" spans="1:32" ht="30" customHeight="1" x14ac:dyDescent="0.2">
      <c r="A679" s="22"/>
      <c r="B679" s="155"/>
      <c r="C679" s="155"/>
      <c r="D679" s="155"/>
      <c r="E679" s="155"/>
      <c r="F679" s="155"/>
      <c r="G679" s="38"/>
      <c r="H679" s="38"/>
      <c r="I679" s="155"/>
      <c r="J679" s="162"/>
      <c r="K679" s="155"/>
      <c r="L679" s="162"/>
      <c r="M679" s="86"/>
      <c r="N679" s="87"/>
      <c r="O679" s="87"/>
      <c r="P679" s="87"/>
      <c r="Q679" s="87"/>
      <c r="R679" s="87"/>
      <c r="S679" s="158"/>
      <c r="T679" s="155"/>
      <c r="U679" s="87"/>
      <c r="V679" s="159"/>
      <c r="W679" s="21">
        <v>1</v>
      </c>
      <c r="X679" s="21"/>
      <c r="Y679" s="21"/>
      <c r="Z679" s="21"/>
      <c r="AA679" s="21"/>
      <c r="AB679" s="21"/>
      <c r="AC679" s="21"/>
      <c r="AD679" s="21"/>
      <c r="AE679" s="21"/>
      <c r="AF679" s="21"/>
    </row>
    <row r="680" spans="1:32" ht="30" customHeight="1" x14ac:dyDescent="0.2">
      <c r="A680" s="22"/>
      <c r="B680" s="155"/>
      <c r="C680" s="155"/>
      <c r="D680" s="155"/>
      <c r="E680" s="155"/>
      <c r="F680" s="155"/>
      <c r="G680" s="38"/>
      <c r="H680" s="38"/>
      <c r="I680" s="155"/>
      <c r="J680" s="162"/>
      <c r="K680" s="155"/>
      <c r="L680" s="162"/>
      <c r="M680" s="86"/>
      <c r="N680" s="87"/>
      <c r="O680" s="87"/>
      <c r="P680" s="87"/>
      <c r="Q680" s="87"/>
      <c r="R680" s="87"/>
      <c r="S680" s="158"/>
      <c r="T680" s="155"/>
      <c r="U680" s="87"/>
      <c r="V680" s="159"/>
      <c r="W680" s="21">
        <v>1</v>
      </c>
      <c r="X680" s="21"/>
      <c r="Y680" s="21"/>
      <c r="Z680" s="21"/>
      <c r="AA680" s="21"/>
      <c r="AB680" s="21"/>
      <c r="AC680" s="21"/>
      <c r="AD680" s="21"/>
      <c r="AE680" s="21"/>
      <c r="AF680" s="21"/>
    </row>
    <row r="681" spans="1:32" ht="30" customHeight="1" x14ac:dyDescent="0.2">
      <c r="A681" s="22"/>
      <c r="B681" s="155"/>
      <c r="C681" s="155"/>
      <c r="D681" s="155"/>
      <c r="E681" s="155"/>
      <c r="F681" s="155"/>
      <c r="G681" s="38"/>
      <c r="H681" s="38"/>
      <c r="I681" s="155"/>
      <c r="J681" s="162"/>
      <c r="K681" s="155"/>
      <c r="L681" s="162"/>
      <c r="M681" s="86"/>
      <c r="N681" s="87"/>
      <c r="O681" s="87"/>
      <c r="P681" s="87"/>
      <c r="Q681" s="87"/>
      <c r="R681" s="87"/>
      <c r="S681" s="158"/>
      <c r="T681" s="155"/>
      <c r="U681" s="87"/>
      <c r="V681" s="159"/>
      <c r="W681" s="21">
        <v>1</v>
      </c>
      <c r="X681" s="21"/>
      <c r="Y681" s="21"/>
      <c r="Z681" s="21"/>
      <c r="AA681" s="21"/>
      <c r="AB681" s="21"/>
      <c r="AC681" s="21"/>
      <c r="AD681" s="21"/>
      <c r="AE681" s="21"/>
      <c r="AF681" s="21"/>
    </row>
    <row r="682" spans="1:32" ht="30" customHeight="1" x14ac:dyDescent="0.2">
      <c r="A682" s="22"/>
      <c r="B682" s="155"/>
      <c r="C682" s="155"/>
      <c r="D682" s="155"/>
      <c r="E682" s="155"/>
      <c r="F682" s="155"/>
      <c r="G682" s="38"/>
      <c r="H682" s="38"/>
      <c r="I682" s="155"/>
      <c r="J682" s="162"/>
      <c r="K682" s="155"/>
      <c r="L682" s="162"/>
      <c r="M682" s="86"/>
      <c r="N682" s="87"/>
      <c r="O682" s="87"/>
      <c r="P682" s="87"/>
      <c r="Q682" s="87"/>
      <c r="R682" s="87"/>
      <c r="S682" s="158"/>
      <c r="T682" s="155"/>
      <c r="U682" s="87"/>
      <c r="V682" s="159"/>
      <c r="W682" s="21">
        <v>1</v>
      </c>
      <c r="X682" s="21"/>
      <c r="Y682" s="21"/>
      <c r="Z682" s="21"/>
      <c r="AA682" s="21"/>
      <c r="AB682" s="21"/>
      <c r="AC682" s="21"/>
      <c r="AD682" s="21"/>
      <c r="AE682" s="21"/>
      <c r="AF682" s="21"/>
    </row>
    <row r="683" spans="1:32" ht="30" customHeight="1" x14ac:dyDescent="0.2">
      <c r="A683" s="22"/>
      <c r="B683" s="155"/>
      <c r="C683" s="155"/>
      <c r="D683" s="155"/>
      <c r="E683" s="155"/>
      <c r="F683" s="155"/>
      <c r="G683" s="38"/>
      <c r="H683" s="38"/>
      <c r="I683" s="155"/>
      <c r="J683" s="162"/>
      <c r="K683" s="155"/>
      <c r="L683" s="162"/>
      <c r="M683" s="86"/>
      <c r="N683" s="87"/>
      <c r="O683" s="87"/>
      <c r="P683" s="87"/>
      <c r="Q683" s="87"/>
      <c r="R683" s="87"/>
      <c r="S683" s="158"/>
      <c r="T683" s="155"/>
      <c r="U683" s="87"/>
      <c r="V683" s="159"/>
      <c r="W683" s="21">
        <v>1</v>
      </c>
      <c r="X683" s="21"/>
      <c r="Y683" s="21"/>
      <c r="Z683" s="21"/>
      <c r="AA683" s="21"/>
      <c r="AB683" s="21"/>
      <c r="AC683" s="21"/>
      <c r="AD683" s="21"/>
      <c r="AE683" s="21"/>
      <c r="AF683" s="21"/>
    </row>
    <row r="684" spans="1:32" ht="30" customHeight="1" x14ac:dyDescent="0.2">
      <c r="A684" s="22"/>
      <c r="B684" s="155"/>
      <c r="C684" s="155"/>
      <c r="D684" s="155"/>
      <c r="E684" s="155"/>
      <c r="F684" s="155"/>
      <c r="G684" s="38"/>
      <c r="H684" s="38"/>
      <c r="I684" s="155"/>
      <c r="J684" s="162"/>
      <c r="K684" s="155"/>
      <c r="L684" s="162"/>
      <c r="M684" s="86"/>
      <c r="N684" s="87"/>
      <c r="O684" s="87"/>
      <c r="P684" s="87"/>
      <c r="Q684" s="87"/>
      <c r="R684" s="87"/>
      <c r="S684" s="158"/>
      <c r="T684" s="155"/>
      <c r="U684" s="87"/>
      <c r="V684" s="159"/>
      <c r="W684" s="21">
        <v>1</v>
      </c>
      <c r="X684" s="21"/>
      <c r="Y684" s="21"/>
      <c r="Z684" s="21"/>
      <c r="AA684" s="21"/>
      <c r="AB684" s="21"/>
      <c r="AC684" s="21"/>
      <c r="AD684" s="21"/>
      <c r="AE684" s="21"/>
      <c r="AF684" s="21"/>
    </row>
    <row r="685" spans="1:32" ht="30" customHeight="1" x14ac:dyDescent="0.2">
      <c r="A685" s="22"/>
      <c r="B685" s="155"/>
      <c r="C685" s="155"/>
      <c r="D685" s="155"/>
      <c r="E685" s="155"/>
      <c r="F685" s="155"/>
      <c r="G685" s="38"/>
      <c r="H685" s="38"/>
      <c r="I685" s="155"/>
      <c r="J685" s="162"/>
      <c r="K685" s="155"/>
      <c r="L685" s="162"/>
      <c r="M685" s="86"/>
      <c r="N685" s="87"/>
      <c r="O685" s="87"/>
      <c r="P685" s="87"/>
      <c r="Q685" s="87"/>
      <c r="R685" s="87"/>
      <c r="S685" s="158"/>
      <c r="T685" s="155"/>
      <c r="U685" s="87"/>
      <c r="V685" s="159"/>
      <c r="W685" s="21">
        <v>1</v>
      </c>
      <c r="X685" s="21"/>
      <c r="Y685" s="21"/>
      <c r="Z685" s="21"/>
      <c r="AA685" s="21"/>
      <c r="AB685" s="21"/>
      <c r="AC685" s="21"/>
      <c r="AD685" s="21"/>
      <c r="AE685" s="21"/>
      <c r="AF685" s="21"/>
    </row>
    <row r="686" spans="1:32" ht="30" customHeight="1" x14ac:dyDescent="0.2">
      <c r="A686" s="22"/>
      <c r="B686" s="155"/>
      <c r="C686" s="155"/>
      <c r="D686" s="155"/>
      <c r="E686" s="155"/>
      <c r="F686" s="155"/>
      <c r="G686" s="38"/>
      <c r="H686" s="38"/>
      <c r="I686" s="155"/>
      <c r="J686" s="162"/>
      <c r="K686" s="155"/>
      <c r="L686" s="162"/>
      <c r="M686" s="86"/>
      <c r="N686" s="87"/>
      <c r="O686" s="87"/>
      <c r="P686" s="87"/>
      <c r="Q686" s="87"/>
      <c r="R686" s="87"/>
      <c r="S686" s="158"/>
      <c r="T686" s="155"/>
      <c r="U686" s="87"/>
      <c r="V686" s="159"/>
      <c r="W686" s="21">
        <v>1</v>
      </c>
      <c r="X686" s="21"/>
      <c r="Y686" s="21"/>
      <c r="Z686" s="21"/>
      <c r="AA686" s="21"/>
      <c r="AB686" s="21"/>
      <c r="AC686" s="21"/>
      <c r="AD686" s="21"/>
      <c r="AE686" s="21"/>
      <c r="AF686" s="21"/>
    </row>
    <row r="687" spans="1:32" ht="30" customHeight="1" x14ac:dyDescent="0.2">
      <c r="A687" s="22"/>
      <c r="B687" s="155"/>
      <c r="C687" s="155"/>
      <c r="D687" s="155"/>
      <c r="E687" s="155"/>
      <c r="F687" s="155"/>
      <c r="G687" s="38"/>
      <c r="H687" s="38"/>
      <c r="I687" s="155"/>
      <c r="J687" s="162"/>
      <c r="K687" s="155"/>
      <c r="L687" s="162"/>
      <c r="M687" s="86"/>
      <c r="N687" s="87"/>
      <c r="O687" s="87"/>
      <c r="P687" s="87"/>
      <c r="Q687" s="87"/>
      <c r="R687" s="87"/>
      <c r="S687" s="158"/>
      <c r="T687" s="155"/>
      <c r="U687" s="87"/>
      <c r="V687" s="159"/>
      <c r="W687" s="21">
        <v>1</v>
      </c>
      <c r="X687" s="21"/>
      <c r="Y687" s="21"/>
      <c r="Z687" s="21"/>
      <c r="AA687" s="21"/>
      <c r="AB687" s="21"/>
      <c r="AC687" s="21"/>
      <c r="AD687" s="21"/>
      <c r="AE687" s="21"/>
      <c r="AF687" s="21"/>
    </row>
    <row r="688" spans="1:32" ht="30" customHeight="1" x14ac:dyDescent="0.2">
      <c r="A688" s="22"/>
      <c r="B688" s="155"/>
      <c r="C688" s="155"/>
      <c r="D688" s="155"/>
      <c r="E688" s="155"/>
      <c r="F688" s="155"/>
      <c r="G688" s="38"/>
      <c r="H688" s="38"/>
      <c r="I688" s="155"/>
      <c r="J688" s="162"/>
      <c r="K688" s="155"/>
      <c r="L688" s="162"/>
      <c r="M688" s="86"/>
      <c r="N688" s="87"/>
      <c r="O688" s="87"/>
      <c r="P688" s="87"/>
      <c r="Q688" s="87"/>
      <c r="R688" s="87"/>
      <c r="S688" s="158"/>
      <c r="T688" s="155"/>
      <c r="U688" s="87"/>
      <c r="V688" s="159"/>
      <c r="W688" s="21">
        <v>1</v>
      </c>
      <c r="X688" s="21"/>
      <c r="Y688" s="21"/>
      <c r="Z688" s="21"/>
      <c r="AA688" s="21"/>
      <c r="AB688" s="21"/>
      <c r="AC688" s="21"/>
      <c r="AD688" s="21"/>
      <c r="AE688" s="21"/>
      <c r="AF688" s="21"/>
    </row>
    <row r="689" spans="1:32" ht="30" customHeight="1" x14ac:dyDescent="0.2">
      <c r="A689" s="22"/>
      <c r="B689" s="155"/>
      <c r="C689" s="155"/>
      <c r="D689" s="155"/>
      <c r="E689" s="155"/>
      <c r="F689" s="155"/>
      <c r="G689" s="38"/>
      <c r="H689" s="38"/>
      <c r="I689" s="155"/>
      <c r="J689" s="162"/>
      <c r="K689" s="155"/>
      <c r="L689" s="162"/>
      <c r="M689" s="86"/>
      <c r="N689" s="87"/>
      <c r="O689" s="87"/>
      <c r="P689" s="87"/>
      <c r="Q689" s="87"/>
      <c r="R689" s="87"/>
      <c r="S689" s="158"/>
      <c r="T689" s="155"/>
      <c r="U689" s="87"/>
      <c r="V689" s="159"/>
      <c r="W689" s="21">
        <v>1</v>
      </c>
      <c r="X689" s="21"/>
      <c r="Y689" s="21"/>
      <c r="Z689" s="21"/>
      <c r="AA689" s="21"/>
      <c r="AB689" s="21"/>
      <c r="AC689" s="21"/>
      <c r="AD689" s="21"/>
      <c r="AE689" s="21"/>
      <c r="AF689" s="21"/>
    </row>
    <row r="690" spans="1:32" ht="30" customHeight="1" x14ac:dyDescent="0.2">
      <c r="A690" s="22"/>
      <c r="B690" s="155"/>
      <c r="C690" s="155"/>
      <c r="D690" s="155"/>
      <c r="E690" s="155"/>
      <c r="F690" s="155"/>
      <c r="G690" s="38"/>
      <c r="H690" s="38"/>
      <c r="I690" s="155"/>
      <c r="J690" s="162"/>
      <c r="K690" s="155"/>
      <c r="L690" s="162"/>
      <c r="M690" s="86"/>
      <c r="N690" s="87"/>
      <c r="O690" s="87"/>
      <c r="P690" s="87"/>
      <c r="Q690" s="87"/>
      <c r="R690" s="87"/>
      <c r="S690" s="158"/>
      <c r="T690" s="155"/>
      <c r="U690" s="87"/>
      <c r="V690" s="159"/>
      <c r="W690" s="21">
        <v>1</v>
      </c>
      <c r="X690" s="21"/>
      <c r="Y690" s="21"/>
      <c r="Z690" s="21"/>
      <c r="AA690" s="21"/>
      <c r="AB690" s="21"/>
      <c r="AC690" s="21"/>
      <c r="AD690" s="21"/>
      <c r="AE690" s="21"/>
      <c r="AF690" s="21"/>
    </row>
    <row r="691" spans="1:32" ht="30" customHeight="1" x14ac:dyDescent="0.2">
      <c r="A691" s="22"/>
      <c r="B691" s="155"/>
      <c r="C691" s="155"/>
      <c r="D691" s="155"/>
      <c r="E691" s="155"/>
      <c r="F691" s="155"/>
      <c r="G691" s="38"/>
      <c r="H691" s="38"/>
      <c r="I691" s="155"/>
      <c r="J691" s="162"/>
      <c r="K691" s="155"/>
      <c r="L691" s="162"/>
      <c r="M691" s="86"/>
      <c r="N691" s="87"/>
      <c r="O691" s="87"/>
      <c r="P691" s="87"/>
      <c r="Q691" s="87"/>
      <c r="R691" s="87"/>
      <c r="S691" s="158"/>
      <c r="T691" s="155"/>
      <c r="U691" s="87"/>
      <c r="V691" s="159"/>
      <c r="W691" s="21">
        <v>1</v>
      </c>
      <c r="X691" s="21"/>
      <c r="Y691" s="21"/>
      <c r="Z691" s="21"/>
      <c r="AA691" s="21"/>
      <c r="AB691" s="21"/>
      <c r="AC691" s="21"/>
      <c r="AD691" s="21"/>
      <c r="AE691" s="21"/>
      <c r="AF691" s="21"/>
    </row>
    <row r="692" spans="1:32" ht="30" customHeight="1" x14ac:dyDescent="0.2">
      <c r="A692" s="22"/>
      <c r="B692" s="155"/>
      <c r="C692" s="155"/>
      <c r="D692" s="155"/>
      <c r="E692" s="155"/>
      <c r="F692" s="155"/>
      <c r="G692" s="38"/>
      <c r="H692" s="38"/>
      <c r="I692" s="155"/>
      <c r="J692" s="162"/>
      <c r="K692" s="155"/>
      <c r="L692" s="162"/>
      <c r="M692" s="86"/>
      <c r="N692" s="87"/>
      <c r="O692" s="87"/>
      <c r="P692" s="87"/>
      <c r="Q692" s="87"/>
      <c r="R692" s="87"/>
      <c r="S692" s="158"/>
      <c r="T692" s="155"/>
      <c r="U692" s="87"/>
      <c r="V692" s="159"/>
      <c r="W692" s="21">
        <v>1</v>
      </c>
      <c r="X692" s="21"/>
      <c r="Y692" s="21"/>
      <c r="Z692" s="21"/>
      <c r="AA692" s="21"/>
      <c r="AB692" s="21"/>
      <c r="AC692" s="21"/>
      <c r="AD692" s="21"/>
      <c r="AE692" s="21"/>
      <c r="AF692" s="21"/>
    </row>
    <row r="693" spans="1:32" ht="30" customHeight="1" x14ac:dyDescent="0.2">
      <c r="A693" s="22"/>
      <c r="B693" s="155"/>
      <c r="C693" s="155"/>
      <c r="D693" s="155"/>
      <c r="E693" s="155"/>
      <c r="F693" s="155"/>
      <c r="G693" s="38"/>
      <c r="H693" s="38"/>
      <c r="I693" s="155"/>
      <c r="J693" s="162"/>
      <c r="K693" s="155"/>
      <c r="L693" s="162"/>
      <c r="M693" s="86"/>
      <c r="N693" s="87"/>
      <c r="O693" s="87"/>
      <c r="P693" s="87"/>
      <c r="Q693" s="87"/>
      <c r="R693" s="87"/>
      <c r="S693" s="158"/>
      <c r="T693" s="155"/>
      <c r="U693" s="87"/>
      <c r="V693" s="159"/>
      <c r="W693" s="21">
        <v>1</v>
      </c>
      <c r="X693" s="21"/>
      <c r="Y693" s="21"/>
      <c r="Z693" s="21"/>
      <c r="AA693" s="21"/>
      <c r="AB693" s="21"/>
      <c r="AC693" s="21"/>
      <c r="AD693" s="21"/>
      <c r="AE693" s="21"/>
      <c r="AF693" s="21"/>
    </row>
    <row r="694" spans="1:32" ht="30" customHeight="1" x14ac:dyDescent="0.2">
      <c r="A694" s="22"/>
      <c r="B694" s="155"/>
      <c r="C694" s="155"/>
      <c r="D694" s="155"/>
      <c r="E694" s="155"/>
      <c r="F694" s="155"/>
      <c r="G694" s="38"/>
      <c r="H694" s="38"/>
      <c r="I694" s="155"/>
      <c r="J694" s="162"/>
      <c r="K694" s="155"/>
      <c r="L694" s="162"/>
      <c r="M694" s="86"/>
      <c r="N694" s="87"/>
      <c r="O694" s="87"/>
      <c r="P694" s="87"/>
      <c r="Q694" s="87"/>
      <c r="R694" s="87"/>
      <c r="S694" s="158"/>
      <c r="T694" s="155"/>
      <c r="U694" s="87"/>
      <c r="V694" s="159"/>
      <c r="W694" s="21">
        <v>1</v>
      </c>
      <c r="X694" s="21"/>
      <c r="Y694" s="21"/>
      <c r="Z694" s="21"/>
      <c r="AA694" s="21"/>
      <c r="AB694" s="21"/>
      <c r="AC694" s="21"/>
      <c r="AD694" s="21"/>
      <c r="AE694" s="21"/>
      <c r="AF694" s="21"/>
    </row>
    <row r="695" spans="1:32" ht="30" customHeight="1" x14ac:dyDescent="0.2">
      <c r="A695" s="22"/>
      <c r="B695" s="155"/>
      <c r="C695" s="155"/>
      <c r="D695" s="155"/>
      <c r="E695" s="155"/>
      <c r="F695" s="155"/>
      <c r="G695" s="38"/>
      <c r="H695" s="38"/>
      <c r="I695" s="155"/>
      <c r="J695" s="162"/>
      <c r="K695" s="155"/>
      <c r="L695" s="162"/>
      <c r="M695" s="86"/>
      <c r="N695" s="87"/>
      <c r="O695" s="87"/>
      <c r="P695" s="87"/>
      <c r="Q695" s="87"/>
      <c r="R695" s="87"/>
      <c r="S695" s="158"/>
      <c r="T695" s="155"/>
      <c r="U695" s="87"/>
      <c r="V695" s="159"/>
      <c r="W695" s="21">
        <v>1</v>
      </c>
      <c r="X695" s="21"/>
      <c r="Y695" s="21"/>
      <c r="Z695" s="21"/>
      <c r="AA695" s="21"/>
      <c r="AB695" s="21"/>
      <c r="AC695" s="21"/>
      <c r="AD695" s="21"/>
      <c r="AE695" s="21"/>
      <c r="AF695" s="21"/>
    </row>
    <row r="696" spans="1:32" ht="30" customHeight="1" x14ac:dyDescent="0.2">
      <c r="A696" s="22"/>
      <c r="B696" s="155"/>
      <c r="C696" s="155"/>
      <c r="D696" s="155"/>
      <c r="E696" s="155"/>
      <c r="F696" s="155"/>
      <c r="G696" s="38"/>
      <c r="H696" s="38"/>
      <c r="I696" s="155"/>
      <c r="J696" s="162"/>
      <c r="K696" s="155"/>
      <c r="L696" s="162"/>
      <c r="M696" s="86"/>
      <c r="N696" s="87"/>
      <c r="O696" s="87"/>
      <c r="P696" s="87"/>
      <c r="Q696" s="87"/>
      <c r="R696" s="87"/>
      <c r="S696" s="158"/>
      <c r="T696" s="155"/>
      <c r="U696" s="87"/>
      <c r="V696" s="159"/>
      <c r="W696" s="21">
        <v>1</v>
      </c>
      <c r="X696" s="21"/>
      <c r="Y696" s="21"/>
      <c r="Z696" s="21"/>
      <c r="AA696" s="21"/>
      <c r="AB696" s="21"/>
      <c r="AC696" s="21"/>
      <c r="AD696" s="21"/>
      <c r="AE696" s="21"/>
      <c r="AF696" s="21"/>
    </row>
    <row r="697" spans="1:32" ht="30" customHeight="1" x14ac:dyDescent="0.2">
      <c r="A697" s="22"/>
      <c r="B697" s="155"/>
      <c r="C697" s="155"/>
      <c r="D697" s="155"/>
      <c r="E697" s="155"/>
      <c r="F697" s="155"/>
      <c r="G697" s="38"/>
      <c r="H697" s="38"/>
      <c r="I697" s="155"/>
      <c r="J697" s="162"/>
      <c r="K697" s="155"/>
      <c r="L697" s="162"/>
      <c r="M697" s="86"/>
      <c r="N697" s="87"/>
      <c r="O697" s="87"/>
      <c r="P697" s="87"/>
      <c r="Q697" s="87"/>
      <c r="R697" s="87"/>
      <c r="S697" s="158"/>
      <c r="T697" s="155"/>
      <c r="U697" s="87"/>
      <c r="V697" s="159"/>
      <c r="W697" s="21">
        <v>1</v>
      </c>
      <c r="X697" s="21"/>
      <c r="Y697" s="21"/>
      <c r="Z697" s="21"/>
      <c r="AA697" s="21"/>
      <c r="AB697" s="21"/>
      <c r="AC697" s="21"/>
      <c r="AD697" s="21"/>
      <c r="AE697" s="21"/>
      <c r="AF697" s="21"/>
    </row>
    <row r="698" spans="1:32" ht="30" customHeight="1" x14ac:dyDescent="0.2">
      <c r="A698" s="22"/>
      <c r="B698" s="155"/>
      <c r="C698" s="155"/>
      <c r="D698" s="155"/>
      <c r="E698" s="155"/>
      <c r="F698" s="155"/>
      <c r="G698" s="38"/>
      <c r="H698" s="38"/>
      <c r="I698" s="155"/>
      <c r="J698" s="162"/>
      <c r="K698" s="155"/>
      <c r="L698" s="162"/>
      <c r="M698" s="86"/>
      <c r="N698" s="87"/>
      <c r="O698" s="87"/>
      <c r="P698" s="87"/>
      <c r="Q698" s="87"/>
      <c r="R698" s="87"/>
      <c r="S698" s="158"/>
      <c r="T698" s="155"/>
      <c r="U698" s="87"/>
      <c r="V698" s="159"/>
      <c r="W698" s="21">
        <v>1</v>
      </c>
      <c r="X698" s="21"/>
      <c r="Y698" s="21"/>
      <c r="Z698" s="21"/>
      <c r="AA698" s="21"/>
      <c r="AB698" s="21"/>
      <c r="AC698" s="21"/>
      <c r="AD698" s="21"/>
      <c r="AE698" s="21"/>
      <c r="AF698" s="21"/>
    </row>
    <row r="699" spans="1:32" ht="30" customHeight="1" x14ac:dyDescent="0.2">
      <c r="A699" s="22"/>
      <c r="B699" s="155"/>
      <c r="C699" s="155"/>
      <c r="D699" s="155"/>
      <c r="E699" s="155"/>
      <c r="F699" s="155"/>
      <c r="G699" s="38"/>
      <c r="H699" s="38"/>
      <c r="I699" s="155"/>
      <c r="J699" s="162"/>
      <c r="K699" s="155"/>
      <c r="L699" s="162"/>
      <c r="M699" s="86"/>
      <c r="N699" s="87"/>
      <c r="O699" s="87"/>
      <c r="P699" s="87"/>
      <c r="Q699" s="87"/>
      <c r="R699" s="87"/>
      <c r="S699" s="158"/>
      <c r="T699" s="155"/>
      <c r="U699" s="87"/>
      <c r="V699" s="159"/>
      <c r="W699" s="21">
        <v>1</v>
      </c>
      <c r="X699" s="21"/>
      <c r="Y699" s="21"/>
      <c r="Z699" s="21"/>
      <c r="AA699" s="21"/>
      <c r="AB699" s="21"/>
      <c r="AC699" s="21"/>
      <c r="AD699" s="21"/>
      <c r="AE699" s="21"/>
      <c r="AF699" s="21"/>
    </row>
    <row r="700" spans="1:32" ht="30" customHeight="1" x14ac:dyDescent="0.2">
      <c r="A700" s="22"/>
      <c r="B700" s="155"/>
      <c r="C700" s="155"/>
      <c r="D700" s="155"/>
      <c r="E700" s="155"/>
      <c r="F700" s="155"/>
      <c r="G700" s="38"/>
      <c r="H700" s="38"/>
      <c r="I700" s="155"/>
      <c r="J700" s="162"/>
      <c r="K700" s="155"/>
      <c r="L700" s="162"/>
      <c r="M700" s="86"/>
      <c r="N700" s="87"/>
      <c r="O700" s="87"/>
      <c r="P700" s="87"/>
      <c r="Q700" s="87"/>
      <c r="R700" s="87"/>
      <c r="S700" s="158"/>
      <c r="T700" s="155"/>
      <c r="U700" s="87"/>
      <c r="V700" s="159"/>
      <c r="W700" s="21">
        <v>1</v>
      </c>
      <c r="X700" s="21"/>
      <c r="Y700" s="21"/>
      <c r="Z700" s="21"/>
      <c r="AA700" s="21"/>
      <c r="AB700" s="21"/>
      <c r="AC700" s="21"/>
      <c r="AD700" s="21"/>
      <c r="AE700" s="21"/>
      <c r="AF700" s="21"/>
    </row>
    <row r="701" spans="1:32" ht="30" customHeight="1" x14ac:dyDescent="0.2">
      <c r="A701" s="22"/>
      <c r="B701" s="155"/>
      <c r="C701" s="155"/>
      <c r="D701" s="155"/>
      <c r="E701" s="155"/>
      <c r="F701" s="155"/>
      <c r="G701" s="38"/>
      <c r="H701" s="38"/>
      <c r="I701" s="155"/>
      <c r="J701" s="162"/>
      <c r="K701" s="155"/>
      <c r="L701" s="162"/>
      <c r="M701" s="86"/>
      <c r="N701" s="87"/>
      <c r="O701" s="87"/>
      <c r="P701" s="87"/>
      <c r="Q701" s="87"/>
      <c r="R701" s="87"/>
      <c r="S701" s="158"/>
      <c r="T701" s="155"/>
      <c r="U701" s="87"/>
      <c r="V701" s="159"/>
      <c r="W701" s="21">
        <v>1</v>
      </c>
      <c r="X701" s="21"/>
      <c r="Y701" s="21"/>
      <c r="Z701" s="21"/>
      <c r="AA701" s="21"/>
      <c r="AB701" s="21"/>
      <c r="AC701" s="21"/>
      <c r="AD701" s="21"/>
      <c r="AE701" s="21"/>
      <c r="AF701" s="21"/>
    </row>
    <row r="702" spans="1:32" ht="30" customHeight="1" x14ac:dyDescent="0.2">
      <c r="A702" s="22"/>
      <c r="B702" s="155"/>
      <c r="C702" s="155"/>
      <c r="D702" s="155"/>
      <c r="E702" s="155"/>
      <c r="F702" s="155"/>
      <c r="G702" s="38"/>
      <c r="H702" s="38"/>
      <c r="I702" s="155"/>
      <c r="J702" s="162"/>
      <c r="K702" s="155"/>
      <c r="L702" s="162"/>
      <c r="M702" s="86"/>
      <c r="N702" s="87"/>
      <c r="O702" s="87"/>
      <c r="P702" s="87"/>
      <c r="Q702" s="87"/>
      <c r="R702" s="87"/>
      <c r="S702" s="158"/>
      <c r="T702" s="155"/>
      <c r="U702" s="87"/>
      <c r="V702" s="159"/>
      <c r="W702" s="21">
        <v>1</v>
      </c>
      <c r="X702" s="21"/>
      <c r="Y702" s="21"/>
      <c r="Z702" s="21"/>
      <c r="AA702" s="21"/>
      <c r="AB702" s="21"/>
      <c r="AC702" s="21"/>
      <c r="AD702" s="21"/>
      <c r="AE702" s="21"/>
      <c r="AF702" s="21"/>
    </row>
    <row r="703" spans="1:32" ht="30" customHeight="1" x14ac:dyDescent="0.2">
      <c r="A703" s="22"/>
      <c r="B703" s="155"/>
      <c r="C703" s="155"/>
      <c r="D703" s="155"/>
      <c r="E703" s="155"/>
      <c r="F703" s="155"/>
      <c r="G703" s="38"/>
      <c r="H703" s="38"/>
      <c r="I703" s="155"/>
      <c r="J703" s="162"/>
      <c r="K703" s="155"/>
      <c r="L703" s="162"/>
      <c r="M703" s="86"/>
      <c r="N703" s="87"/>
      <c r="O703" s="87"/>
      <c r="P703" s="87"/>
      <c r="Q703" s="87"/>
      <c r="R703" s="87"/>
      <c r="S703" s="158"/>
      <c r="T703" s="155"/>
      <c r="U703" s="87"/>
      <c r="V703" s="159"/>
      <c r="W703" s="21">
        <v>1</v>
      </c>
      <c r="X703" s="21"/>
      <c r="Y703" s="21"/>
      <c r="Z703" s="21"/>
      <c r="AA703" s="21"/>
      <c r="AB703" s="21"/>
      <c r="AC703" s="21"/>
      <c r="AD703" s="21"/>
      <c r="AE703" s="21"/>
      <c r="AF703" s="21"/>
    </row>
    <row r="704" spans="1:32" ht="30" customHeight="1" x14ac:dyDescent="0.2">
      <c r="A704" s="22"/>
      <c r="B704" s="155"/>
      <c r="C704" s="155"/>
      <c r="D704" s="155"/>
      <c r="E704" s="155"/>
      <c r="F704" s="155"/>
      <c r="G704" s="38"/>
      <c r="H704" s="38"/>
      <c r="I704" s="155"/>
      <c r="J704" s="162"/>
      <c r="K704" s="155"/>
      <c r="L704" s="162"/>
      <c r="M704" s="86"/>
      <c r="N704" s="87"/>
      <c r="O704" s="87"/>
      <c r="P704" s="87"/>
      <c r="Q704" s="87"/>
      <c r="R704" s="87"/>
      <c r="S704" s="158"/>
      <c r="T704" s="155"/>
      <c r="U704" s="87"/>
      <c r="V704" s="159"/>
      <c r="W704" s="21">
        <v>1</v>
      </c>
      <c r="X704" s="21"/>
      <c r="Y704" s="21"/>
      <c r="Z704" s="21"/>
      <c r="AA704" s="21"/>
      <c r="AB704" s="21"/>
      <c r="AC704" s="21"/>
      <c r="AD704" s="21"/>
      <c r="AE704" s="21"/>
      <c r="AF704" s="21"/>
    </row>
    <row r="705" spans="1:32" ht="30" customHeight="1" x14ac:dyDescent="0.2">
      <c r="A705" s="22"/>
      <c r="B705" s="155"/>
      <c r="C705" s="155"/>
      <c r="D705" s="155"/>
      <c r="E705" s="155"/>
      <c r="F705" s="155"/>
      <c r="G705" s="38"/>
      <c r="H705" s="38"/>
      <c r="I705" s="155"/>
      <c r="J705" s="162"/>
      <c r="K705" s="155"/>
      <c r="L705" s="162"/>
      <c r="M705" s="86"/>
      <c r="N705" s="87"/>
      <c r="O705" s="87"/>
      <c r="P705" s="87"/>
      <c r="Q705" s="87"/>
      <c r="R705" s="87"/>
      <c r="S705" s="158"/>
      <c r="T705" s="155"/>
      <c r="U705" s="87"/>
      <c r="V705" s="159"/>
      <c r="W705" s="21">
        <v>1</v>
      </c>
      <c r="X705" s="21"/>
      <c r="Y705" s="21"/>
      <c r="Z705" s="21"/>
      <c r="AA705" s="21"/>
      <c r="AB705" s="21"/>
      <c r="AC705" s="21"/>
      <c r="AD705" s="21"/>
      <c r="AE705" s="21"/>
      <c r="AF705" s="21"/>
    </row>
    <row r="706" spans="1:32" ht="30" customHeight="1" x14ac:dyDescent="0.2">
      <c r="A706" s="22"/>
      <c r="B706" s="155"/>
      <c r="C706" s="155"/>
      <c r="D706" s="155"/>
      <c r="E706" s="155"/>
      <c r="F706" s="155"/>
      <c r="G706" s="38"/>
      <c r="H706" s="38"/>
      <c r="I706" s="155"/>
      <c r="J706" s="162"/>
      <c r="K706" s="155"/>
      <c r="L706" s="162"/>
      <c r="M706" s="86"/>
      <c r="N706" s="87"/>
      <c r="O706" s="87"/>
      <c r="P706" s="87"/>
      <c r="Q706" s="87"/>
      <c r="R706" s="87"/>
      <c r="S706" s="158"/>
      <c r="T706" s="155"/>
      <c r="U706" s="87"/>
      <c r="V706" s="159"/>
      <c r="W706" s="21">
        <v>1</v>
      </c>
      <c r="X706" s="21"/>
      <c r="Y706" s="21"/>
      <c r="Z706" s="21"/>
      <c r="AA706" s="21"/>
      <c r="AB706" s="21"/>
      <c r="AC706" s="21"/>
      <c r="AD706" s="21"/>
      <c r="AE706" s="21"/>
      <c r="AF706" s="21"/>
    </row>
    <row r="707" spans="1:32" ht="30" customHeight="1" x14ac:dyDescent="0.2">
      <c r="A707" s="22"/>
      <c r="B707" s="155"/>
      <c r="C707" s="155"/>
      <c r="D707" s="155"/>
      <c r="E707" s="155"/>
      <c r="F707" s="155"/>
      <c r="G707" s="38"/>
      <c r="H707" s="38"/>
      <c r="I707" s="155"/>
      <c r="J707" s="162"/>
      <c r="K707" s="155"/>
      <c r="L707" s="162"/>
      <c r="M707" s="86"/>
      <c r="N707" s="87"/>
      <c r="O707" s="87"/>
      <c r="P707" s="87"/>
      <c r="Q707" s="87"/>
      <c r="R707" s="87"/>
      <c r="S707" s="158"/>
      <c r="T707" s="155"/>
      <c r="U707" s="87"/>
      <c r="V707" s="159"/>
      <c r="W707" s="21">
        <v>1</v>
      </c>
      <c r="X707" s="21"/>
      <c r="Y707" s="21"/>
      <c r="Z707" s="21"/>
      <c r="AA707" s="21"/>
      <c r="AB707" s="21"/>
      <c r="AC707" s="21"/>
      <c r="AD707" s="21"/>
      <c r="AE707" s="21"/>
      <c r="AF707" s="21"/>
    </row>
    <row r="708" spans="1:32" ht="30" customHeight="1" x14ac:dyDescent="0.2">
      <c r="A708" s="22"/>
      <c r="B708" s="155"/>
      <c r="C708" s="155"/>
      <c r="D708" s="155"/>
      <c r="E708" s="155"/>
      <c r="F708" s="155"/>
      <c r="G708" s="38"/>
      <c r="H708" s="38"/>
      <c r="I708" s="155"/>
      <c r="J708" s="162"/>
      <c r="K708" s="155"/>
      <c r="L708" s="162"/>
      <c r="M708" s="86"/>
      <c r="N708" s="87"/>
      <c r="O708" s="87"/>
      <c r="P708" s="87"/>
      <c r="Q708" s="87"/>
      <c r="R708" s="87"/>
      <c r="S708" s="158"/>
      <c r="T708" s="155"/>
      <c r="U708" s="87"/>
      <c r="V708" s="159"/>
      <c r="W708" s="21">
        <v>1</v>
      </c>
      <c r="X708" s="21"/>
      <c r="Y708" s="21"/>
      <c r="Z708" s="21"/>
      <c r="AA708" s="21"/>
      <c r="AB708" s="21"/>
      <c r="AC708" s="21"/>
      <c r="AD708" s="21"/>
      <c r="AE708" s="21"/>
      <c r="AF708" s="21"/>
    </row>
    <row r="709" spans="1:32" ht="30" customHeight="1" x14ac:dyDescent="0.2">
      <c r="A709" s="22"/>
      <c r="B709" s="155"/>
      <c r="C709" s="155"/>
      <c r="D709" s="155"/>
      <c r="E709" s="155"/>
      <c r="F709" s="155"/>
      <c r="G709" s="38"/>
      <c r="H709" s="38"/>
      <c r="I709" s="155"/>
      <c r="J709" s="162"/>
      <c r="K709" s="155"/>
      <c r="L709" s="162"/>
      <c r="M709" s="86"/>
      <c r="N709" s="87"/>
      <c r="O709" s="87"/>
      <c r="P709" s="87"/>
      <c r="Q709" s="87"/>
      <c r="R709" s="87"/>
      <c r="S709" s="158"/>
      <c r="T709" s="155"/>
      <c r="U709" s="87"/>
      <c r="V709" s="159"/>
      <c r="W709" s="21">
        <v>1</v>
      </c>
      <c r="X709" s="21"/>
      <c r="Y709" s="21"/>
      <c r="Z709" s="21"/>
      <c r="AA709" s="21"/>
      <c r="AB709" s="21"/>
      <c r="AC709" s="21"/>
      <c r="AD709" s="21"/>
      <c r="AE709" s="21"/>
      <c r="AF709" s="21"/>
    </row>
    <row r="710" spans="1:32" ht="30" customHeight="1" x14ac:dyDescent="0.2">
      <c r="A710" s="22"/>
      <c r="B710" s="155"/>
      <c r="C710" s="155"/>
      <c r="D710" s="155"/>
      <c r="E710" s="155"/>
      <c r="F710" s="155"/>
      <c r="G710" s="38"/>
      <c r="H710" s="38"/>
      <c r="I710" s="155"/>
      <c r="J710" s="162"/>
      <c r="K710" s="155"/>
      <c r="L710" s="162"/>
      <c r="M710" s="86"/>
      <c r="N710" s="87"/>
      <c r="O710" s="87"/>
      <c r="P710" s="87"/>
      <c r="Q710" s="87"/>
      <c r="R710" s="87"/>
      <c r="S710" s="158"/>
      <c r="T710" s="155"/>
      <c r="U710" s="87"/>
      <c r="V710" s="159"/>
      <c r="W710" s="21">
        <v>1</v>
      </c>
      <c r="X710" s="21"/>
      <c r="Y710" s="21"/>
      <c r="Z710" s="21"/>
      <c r="AA710" s="21"/>
      <c r="AB710" s="21"/>
      <c r="AC710" s="21"/>
      <c r="AD710" s="21"/>
      <c r="AE710" s="21"/>
      <c r="AF710" s="21"/>
    </row>
    <row r="711" spans="1:32" ht="30" customHeight="1" x14ac:dyDescent="0.2">
      <c r="A711" s="22"/>
      <c r="B711" s="155"/>
      <c r="C711" s="155"/>
      <c r="D711" s="155"/>
      <c r="E711" s="155"/>
      <c r="F711" s="155"/>
      <c r="G711" s="38"/>
      <c r="H711" s="38"/>
      <c r="I711" s="155"/>
      <c r="J711" s="162"/>
      <c r="K711" s="155"/>
      <c r="L711" s="162"/>
      <c r="M711" s="86"/>
      <c r="N711" s="87"/>
      <c r="O711" s="87"/>
      <c r="P711" s="87"/>
      <c r="Q711" s="87"/>
      <c r="R711" s="87"/>
      <c r="S711" s="158"/>
      <c r="T711" s="155"/>
      <c r="U711" s="87"/>
      <c r="V711" s="159"/>
      <c r="W711" s="21">
        <v>1</v>
      </c>
      <c r="X711" s="21"/>
      <c r="Y711" s="21"/>
      <c r="Z711" s="21"/>
      <c r="AA711" s="21"/>
      <c r="AB711" s="21"/>
      <c r="AC711" s="21"/>
      <c r="AD711" s="21"/>
      <c r="AE711" s="21"/>
      <c r="AF711" s="21"/>
    </row>
    <row r="712" spans="1:32" ht="30" customHeight="1" x14ac:dyDescent="0.2">
      <c r="A712" s="22"/>
      <c r="B712" s="155"/>
      <c r="C712" s="155"/>
      <c r="D712" s="155"/>
      <c r="E712" s="155"/>
      <c r="F712" s="155"/>
      <c r="G712" s="38"/>
      <c r="H712" s="38"/>
      <c r="I712" s="155"/>
      <c r="J712" s="162"/>
      <c r="K712" s="155"/>
      <c r="L712" s="162"/>
      <c r="M712" s="86"/>
      <c r="N712" s="87"/>
      <c r="O712" s="87"/>
      <c r="P712" s="87"/>
      <c r="Q712" s="87"/>
      <c r="R712" s="87"/>
      <c r="S712" s="158"/>
      <c r="T712" s="155"/>
      <c r="U712" s="87"/>
      <c r="V712" s="159"/>
      <c r="W712" s="21">
        <v>1</v>
      </c>
      <c r="X712" s="21"/>
      <c r="Y712" s="21"/>
      <c r="Z712" s="21"/>
      <c r="AA712" s="21"/>
      <c r="AB712" s="21"/>
      <c r="AC712" s="21"/>
      <c r="AD712" s="21"/>
      <c r="AE712" s="21"/>
      <c r="AF712" s="21"/>
    </row>
    <row r="713" spans="1:32" ht="30" customHeight="1" x14ac:dyDescent="0.2">
      <c r="A713" s="22"/>
      <c r="B713" s="155"/>
      <c r="C713" s="155"/>
      <c r="D713" s="155"/>
      <c r="E713" s="155"/>
      <c r="F713" s="155"/>
      <c r="G713" s="38"/>
      <c r="H713" s="38"/>
      <c r="I713" s="155"/>
      <c r="J713" s="162"/>
      <c r="K713" s="155"/>
      <c r="L713" s="162"/>
      <c r="M713" s="86"/>
      <c r="N713" s="87"/>
      <c r="O713" s="87"/>
      <c r="P713" s="87"/>
      <c r="Q713" s="87"/>
      <c r="R713" s="87"/>
      <c r="S713" s="158"/>
      <c r="T713" s="155"/>
      <c r="U713" s="87"/>
      <c r="V713" s="159"/>
      <c r="W713" s="21">
        <v>1</v>
      </c>
      <c r="X713" s="21"/>
      <c r="Y713" s="21"/>
      <c r="Z713" s="21"/>
      <c r="AA713" s="21"/>
      <c r="AB713" s="21"/>
      <c r="AC713" s="21"/>
      <c r="AD713" s="21"/>
      <c r="AE713" s="21"/>
      <c r="AF713" s="21"/>
    </row>
    <row r="714" spans="1:32" ht="30" customHeight="1" x14ac:dyDescent="0.2">
      <c r="A714" s="22"/>
      <c r="B714" s="155"/>
      <c r="C714" s="155"/>
      <c r="D714" s="155"/>
      <c r="E714" s="155"/>
      <c r="F714" s="155"/>
      <c r="G714" s="38"/>
      <c r="H714" s="38"/>
      <c r="I714" s="155"/>
      <c r="J714" s="162"/>
      <c r="K714" s="155"/>
      <c r="L714" s="162"/>
      <c r="M714" s="86"/>
      <c r="N714" s="87"/>
      <c r="O714" s="87"/>
      <c r="P714" s="87"/>
      <c r="Q714" s="87"/>
      <c r="R714" s="87"/>
      <c r="S714" s="158"/>
      <c r="T714" s="155"/>
      <c r="U714" s="87"/>
      <c r="V714" s="159"/>
      <c r="W714" s="21">
        <v>1</v>
      </c>
      <c r="X714" s="21"/>
      <c r="Y714" s="21"/>
      <c r="Z714" s="21"/>
      <c r="AA714" s="21"/>
      <c r="AB714" s="21"/>
      <c r="AC714" s="21"/>
      <c r="AD714" s="21"/>
      <c r="AE714" s="21"/>
      <c r="AF714" s="21"/>
    </row>
    <row r="715" spans="1:32" ht="30" customHeight="1" x14ac:dyDescent="0.2">
      <c r="A715" s="22"/>
      <c r="B715" s="155"/>
      <c r="C715" s="155"/>
      <c r="D715" s="155"/>
      <c r="E715" s="155"/>
      <c r="F715" s="155"/>
      <c r="G715" s="38"/>
      <c r="H715" s="38"/>
      <c r="I715" s="155"/>
      <c r="J715" s="162"/>
      <c r="K715" s="155"/>
      <c r="L715" s="162"/>
      <c r="M715" s="86"/>
      <c r="N715" s="87"/>
      <c r="O715" s="87"/>
      <c r="P715" s="87"/>
      <c r="Q715" s="87"/>
      <c r="R715" s="87"/>
      <c r="S715" s="158"/>
      <c r="T715" s="155"/>
      <c r="U715" s="87"/>
      <c r="V715" s="159"/>
      <c r="W715" s="21">
        <v>1</v>
      </c>
      <c r="X715" s="21"/>
      <c r="Y715" s="21"/>
      <c r="Z715" s="21"/>
      <c r="AA715" s="21"/>
      <c r="AB715" s="21"/>
      <c r="AC715" s="21"/>
      <c r="AD715" s="21"/>
      <c r="AE715" s="21"/>
      <c r="AF715" s="21"/>
    </row>
    <row r="716" spans="1:32" ht="30" customHeight="1" x14ac:dyDescent="0.2">
      <c r="A716" s="22"/>
      <c r="B716" s="155"/>
      <c r="C716" s="155"/>
      <c r="D716" s="155"/>
      <c r="E716" s="155"/>
      <c r="F716" s="155"/>
      <c r="G716" s="38"/>
      <c r="H716" s="38"/>
      <c r="I716" s="155"/>
      <c r="J716" s="162"/>
      <c r="K716" s="155"/>
      <c r="L716" s="162"/>
      <c r="M716" s="86"/>
      <c r="N716" s="87"/>
      <c r="O716" s="87"/>
      <c r="P716" s="87"/>
      <c r="Q716" s="87"/>
      <c r="R716" s="87"/>
      <c r="S716" s="158"/>
      <c r="T716" s="155"/>
      <c r="U716" s="87"/>
      <c r="V716" s="159"/>
      <c r="W716" s="21">
        <v>1</v>
      </c>
      <c r="X716" s="21"/>
      <c r="Y716" s="21"/>
      <c r="Z716" s="21"/>
      <c r="AA716" s="21"/>
      <c r="AB716" s="21"/>
      <c r="AC716" s="21"/>
      <c r="AD716" s="21"/>
      <c r="AE716" s="21"/>
      <c r="AF716" s="21"/>
    </row>
    <row r="717" spans="1:32" ht="30" customHeight="1" x14ac:dyDescent="0.2">
      <c r="A717" s="22"/>
      <c r="B717" s="155"/>
      <c r="C717" s="155"/>
      <c r="D717" s="155"/>
      <c r="E717" s="155"/>
      <c r="F717" s="155"/>
      <c r="G717" s="38"/>
      <c r="H717" s="38"/>
      <c r="I717" s="155"/>
      <c r="J717" s="162"/>
      <c r="K717" s="155"/>
      <c r="L717" s="162"/>
      <c r="M717" s="86"/>
      <c r="N717" s="87"/>
      <c r="O717" s="87"/>
      <c r="P717" s="87"/>
      <c r="Q717" s="87"/>
      <c r="R717" s="87"/>
      <c r="S717" s="158"/>
      <c r="T717" s="155"/>
      <c r="U717" s="87"/>
      <c r="V717" s="159"/>
      <c r="W717" s="21">
        <v>1</v>
      </c>
      <c r="X717" s="21"/>
      <c r="Y717" s="21"/>
      <c r="Z717" s="21"/>
      <c r="AA717" s="21"/>
      <c r="AB717" s="21"/>
      <c r="AC717" s="21"/>
      <c r="AD717" s="21"/>
      <c r="AE717" s="21"/>
      <c r="AF717" s="21"/>
    </row>
    <row r="718" spans="1:32" ht="30" customHeight="1" x14ac:dyDescent="0.2">
      <c r="A718" s="22"/>
      <c r="B718" s="155"/>
      <c r="C718" s="155"/>
      <c r="D718" s="155"/>
      <c r="E718" s="155"/>
      <c r="F718" s="155"/>
      <c r="G718" s="38"/>
      <c r="H718" s="38"/>
      <c r="I718" s="155"/>
      <c r="J718" s="162"/>
      <c r="K718" s="155"/>
      <c r="L718" s="162"/>
      <c r="M718" s="86"/>
      <c r="N718" s="87"/>
      <c r="O718" s="87"/>
      <c r="P718" s="87"/>
      <c r="Q718" s="87"/>
      <c r="R718" s="87"/>
      <c r="S718" s="158"/>
      <c r="T718" s="155"/>
      <c r="U718" s="87"/>
      <c r="V718" s="159"/>
      <c r="W718" s="21">
        <v>1</v>
      </c>
      <c r="X718" s="21"/>
      <c r="Y718" s="21"/>
      <c r="Z718" s="21"/>
      <c r="AA718" s="21"/>
      <c r="AB718" s="21"/>
      <c r="AC718" s="21"/>
      <c r="AD718" s="21"/>
      <c r="AE718" s="21"/>
      <c r="AF718" s="21"/>
    </row>
    <row r="719" spans="1:32" ht="30" customHeight="1" x14ac:dyDescent="0.2">
      <c r="A719" s="22"/>
      <c r="B719" s="155"/>
      <c r="C719" s="155"/>
      <c r="D719" s="155"/>
      <c r="E719" s="155"/>
      <c r="F719" s="155"/>
      <c r="G719" s="38"/>
      <c r="H719" s="38"/>
      <c r="I719" s="155"/>
      <c r="J719" s="162"/>
      <c r="K719" s="155"/>
      <c r="L719" s="162"/>
      <c r="M719" s="86"/>
      <c r="N719" s="87"/>
      <c r="O719" s="87"/>
      <c r="P719" s="87"/>
      <c r="Q719" s="87"/>
      <c r="R719" s="87"/>
      <c r="S719" s="158"/>
      <c r="T719" s="155"/>
      <c r="U719" s="87"/>
      <c r="V719" s="159"/>
      <c r="W719" s="21">
        <v>1</v>
      </c>
      <c r="X719" s="21"/>
      <c r="Y719" s="21"/>
      <c r="Z719" s="21"/>
      <c r="AA719" s="21"/>
      <c r="AB719" s="21"/>
      <c r="AC719" s="21"/>
      <c r="AD719" s="21"/>
      <c r="AE719" s="21"/>
      <c r="AF719" s="21"/>
    </row>
    <row r="720" spans="1:32" ht="30" customHeight="1" x14ac:dyDescent="0.2">
      <c r="A720" s="22"/>
      <c r="B720" s="155"/>
      <c r="C720" s="155"/>
      <c r="D720" s="155"/>
      <c r="E720" s="155"/>
      <c r="F720" s="155"/>
      <c r="G720" s="38"/>
      <c r="H720" s="38"/>
      <c r="I720" s="155"/>
      <c r="J720" s="162"/>
      <c r="K720" s="155"/>
      <c r="L720" s="162"/>
      <c r="M720" s="86"/>
      <c r="N720" s="87"/>
      <c r="O720" s="87"/>
      <c r="P720" s="87"/>
      <c r="Q720" s="87"/>
      <c r="R720" s="87"/>
      <c r="S720" s="158"/>
      <c r="T720" s="155"/>
      <c r="U720" s="87"/>
      <c r="V720" s="159"/>
      <c r="W720" s="21">
        <v>1</v>
      </c>
      <c r="X720" s="21"/>
      <c r="Y720" s="21"/>
      <c r="Z720" s="21"/>
      <c r="AA720" s="21"/>
      <c r="AB720" s="21"/>
      <c r="AC720" s="21"/>
      <c r="AD720" s="21"/>
      <c r="AE720" s="21"/>
      <c r="AF720" s="21"/>
    </row>
    <row r="721" spans="1:32" ht="30" customHeight="1" x14ac:dyDescent="0.2">
      <c r="A721" s="22"/>
      <c r="B721" s="155"/>
      <c r="C721" s="155"/>
      <c r="D721" s="155"/>
      <c r="E721" s="155"/>
      <c r="F721" s="155"/>
      <c r="G721" s="38"/>
      <c r="H721" s="38"/>
      <c r="I721" s="155"/>
      <c r="J721" s="162"/>
      <c r="K721" s="155"/>
      <c r="L721" s="162"/>
      <c r="M721" s="86"/>
      <c r="N721" s="87"/>
      <c r="O721" s="87"/>
      <c r="P721" s="87"/>
      <c r="Q721" s="87"/>
      <c r="R721" s="87"/>
      <c r="S721" s="158"/>
      <c r="T721" s="155"/>
      <c r="U721" s="87"/>
      <c r="V721" s="159"/>
      <c r="W721" s="21">
        <v>1</v>
      </c>
      <c r="X721" s="21"/>
      <c r="Y721" s="21"/>
      <c r="Z721" s="21"/>
      <c r="AA721" s="21"/>
      <c r="AB721" s="21"/>
      <c r="AC721" s="21"/>
      <c r="AD721" s="21"/>
      <c r="AE721" s="21"/>
      <c r="AF721" s="21"/>
    </row>
    <row r="722" spans="1:32" ht="30" customHeight="1" x14ac:dyDescent="0.2">
      <c r="A722" s="22"/>
      <c r="B722" s="155"/>
      <c r="C722" s="155"/>
      <c r="D722" s="155"/>
      <c r="E722" s="155"/>
      <c r="F722" s="155"/>
      <c r="G722" s="38"/>
      <c r="H722" s="38"/>
      <c r="I722" s="155"/>
      <c r="J722" s="162"/>
      <c r="K722" s="155"/>
      <c r="L722" s="162"/>
      <c r="M722" s="86"/>
      <c r="N722" s="87"/>
      <c r="O722" s="87"/>
      <c r="P722" s="87"/>
      <c r="Q722" s="87"/>
      <c r="R722" s="87"/>
      <c r="S722" s="158"/>
      <c r="T722" s="155"/>
      <c r="U722" s="87"/>
      <c r="V722" s="159"/>
      <c r="W722" s="21">
        <v>1</v>
      </c>
      <c r="X722" s="21"/>
      <c r="Y722" s="21"/>
      <c r="Z722" s="21"/>
      <c r="AA722" s="21"/>
      <c r="AB722" s="21"/>
      <c r="AC722" s="21"/>
      <c r="AD722" s="21"/>
      <c r="AE722" s="21"/>
      <c r="AF722" s="21"/>
    </row>
    <row r="723" spans="1:32" ht="30" customHeight="1" x14ac:dyDescent="0.2">
      <c r="A723" s="22"/>
      <c r="B723" s="155"/>
      <c r="C723" s="155"/>
      <c r="D723" s="155"/>
      <c r="E723" s="155"/>
      <c r="F723" s="155"/>
      <c r="G723" s="38"/>
      <c r="H723" s="38"/>
      <c r="I723" s="155"/>
      <c r="J723" s="162"/>
      <c r="K723" s="155"/>
      <c r="L723" s="162"/>
      <c r="M723" s="86"/>
      <c r="N723" s="87"/>
      <c r="O723" s="87"/>
      <c r="P723" s="87"/>
      <c r="Q723" s="87"/>
      <c r="R723" s="87"/>
      <c r="S723" s="158"/>
      <c r="T723" s="155"/>
      <c r="U723" s="87"/>
      <c r="V723" s="159"/>
      <c r="W723" s="21">
        <v>1</v>
      </c>
      <c r="X723" s="21"/>
      <c r="Y723" s="21"/>
      <c r="Z723" s="21"/>
      <c r="AA723" s="21"/>
      <c r="AB723" s="21"/>
      <c r="AC723" s="21"/>
      <c r="AD723" s="21"/>
      <c r="AE723" s="21"/>
      <c r="AF723" s="21"/>
    </row>
    <row r="724" spans="1:32" ht="30" customHeight="1" x14ac:dyDescent="0.2">
      <c r="A724" s="22"/>
      <c r="B724" s="155"/>
      <c r="C724" s="155"/>
      <c r="D724" s="155"/>
      <c r="E724" s="155"/>
      <c r="F724" s="155"/>
      <c r="G724" s="38"/>
      <c r="H724" s="38"/>
      <c r="I724" s="155"/>
      <c r="J724" s="162"/>
      <c r="K724" s="155"/>
      <c r="L724" s="162"/>
      <c r="M724" s="86"/>
      <c r="N724" s="87"/>
      <c r="O724" s="87"/>
      <c r="P724" s="87"/>
      <c r="Q724" s="87"/>
      <c r="R724" s="87"/>
      <c r="S724" s="158"/>
      <c r="T724" s="155"/>
      <c r="U724" s="87"/>
      <c r="V724" s="159"/>
      <c r="W724" s="21">
        <v>1</v>
      </c>
      <c r="X724" s="21"/>
      <c r="Y724" s="21"/>
      <c r="Z724" s="21"/>
      <c r="AA724" s="21"/>
      <c r="AB724" s="21"/>
      <c r="AC724" s="21"/>
      <c r="AD724" s="21"/>
      <c r="AE724" s="21"/>
      <c r="AF724" s="21"/>
    </row>
    <row r="725" spans="1:32" ht="30" customHeight="1" x14ac:dyDescent="0.2">
      <c r="A725" s="22"/>
      <c r="B725" s="155"/>
      <c r="C725" s="155"/>
      <c r="D725" s="155"/>
      <c r="E725" s="155"/>
      <c r="F725" s="155"/>
      <c r="G725" s="38"/>
      <c r="H725" s="38"/>
      <c r="I725" s="155"/>
      <c r="J725" s="162"/>
      <c r="K725" s="155"/>
      <c r="L725" s="162"/>
      <c r="M725" s="86"/>
      <c r="N725" s="87"/>
      <c r="O725" s="87"/>
      <c r="P725" s="87"/>
      <c r="Q725" s="87"/>
      <c r="R725" s="87"/>
      <c r="S725" s="158"/>
      <c r="T725" s="155"/>
      <c r="U725" s="87"/>
      <c r="V725" s="159"/>
      <c r="W725" s="21">
        <v>1</v>
      </c>
      <c r="X725" s="21"/>
      <c r="Y725" s="21"/>
      <c r="Z725" s="21"/>
      <c r="AA725" s="21"/>
      <c r="AB725" s="21"/>
      <c r="AC725" s="21"/>
      <c r="AD725" s="21"/>
      <c r="AE725" s="21"/>
      <c r="AF725" s="21"/>
    </row>
    <row r="726" spans="1:32" ht="30" customHeight="1" x14ac:dyDescent="0.2">
      <c r="A726" s="22"/>
      <c r="B726" s="155"/>
      <c r="C726" s="155"/>
      <c r="D726" s="155"/>
      <c r="E726" s="155"/>
      <c r="F726" s="155"/>
      <c r="G726" s="38"/>
      <c r="H726" s="38"/>
      <c r="I726" s="155"/>
      <c r="J726" s="162"/>
      <c r="K726" s="155"/>
      <c r="L726" s="162"/>
      <c r="M726" s="86"/>
      <c r="N726" s="87"/>
      <c r="O726" s="87"/>
      <c r="P726" s="87"/>
      <c r="Q726" s="87"/>
      <c r="R726" s="87"/>
      <c r="S726" s="158"/>
      <c r="T726" s="155"/>
      <c r="U726" s="87"/>
      <c r="V726" s="159"/>
      <c r="W726" s="21">
        <v>1</v>
      </c>
      <c r="X726" s="21"/>
      <c r="Y726" s="21"/>
      <c r="Z726" s="21"/>
      <c r="AA726" s="21"/>
      <c r="AB726" s="21"/>
      <c r="AC726" s="21"/>
      <c r="AD726" s="21"/>
      <c r="AE726" s="21"/>
      <c r="AF726" s="21"/>
    </row>
    <row r="727" spans="1:32" ht="30" customHeight="1" x14ac:dyDescent="0.2">
      <c r="A727" s="22"/>
      <c r="B727" s="155"/>
      <c r="C727" s="155"/>
      <c r="D727" s="155"/>
      <c r="E727" s="155"/>
      <c r="F727" s="155"/>
      <c r="G727" s="38"/>
      <c r="H727" s="38"/>
      <c r="I727" s="155"/>
      <c r="J727" s="162"/>
      <c r="K727" s="155"/>
      <c r="L727" s="162"/>
      <c r="M727" s="86"/>
      <c r="N727" s="87"/>
      <c r="O727" s="87"/>
      <c r="P727" s="87"/>
      <c r="Q727" s="87"/>
      <c r="R727" s="87"/>
      <c r="S727" s="158"/>
      <c r="T727" s="155"/>
      <c r="U727" s="87"/>
      <c r="V727" s="159"/>
      <c r="W727" s="21">
        <v>1</v>
      </c>
      <c r="X727" s="21"/>
      <c r="Y727" s="21"/>
      <c r="Z727" s="21"/>
      <c r="AA727" s="21"/>
      <c r="AB727" s="21"/>
      <c r="AC727" s="21"/>
      <c r="AD727" s="21"/>
      <c r="AE727" s="21"/>
      <c r="AF727" s="21"/>
    </row>
    <row r="728" spans="1:32" ht="30" customHeight="1" x14ac:dyDescent="0.2">
      <c r="A728" s="22"/>
      <c r="B728" s="155"/>
      <c r="C728" s="155"/>
      <c r="D728" s="155"/>
      <c r="E728" s="155"/>
      <c r="F728" s="155"/>
      <c r="G728" s="38"/>
      <c r="H728" s="38"/>
      <c r="I728" s="155"/>
      <c r="J728" s="162"/>
      <c r="K728" s="155"/>
      <c r="L728" s="162"/>
      <c r="M728" s="86"/>
      <c r="N728" s="87"/>
      <c r="O728" s="87"/>
      <c r="P728" s="87"/>
      <c r="Q728" s="87"/>
      <c r="R728" s="87"/>
      <c r="S728" s="158"/>
      <c r="T728" s="155"/>
      <c r="U728" s="87"/>
      <c r="V728" s="159"/>
      <c r="W728" s="21">
        <v>1</v>
      </c>
      <c r="X728" s="21"/>
      <c r="Y728" s="21"/>
      <c r="Z728" s="21"/>
      <c r="AA728" s="21"/>
      <c r="AB728" s="21"/>
      <c r="AC728" s="21"/>
      <c r="AD728" s="21"/>
      <c r="AE728" s="21"/>
      <c r="AF728" s="21"/>
    </row>
    <row r="729" spans="1:32" ht="30" customHeight="1" x14ac:dyDescent="0.2">
      <c r="A729" s="22"/>
      <c r="B729" s="155"/>
      <c r="C729" s="155"/>
      <c r="D729" s="155"/>
      <c r="E729" s="155"/>
      <c r="F729" s="155"/>
      <c r="G729" s="38"/>
      <c r="H729" s="38"/>
      <c r="I729" s="155"/>
      <c r="J729" s="162"/>
      <c r="K729" s="155"/>
      <c r="L729" s="162"/>
      <c r="M729" s="86"/>
      <c r="N729" s="87"/>
      <c r="O729" s="87"/>
      <c r="P729" s="87"/>
      <c r="Q729" s="87"/>
      <c r="R729" s="87"/>
      <c r="S729" s="158"/>
      <c r="T729" s="155"/>
      <c r="U729" s="87"/>
      <c r="V729" s="159"/>
      <c r="W729" s="21">
        <v>1</v>
      </c>
      <c r="X729" s="21"/>
      <c r="Y729" s="21"/>
      <c r="Z729" s="21"/>
      <c r="AA729" s="21"/>
      <c r="AB729" s="21"/>
      <c r="AC729" s="21"/>
      <c r="AD729" s="21"/>
      <c r="AE729" s="21"/>
      <c r="AF729" s="21"/>
    </row>
    <row r="730" spans="1:32" ht="30" customHeight="1" x14ac:dyDescent="0.2">
      <c r="A730" s="22"/>
      <c r="B730" s="155"/>
      <c r="C730" s="155"/>
      <c r="D730" s="155"/>
      <c r="E730" s="155"/>
      <c r="F730" s="155"/>
      <c r="G730" s="38"/>
      <c r="H730" s="38"/>
      <c r="I730" s="155"/>
      <c r="J730" s="162"/>
      <c r="K730" s="155"/>
      <c r="L730" s="162"/>
      <c r="M730" s="86"/>
      <c r="N730" s="87"/>
      <c r="O730" s="87"/>
      <c r="P730" s="87"/>
      <c r="Q730" s="87"/>
      <c r="R730" s="87"/>
      <c r="S730" s="158"/>
      <c r="T730" s="155"/>
      <c r="U730" s="87"/>
      <c r="V730" s="159"/>
      <c r="W730" s="21">
        <v>1</v>
      </c>
      <c r="X730" s="21"/>
      <c r="Y730" s="21"/>
      <c r="Z730" s="21"/>
      <c r="AA730" s="21"/>
      <c r="AB730" s="21"/>
      <c r="AC730" s="21"/>
      <c r="AD730" s="21"/>
      <c r="AE730" s="21"/>
      <c r="AF730" s="21"/>
    </row>
    <row r="731" spans="1:32" ht="30" customHeight="1" x14ac:dyDescent="0.2">
      <c r="A731" s="22"/>
      <c r="B731" s="155"/>
      <c r="C731" s="155"/>
      <c r="D731" s="155"/>
      <c r="E731" s="155"/>
      <c r="F731" s="155"/>
      <c r="G731" s="38"/>
      <c r="H731" s="38"/>
      <c r="I731" s="155"/>
      <c r="J731" s="162"/>
      <c r="K731" s="155"/>
      <c r="L731" s="162"/>
      <c r="M731" s="86"/>
      <c r="N731" s="87"/>
      <c r="O731" s="87"/>
      <c r="P731" s="87"/>
      <c r="Q731" s="87"/>
      <c r="R731" s="87"/>
      <c r="S731" s="158"/>
      <c r="T731" s="155"/>
      <c r="U731" s="87"/>
      <c r="V731" s="159"/>
      <c r="W731" s="21">
        <v>1</v>
      </c>
      <c r="X731" s="21"/>
      <c r="Y731" s="21"/>
      <c r="Z731" s="21"/>
      <c r="AA731" s="21"/>
      <c r="AB731" s="21"/>
      <c r="AC731" s="21"/>
      <c r="AD731" s="21"/>
      <c r="AE731" s="21"/>
      <c r="AF731" s="21"/>
    </row>
    <row r="732" spans="1:32" ht="30" customHeight="1" x14ac:dyDescent="0.2">
      <c r="A732" s="22"/>
      <c r="B732" s="155"/>
      <c r="C732" s="155"/>
      <c r="D732" s="155"/>
      <c r="E732" s="155"/>
      <c r="F732" s="155"/>
      <c r="G732" s="38"/>
      <c r="H732" s="38"/>
      <c r="I732" s="155"/>
      <c r="J732" s="162"/>
      <c r="K732" s="155"/>
      <c r="L732" s="162"/>
      <c r="M732" s="86"/>
      <c r="N732" s="87"/>
      <c r="O732" s="87"/>
      <c r="P732" s="87"/>
      <c r="Q732" s="87"/>
      <c r="R732" s="87"/>
      <c r="S732" s="158"/>
      <c r="T732" s="155"/>
      <c r="U732" s="87"/>
      <c r="V732" s="159"/>
      <c r="W732" s="21">
        <v>1</v>
      </c>
      <c r="X732" s="21"/>
      <c r="Y732" s="21"/>
      <c r="Z732" s="21"/>
      <c r="AA732" s="21"/>
      <c r="AB732" s="21"/>
      <c r="AC732" s="21"/>
      <c r="AD732" s="21"/>
      <c r="AE732" s="21"/>
      <c r="AF732" s="21"/>
    </row>
    <row r="733" spans="1:32" ht="30" customHeight="1" x14ac:dyDescent="0.2">
      <c r="A733" s="22"/>
      <c r="B733" s="155"/>
      <c r="C733" s="155"/>
      <c r="D733" s="155"/>
      <c r="E733" s="155"/>
      <c r="F733" s="155"/>
      <c r="G733" s="38"/>
      <c r="H733" s="38"/>
      <c r="I733" s="155"/>
      <c r="J733" s="162"/>
      <c r="K733" s="155"/>
      <c r="L733" s="162"/>
      <c r="M733" s="86"/>
      <c r="N733" s="87"/>
      <c r="O733" s="87"/>
      <c r="P733" s="87"/>
      <c r="Q733" s="87"/>
      <c r="R733" s="87"/>
      <c r="S733" s="158"/>
      <c r="T733" s="155"/>
      <c r="U733" s="87"/>
      <c r="V733" s="159"/>
      <c r="W733" s="21">
        <v>1</v>
      </c>
      <c r="X733" s="21"/>
      <c r="Y733" s="21"/>
      <c r="Z733" s="21"/>
      <c r="AA733" s="21"/>
      <c r="AB733" s="21"/>
      <c r="AC733" s="21"/>
      <c r="AD733" s="21"/>
      <c r="AE733" s="21"/>
      <c r="AF733" s="21"/>
    </row>
    <row r="734" spans="1:32" ht="30" customHeight="1" x14ac:dyDescent="0.2">
      <c r="A734" s="22"/>
      <c r="B734" s="155"/>
      <c r="C734" s="155"/>
      <c r="D734" s="155"/>
      <c r="E734" s="155"/>
      <c r="F734" s="155"/>
      <c r="G734" s="38"/>
      <c r="H734" s="38"/>
      <c r="I734" s="155"/>
      <c r="J734" s="162"/>
      <c r="K734" s="155"/>
      <c r="L734" s="162"/>
      <c r="M734" s="86"/>
      <c r="N734" s="87"/>
      <c r="O734" s="87"/>
      <c r="P734" s="87"/>
      <c r="Q734" s="87"/>
      <c r="R734" s="87"/>
      <c r="S734" s="158"/>
      <c r="T734" s="155"/>
      <c r="U734" s="87"/>
      <c r="V734" s="159"/>
      <c r="W734" s="21">
        <v>1</v>
      </c>
      <c r="X734" s="21"/>
      <c r="Y734" s="21"/>
      <c r="Z734" s="21"/>
      <c r="AA734" s="21"/>
      <c r="AB734" s="21"/>
      <c r="AC734" s="21"/>
      <c r="AD734" s="21"/>
      <c r="AE734" s="21"/>
      <c r="AF734" s="21"/>
    </row>
    <row r="735" spans="1:32" ht="30" customHeight="1" x14ac:dyDescent="0.2">
      <c r="A735" s="22"/>
      <c r="B735" s="155"/>
      <c r="C735" s="155"/>
      <c r="D735" s="155"/>
      <c r="E735" s="155"/>
      <c r="F735" s="155"/>
      <c r="G735" s="38"/>
      <c r="H735" s="38"/>
      <c r="I735" s="155"/>
      <c r="J735" s="162"/>
      <c r="K735" s="155"/>
      <c r="L735" s="162"/>
      <c r="M735" s="86"/>
      <c r="N735" s="87"/>
      <c r="O735" s="87"/>
      <c r="P735" s="87"/>
      <c r="Q735" s="87"/>
      <c r="R735" s="87"/>
      <c r="S735" s="158"/>
      <c r="T735" s="155"/>
      <c r="U735" s="87"/>
      <c r="V735" s="159"/>
      <c r="W735" s="21">
        <v>1</v>
      </c>
      <c r="X735" s="21"/>
      <c r="Y735" s="21"/>
      <c r="Z735" s="21"/>
      <c r="AA735" s="21"/>
      <c r="AB735" s="21"/>
      <c r="AC735" s="21"/>
      <c r="AD735" s="21"/>
      <c r="AE735" s="21"/>
      <c r="AF735" s="21"/>
    </row>
    <row r="736" spans="1:32" ht="30" customHeight="1" x14ac:dyDescent="0.2">
      <c r="A736" s="22"/>
      <c r="B736" s="155"/>
      <c r="C736" s="155"/>
      <c r="D736" s="155"/>
      <c r="E736" s="155"/>
      <c r="F736" s="155"/>
      <c r="G736" s="38"/>
      <c r="H736" s="38"/>
      <c r="I736" s="155"/>
      <c r="J736" s="162"/>
      <c r="K736" s="155"/>
      <c r="L736" s="162"/>
      <c r="M736" s="86"/>
      <c r="N736" s="87"/>
      <c r="O736" s="87"/>
      <c r="P736" s="87"/>
      <c r="Q736" s="87"/>
      <c r="R736" s="87"/>
      <c r="S736" s="158"/>
      <c r="T736" s="155"/>
      <c r="U736" s="87"/>
      <c r="V736" s="159"/>
      <c r="W736" s="21">
        <v>1</v>
      </c>
      <c r="X736" s="21"/>
      <c r="Y736" s="21"/>
      <c r="Z736" s="21"/>
      <c r="AA736" s="21"/>
      <c r="AB736" s="21"/>
      <c r="AC736" s="21"/>
      <c r="AD736" s="21"/>
      <c r="AE736" s="21"/>
      <c r="AF736" s="21"/>
    </row>
    <row r="737" spans="1:32" ht="30" customHeight="1" x14ac:dyDescent="0.2">
      <c r="A737" s="22"/>
      <c r="B737" s="155"/>
      <c r="C737" s="155"/>
      <c r="D737" s="155"/>
      <c r="E737" s="155"/>
      <c r="F737" s="155"/>
      <c r="G737" s="38"/>
      <c r="H737" s="38"/>
      <c r="I737" s="155"/>
      <c r="J737" s="162"/>
      <c r="K737" s="155"/>
      <c r="L737" s="162"/>
      <c r="M737" s="86"/>
      <c r="N737" s="87"/>
      <c r="O737" s="87"/>
      <c r="P737" s="87"/>
      <c r="Q737" s="87"/>
      <c r="R737" s="87"/>
      <c r="S737" s="158"/>
      <c r="T737" s="155"/>
      <c r="U737" s="87"/>
      <c r="V737" s="159"/>
      <c r="W737" s="21">
        <v>1</v>
      </c>
      <c r="X737" s="21"/>
      <c r="Y737" s="21"/>
      <c r="Z737" s="21"/>
      <c r="AA737" s="21"/>
      <c r="AB737" s="21"/>
      <c r="AC737" s="21"/>
      <c r="AD737" s="21"/>
      <c r="AE737" s="21"/>
      <c r="AF737" s="21"/>
    </row>
    <row r="738" spans="1:32" ht="30" customHeight="1" x14ac:dyDescent="0.2">
      <c r="A738" s="22"/>
      <c r="B738" s="155"/>
      <c r="C738" s="155"/>
      <c r="D738" s="155"/>
      <c r="E738" s="155"/>
      <c r="F738" s="155"/>
      <c r="G738" s="38"/>
      <c r="H738" s="38"/>
      <c r="I738" s="155"/>
      <c r="J738" s="162"/>
      <c r="K738" s="155"/>
      <c r="L738" s="162"/>
      <c r="M738" s="86"/>
      <c r="N738" s="87"/>
      <c r="O738" s="87"/>
      <c r="P738" s="87"/>
      <c r="Q738" s="87"/>
      <c r="R738" s="87"/>
      <c r="S738" s="158"/>
      <c r="T738" s="155"/>
      <c r="U738" s="87"/>
      <c r="V738" s="159"/>
      <c r="W738" s="21">
        <v>1</v>
      </c>
      <c r="X738" s="21"/>
      <c r="Y738" s="21"/>
      <c r="Z738" s="21"/>
      <c r="AA738" s="21"/>
      <c r="AB738" s="21"/>
      <c r="AC738" s="21"/>
      <c r="AD738" s="21"/>
      <c r="AE738" s="21"/>
      <c r="AF738" s="21"/>
    </row>
    <row r="739" spans="1:32" ht="30" customHeight="1" x14ac:dyDescent="0.2">
      <c r="A739" s="22"/>
      <c r="B739" s="155"/>
      <c r="C739" s="155"/>
      <c r="D739" s="155"/>
      <c r="E739" s="155"/>
      <c r="F739" s="155"/>
      <c r="G739" s="38"/>
      <c r="H739" s="38"/>
      <c r="I739" s="155"/>
      <c r="J739" s="162"/>
      <c r="K739" s="155"/>
      <c r="L739" s="162"/>
      <c r="M739" s="86"/>
      <c r="N739" s="87"/>
      <c r="O739" s="87"/>
      <c r="P739" s="87"/>
      <c r="Q739" s="87"/>
      <c r="R739" s="87"/>
      <c r="S739" s="158"/>
      <c r="T739" s="155"/>
      <c r="U739" s="87"/>
      <c r="V739" s="159"/>
      <c r="W739" s="21">
        <v>1</v>
      </c>
      <c r="X739" s="21"/>
      <c r="Y739" s="21"/>
      <c r="Z739" s="21"/>
      <c r="AA739" s="21"/>
      <c r="AB739" s="21"/>
      <c r="AC739" s="21"/>
      <c r="AD739" s="21"/>
      <c r="AE739" s="21"/>
      <c r="AF739" s="21"/>
    </row>
    <row r="740" spans="1:32" ht="30" customHeight="1" x14ac:dyDescent="0.2">
      <c r="A740" s="22"/>
      <c r="B740" s="155"/>
      <c r="C740" s="155"/>
      <c r="D740" s="155"/>
      <c r="E740" s="155"/>
      <c r="F740" s="155"/>
      <c r="G740" s="38"/>
      <c r="H740" s="38"/>
      <c r="I740" s="155"/>
      <c r="J740" s="162"/>
      <c r="K740" s="155"/>
      <c r="L740" s="162"/>
      <c r="M740" s="86"/>
      <c r="N740" s="87"/>
      <c r="O740" s="87"/>
      <c r="P740" s="87"/>
      <c r="Q740" s="87"/>
      <c r="R740" s="87"/>
      <c r="S740" s="158"/>
      <c r="T740" s="155"/>
      <c r="U740" s="87"/>
      <c r="V740" s="159"/>
      <c r="W740" s="21">
        <v>1</v>
      </c>
      <c r="X740" s="21"/>
      <c r="Y740" s="21"/>
      <c r="Z740" s="21"/>
      <c r="AA740" s="21"/>
      <c r="AB740" s="21"/>
      <c r="AC740" s="21"/>
      <c r="AD740" s="21"/>
      <c r="AE740" s="21"/>
      <c r="AF740" s="21"/>
    </row>
    <row r="741" spans="1:32" ht="30" customHeight="1" x14ac:dyDescent="0.2">
      <c r="A741" s="22"/>
      <c r="B741" s="155"/>
      <c r="C741" s="155"/>
      <c r="D741" s="155"/>
      <c r="E741" s="155"/>
      <c r="F741" s="155"/>
      <c r="G741" s="38"/>
      <c r="H741" s="38"/>
      <c r="I741" s="155"/>
      <c r="J741" s="162"/>
      <c r="K741" s="155"/>
      <c r="L741" s="162"/>
      <c r="M741" s="86"/>
      <c r="N741" s="87"/>
      <c r="O741" s="87"/>
      <c r="P741" s="87"/>
      <c r="Q741" s="87"/>
      <c r="R741" s="87"/>
      <c r="S741" s="158"/>
      <c r="T741" s="155"/>
      <c r="U741" s="87"/>
      <c r="V741" s="159"/>
      <c r="W741" s="21">
        <v>1</v>
      </c>
      <c r="X741" s="21"/>
      <c r="Y741" s="21"/>
      <c r="Z741" s="21"/>
      <c r="AA741" s="21"/>
      <c r="AB741" s="21"/>
      <c r="AC741" s="21"/>
      <c r="AD741" s="21"/>
      <c r="AE741" s="21"/>
      <c r="AF741" s="21"/>
    </row>
    <row r="742" spans="1:32" ht="30" customHeight="1" x14ac:dyDescent="0.2">
      <c r="A742" s="22"/>
      <c r="B742" s="155"/>
      <c r="C742" s="155"/>
      <c r="D742" s="155"/>
      <c r="E742" s="155"/>
      <c r="F742" s="155"/>
      <c r="G742" s="38"/>
      <c r="H742" s="38"/>
      <c r="I742" s="155"/>
      <c r="J742" s="162"/>
      <c r="K742" s="155"/>
      <c r="L742" s="162"/>
      <c r="M742" s="86"/>
      <c r="N742" s="87"/>
      <c r="O742" s="87"/>
      <c r="P742" s="87"/>
      <c r="Q742" s="87"/>
      <c r="R742" s="87"/>
      <c r="S742" s="158"/>
      <c r="T742" s="155"/>
      <c r="U742" s="87"/>
      <c r="V742" s="159"/>
      <c r="W742" s="21">
        <v>1</v>
      </c>
      <c r="X742" s="21"/>
      <c r="Y742" s="21"/>
      <c r="Z742" s="21"/>
      <c r="AA742" s="21"/>
      <c r="AB742" s="21"/>
      <c r="AC742" s="21"/>
      <c r="AD742" s="21"/>
      <c r="AE742" s="21"/>
      <c r="AF742" s="21"/>
    </row>
    <row r="743" spans="1:32" ht="30" customHeight="1" x14ac:dyDescent="0.2">
      <c r="A743" s="22"/>
      <c r="B743" s="155"/>
      <c r="C743" s="155"/>
      <c r="D743" s="155"/>
      <c r="E743" s="155"/>
      <c r="F743" s="155"/>
      <c r="G743" s="38"/>
      <c r="H743" s="38"/>
      <c r="I743" s="155"/>
      <c r="J743" s="162"/>
      <c r="K743" s="155"/>
      <c r="L743" s="162"/>
      <c r="M743" s="86"/>
      <c r="N743" s="87"/>
      <c r="O743" s="87"/>
      <c r="P743" s="87"/>
      <c r="Q743" s="87"/>
      <c r="R743" s="87"/>
      <c r="S743" s="158"/>
      <c r="T743" s="155"/>
      <c r="U743" s="87"/>
      <c r="V743" s="159"/>
      <c r="W743" s="21">
        <v>1</v>
      </c>
      <c r="X743" s="21"/>
      <c r="Y743" s="21"/>
      <c r="Z743" s="21"/>
      <c r="AA743" s="21"/>
      <c r="AB743" s="21"/>
      <c r="AC743" s="21"/>
      <c r="AD743" s="21"/>
      <c r="AE743" s="21"/>
      <c r="AF743" s="21"/>
    </row>
    <row r="744" spans="1:32" ht="30" customHeight="1" x14ac:dyDescent="0.2">
      <c r="A744" s="22"/>
      <c r="B744" s="155"/>
      <c r="C744" s="155"/>
      <c r="D744" s="155"/>
      <c r="E744" s="155"/>
      <c r="F744" s="155"/>
      <c r="G744" s="38"/>
      <c r="H744" s="38"/>
      <c r="I744" s="155"/>
      <c r="J744" s="162"/>
      <c r="K744" s="155"/>
      <c r="L744" s="162"/>
      <c r="M744" s="86"/>
      <c r="N744" s="87"/>
      <c r="O744" s="87"/>
      <c r="P744" s="87"/>
      <c r="Q744" s="87"/>
      <c r="R744" s="87"/>
      <c r="S744" s="158"/>
      <c r="T744" s="155"/>
      <c r="U744" s="87"/>
      <c r="V744" s="159"/>
      <c r="W744" s="21">
        <v>1</v>
      </c>
      <c r="X744" s="21"/>
      <c r="Y744" s="21"/>
      <c r="Z744" s="21"/>
      <c r="AA744" s="21"/>
      <c r="AB744" s="21"/>
      <c r="AC744" s="21"/>
      <c r="AD744" s="21"/>
      <c r="AE744" s="21"/>
      <c r="AF744" s="21"/>
    </row>
    <row r="745" spans="1:32" ht="30" customHeight="1" x14ac:dyDescent="0.2">
      <c r="A745" s="22"/>
      <c r="B745" s="155"/>
      <c r="C745" s="155"/>
      <c r="D745" s="155"/>
      <c r="E745" s="155"/>
      <c r="F745" s="155"/>
      <c r="G745" s="38"/>
      <c r="H745" s="38"/>
      <c r="I745" s="155"/>
      <c r="J745" s="162"/>
      <c r="K745" s="155"/>
      <c r="L745" s="162"/>
      <c r="M745" s="86"/>
      <c r="N745" s="87"/>
      <c r="O745" s="87"/>
      <c r="P745" s="87"/>
      <c r="Q745" s="87"/>
      <c r="R745" s="87"/>
      <c r="S745" s="158"/>
      <c r="T745" s="155"/>
      <c r="U745" s="87"/>
      <c r="V745" s="159"/>
      <c r="W745" s="21">
        <v>1</v>
      </c>
      <c r="X745" s="21"/>
      <c r="Y745" s="21"/>
      <c r="Z745" s="21"/>
      <c r="AA745" s="21"/>
      <c r="AB745" s="21"/>
      <c r="AC745" s="21"/>
      <c r="AD745" s="21"/>
      <c r="AE745" s="21"/>
      <c r="AF745" s="21"/>
    </row>
    <row r="746" spans="1:32" ht="30" customHeight="1" x14ac:dyDescent="0.2">
      <c r="A746" s="22"/>
      <c r="B746" s="155"/>
      <c r="C746" s="155"/>
      <c r="D746" s="155"/>
      <c r="E746" s="155"/>
      <c r="F746" s="155"/>
      <c r="G746" s="38"/>
      <c r="H746" s="38"/>
      <c r="I746" s="155"/>
      <c r="J746" s="162"/>
      <c r="K746" s="155"/>
      <c r="L746" s="162"/>
      <c r="M746" s="86"/>
      <c r="N746" s="87"/>
      <c r="O746" s="87"/>
      <c r="P746" s="87"/>
      <c r="Q746" s="87"/>
      <c r="R746" s="87"/>
      <c r="S746" s="158"/>
      <c r="T746" s="155"/>
      <c r="U746" s="87"/>
      <c r="V746" s="159"/>
      <c r="W746" s="21">
        <v>1</v>
      </c>
      <c r="X746" s="21"/>
      <c r="Y746" s="21"/>
      <c r="Z746" s="21"/>
      <c r="AA746" s="21"/>
      <c r="AB746" s="21"/>
      <c r="AC746" s="21"/>
      <c r="AD746" s="21"/>
      <c r="AE746" s="21"/>
      <c r="AF746" s="21"/>
    </row>
    <row r="747" spans="1:32" ht="30" customHeight="1" x14ac:dyDescent="0.2">
      <c r="A747" s="22"/>
      <c r="B747" s="155"/>
      <c r="C747" s="155"/>
      <c r="D747" s="155"/>
      <c r="E747" s="155"/>
      <c r="F747" s="155"/>
      <c r="G747" s="38"/>
      <c r="H747" s="38"/>
      <c r="I747" s="155"/>
      <c r="J747" s="162"/>
      <c r="K747" s="155"/>
      <c r="L747" s="162"/>
      <c r="M747" s="86"/>
      <c r="N747" s="87"/>
      <c r="O747" s="87"/>
      <c r="P747" s="87"/>
      <c r="Q747" s="87"/>
      <c r="R747" s="87"/>
      <c r="S747" s="158"/>
      <c r="T747" s="155"/>
      <c r="U747" s="87"/>
      <c r="V747" s="159"/>
      <c r="W747" s="21">
        <v>1</v>
      </c>
      <c r="X747" s="21"/>
      <c r="Y747" s="21"/>
      <c r="Z747" s="21"/>
      <c r="AA747" s="21"/>
      <c r="AB747" s="21"/>
      <c r="AC747" s="21"/>
      <c r="AD747" s="21"/>
      <c r="AE747" s="21"/>
      <c r="AF747" s="21"/>
    </row>
    <row r="748" spans="1:32" ht="30" customHeight="1" x14ac:dyDescent="0.2">
      <c r="A748" s="22"/>
      <c r="B748" s="155"/>
      <c r="C748" s="155"/>
      <c r="D748" s="155"/>
      <c r="E748" s="155"/>
      <c r="F748" s="155"/>
      <c r="G748" s="38"/>
      <c r="H748" s="38"/>
      <c r="I748" s="155"/>
      <c r="J748" s="162"/>
      <c r="K748" s="155"/>
      <c r="L748" s="162"/>
      <c r="M748" s="86"/>
      <c r="N748" s="87"/>
      <c r="O748" s="87"/>
      <c r="P748" s="87"/>
      <c r="Q748" s="87"/>
      <c r="R748" s="87"/>
      <c r="S748" s="158"/>
      <c r="T748" s="155"/>
      <c r="U748" s="87"/>
      <c r="V748" s="159"/>
      <c r="W748" s="21">
        <v>1</v>
      </c>
      <c r="X748" s="21"/>
      <c r="Y748" s="21"/>
      <c r="Z748" s="21"/>
      <c r="AA748" s="21"/>
      <c r="AB748" s="21"/>
      <c r="AC748" s="21"/>
      <c r="AD748" s="21"/>
      <c r="AE748" s="21"/>
      <c r="AF748" s="21"/>
    </row>
    <row r="749" spans="1:32" ht="30" customHeight="1" x14ac:dyDescent="0.2">
      <c r="A749" s="22"/>
      <c r="B749" s="155"/>
      <c r="C749" s="155"/>
      <c r="D749" s="155"/>
      <c r="E749" s="155"/>
      <c r="F749" s="155"/>
      <c r="G749" s="38"/>
      <c r="H749" s="38"/>
      <c r="I749" s="155"/>
      <c r="J749" s="162"/>
      <c r="K749" s="155"/>
      <c r="L749" s="162"/>
      <c r="M749" s="86"/>
      <c r="N749" s="87"/>
      <c r="O749" s="87"/>
      <c r="P749" s="87"/>
      <c r="Q749" s="87"/>
      <c r="R749" s="87"/>
      <c r="S749" s="158"/>
      <c r="T749" s="155"/>
      <c r="U749" s="87"/>
      <c r="V749" s="159"/>
      <c r="W749" s="21">
        <v>1</v>
      </c>
      <c r="X749" s="21"/>
      <c r="Y749" s="21"/>
      <c r="Z749" s="21"/>
      <c r="AA749" s="21"/>
      <c r="AB749" s="21"/>
      <c r="AC749" s="21"/>
      <c r="AD749" s="21"/>
      <c r="AE749" s="21"/>
      <c r="AF749" s="21"/>
    </row>
    <row r="750" spans="1:32" ht="30" customHeight="1" x14ac:dyDescent="0.2">
      <c r="A750" s="22"/>
      <c r="B750" s="155"/>
      <c r="C750" s="155"/>
      <c r="D750" s="155"/>
      <c r="E750" s="155"/>
      <c r="F750" s="155"/>
      <c r="G750" s="38"/>
      <c r="H750" s="38"/>
      <c r="I750" s="155"/>
      <c r="J750" s="162"/>
      <c r="K750" s="155"/>
      <c r="L750" s="162"/>
      <c r="M750" s="86"/>
      <c r="N750" s="87"/>
      <c r="O750" s="87"/>
      <c r="P750" s="87"/>
      <c r="Q750" s="87"/>
      <c r="R750" s="87"/>
      <c r="S750" s="158"/>
      <c r="T750" s="155"/>
      <c r="U750" s="87"/>
      <c r="V750" s="159"/>
      <c r="W750" s="21">
        <v>1</v>
      </c>
      <c r="X750" s="21"/>
      <c r="Y750" s="21"/>
      <c r="Z750" s="21"/>
      <c r="AA750" s="21"/>
      <c r="AB750" s="21"/>
      <c r="AC750" s="21"/>
      <c r="AD750" s="21"/>
      <c r="AE750" s="21"/>
      <c r="AF750" s="21"/>
    </row>
    <row r="751" spans="1:32" ht="30" customHeight="1" x14ac:dyDescent="0.2">
      <c r="A751" s="22"/>
      <c r="B751" s="155"/>
      <c r="C751" s="155"/>
      <c r="D751" s="155"/>
      <c r="E751" s="155"/>
      <c r="F751" s="155"/>
      <c r="G751" s="38"/>
      <c r="H751" s="38"/>
      <c r="I751" s="155"/>
      <c r="J751" s="162"/>
      <c r="K751" s="155"/>
      <c r="L751" s="162"/>
      <c r="M751" s="86"/>
      <c r="N751" s="87"/>
      <c r="O751" s="87"/>
      <c r="P751" s="87"/>
      <c r="Q751" s="87"/>
      <c r="R751" s="87"/>
      <c r="S751" s="158"/>
      <c r="T751" s="155"/>
      <c r="U751" s="87"/>
      <c r="V751" s="159"/>
      <c r="W751" s="21">
        <v>1</v>
      </c>
      <c r="X751" s="21"/>
      <c r="Y751" s="21"/>
      <c r="Z751" s="21"/>
      <c r="AA751" s="21"/>
      <c r="AB751" s="21"/>
      <c r="AC751" s="21"/>
      <c r="AD751" s="21"/>
      <c r="AE751" s="21"/>
      <c r="AF751" s="21"/>
    </row>
    <row r="752" spans="1:32" ht="30" customHeight="1" x14ac:dyDescent="0.2">
      <c r="A752" s="22"/>
      <c r="B752" s="155"/>
      <c r="C752" s="155"/>
      <c r="D752" s="155"/>
      <c r="E752" s="155"/>
      <c r="F752" s="155"/>
      <c r="G752" s="38"/>
      <c r="H752" s="38"/>
      <c r="I752" s="155"/>
      <c r="J752" s="162"/>
      <c r="K752" s="155"/>
      <c r="L752" s="162"/>
      <c r="M752" s="86"/>
      <c r="N752" s="87"/>
      <c r="O752" s="87"/>
      <c r="P752" s="87"/>
      <c r="Q752" s="87"/>
      <c r="R752" s="87"/>
      <c r="S752" s="158"/>
      <c r="T752" s="155"/>
      <c r="U752" s="87"/>
      <c r="V752" s="159"/>
      <c r="W752" s="21">
        <v>1</v>
      </c>
      <c r="X752" s="21"/>
      <c r="Y752" s="21"/>
      <c r="Z752" s="21"/>
      <c r="AA752" s="21"/>
      <c r="AB752" s="21"/>
      <c r="AC752" s="21"/>
      <c r="AD752" s="21"/>
      <c r="AE752" s="21"/>
      <c r="AF752" s="21"/>
    </row>
    <row r="753" spans="1:32" ht="30" customHeight="1" x14ac:dyDescent="0.2">
      <c r="A753" s="22"/>
      <c r="B753" s="155"/>
      <c r="C753" s="155"/>
      <c r="D753" s="155"/>
      <c r="E753" s="155"/>
      <c r="F753" s="155"/>
      <c r="G753" s="38"/>
      <c r="H753" s="38"/>
      <c r="I753" s="155"/>
      <c r="J753" s="162"/>
      <c r="K753" s="155"/>
      <c r="L753" s="162"/>
      <c r="M753" s="86"/>
      <c r="N753" s="87"/>
      <c r="O753" s="87"/>
      <c r="P753" s="87"/>
      <c r="Q753" s="87"/>
      <c r="R753" s="87"/>
      <c r="S753" s="158"/>
      <c r="T753" s="155"/>
      <c r="U753" s="87"/>
      <c r="V753" s="159"/>
      <c r="W753" s="21">
        <v>1</v>
      </c>
      <c r="X753" s="21"/>
      <c r="Y753" s="21"/>
      <c r="Z753" s="21"/>
      <c r="AA753" s="21"/>
      <c r="AB753" s="21"/>
      <c r="AC753" s="21"/>
      <c r="AD753" s="21"/>
      <c r="AE753" s="21"/>
      <c r="AF753" s="21"/>
    </row>
    <row r="754" spans="1:32" ht="30" customHeight="1" x14ac:dyDescent="0.2">
      <c r="A754" s="22"/>
      <c r="B754" s="155"/>
      <c r="C754" s="155"/>
      <c r="D754" s="155"/>
      <c r="E754" s="155"/>
      <c r="F754" s="155"/>
      <c r="G754" s="38"/>
      <c r="H754" s="38"/>
      <c r="I754" s="155"/>
      <c r="J754" s="162"/>
      <c r="K754" s="155"/>
      <c r="L754" s="162"/>
      <c r="M754" s="86"/>
      <c r="N754" s="87"/>
      <c r="O754" s="87"/>
      <c r="P754" s="87"/>
      <c r="Q754" s="87"/>
      <c r="R754" s="87"/>
      <c r="S754" s="158"/>
      <c r="T754" s="155"/>
      <c r="U754" s="87"/>
      <c r="V754" s="159"/>
      <c r="W754" s="21">
        <v>1</v>
      </c>
      <c r="X754" s="21"/>
      <c r="Y754" s="21"/>
      <c r="Z754" s="21"/>
      <c r="AA754" s="21"/>
      <c r="AB754" s="21"/>
      <c r="AC754" s="21"/>
      <c r="AD754" s="21"/>
      <c r="AE754" s="21"/>
      <c r="AF754" s="21"/>
    </row>
    <row r="755" spans="1:32" ht="30" customHeight="1" x14ac:dyDescent="0.2">
      <c r="A755" s="22"/>
      <c r="B755" s="155"/>
      <c r="C755" s="155"/>
      <c r="D755" s="155"/>
      <c r="E755" s="155"/>
      <c r="F755" s="155"/>
      <c r="G755" s="38"/>
      <c r="H755" s="38"/>
      <c r="I755" s="155"/>
      <c r="J755" s="162"/>
      <c r="K755" s="155"/>
      <c r="L755" s="162"/>
      <c r="M755" s="86"/>
      <c r="N755" s="87"/>
      <c r="O755" s="87"/>
      <c r="P755" s="87"/>
      <c r="Q755" s="87"/>
      <c r="R755" s="87"/>
      <c r="S755" s="158"/>
      <c r="T755" s="155"/>
      <c r="U755" s="87"/>
      <c r="V755" s="159"/>
      <c r="W755" s="21">
        <v>1</v>
      </c>
      <c r="X755" s="21"/>
      <c r="Y755" s="21"/>
      <c r="Z755" s="21"/>
      <c r="AA755" s="21"/>
      <c r="AB755" s="21"/>
      <c r="AC755" s="21"/>
      <c r="AD755" s="21"/>
      <c r="AE755" s="21"/>
      <c r="AF755" s="21"/>
    </row>
    <row r="756" spans="1:32" ht="30" customHeight="1" x14ac:dyDescent="0.2">
      <c r="A756" s="22"/>
      <c r="B756" s="155"/>
      <c r="C756" s="155"/>
      <c r="D756" s="155"/>
      <c r="E756" s="155"/>
      <c r="F756" s="155"/>
      <c r="G756" s="38"/>
      <c r="H756" s="38"/>
      <c r="I756" s="155"/>
      <c r="J756" s="162"/>
      <c r="K756" s="155"/>
      <c r="L756" s="162"/>
      <c r="M756" s="86"/>
      <c r="N756" s="87"/>
      <c r="O756" s="87"/>
      <c r="P756" s="87"/>
      <c r="Q756" s="87"/>
      <c r="R756" s="87"/>
      <c r="S756" s="158"/>
      <c r="T756" s="155"/>
      <c r="U756" s="87"/>
      <c r="V756" s="159"/>
      <c r="W756" s="21">
        <v>1</v>
      </c>
      <c r="X756" s="21"/>
      <c r="Y756" s="21"/>
      <c r="Z756" s="21"/>
      <c r="AA756" s="21"/>
      <c r="AB756" s="21"/>
      <c r="AC756" s="21"/>
      <c r="AD756" s="21"/>
      <c r="AE756" s="21"/>
      <c r="AF756" s="21"/>
    </row>
    <row r="757" spans="1:32" ht="30" customHeight="1" x14ac:dyDescent="0.2">
      <c r="A757" s="22"/>
      <c r="B757" s="155"/>
      <c r="C757" s="155"/>
      <c r="D757" s="155"/>
      <c r="E757" s="155"/>
      <c r="F757" s="155"/>
      <c r="G757" s="38"/>
      <c r="H757" s="38"/>
      <c r="I757" s="155"/>
      <c r="J757" s="162"/>
      <c r="K757" s="155"/>
      <c r="L757" s="162"/>
      <c r="M757" s="86"/>
      <c r="N757" s="87"/>
      <c r="O757" s="87"/>
      <c r="P757" s="87"/>
      <c r="Q757" s="87"/>
      <c r="R757" s="87"/>
      <c r="S757" s="158"/>
      <c r="T757" s="155"/>
      <c r="U757" s="87"/>
      <c r="V757" s="159"/>
      <c r="W757" s="21">
        <v>1</v>
      </c>
      <c r="X757" s="21"/>
      <c r="Y757" s="21"/>
      <c r="Z757" s="21"/>
      <c r="AA757" s="21"/>
      <c r="AB757" s="21"/>
      <c r="AC757" s="21"/>
      <c r="AD757" s="21"/>
      <c r="AE757" s="21"/>
      <c r="AF757" s="21"/>
    </row>
    <row r="758" spans="1:32" ht="30" customHeight="1" x14ac:dyDescent="0.2">
      <c r="A758" s="22"/>
      <c r="B758" s="155"/>
      <c r="C758" s="155"/>
      <c r="D758" s="155"/>
      <c r="E758" s="155"/>
      <c r="F758" s="155"/>
      <c r="G758" s="38"/>
      <c r="H758" s="38"/>
      <c r="I758" s="155"/>
      <c r="J758" s="162"/>
      <c r="K758" s="155"/>
      <c r="L758" s="162"/>
      <c r="M758" s="86"/>
      <c r="N758" s="87"/>
      <c r="O758" s="87"/>
      <c r="P758" s="87"/>
      <c r="Q758" s="87"/>
      <c r="R758" s="87"/>
      <c r="S758" s="158"/>
      <c r="T758" s="155"/>
      <c r="U758" s="87"/>
      <c r="V758" s="159"/>
      <c r="W758" s="21">
        <v>1</v>
      </c>
      <c r="X758" s="21"/>
      <c r="Y758" s="21"/>
      <c r="Z758" s="21"/>
      <c r="AA758" s="21"/>
      <c r="AB758" s="21"/>
      <c r="AC758" s="21"/>
      <c r="AD758" s="21"/>
      <c r="AE758" s="21"/>
      <c r="AF758" s="21"/>
    </row>
    <row r="759" spans="1:32" ht="30" customHeight="1" x14ac:dyDescent="0.2">
      <c r="A759" s="22"/>
      <c r="B759" s="155"/>
      <c r="C759" s="155"/>
      <c r="D759" s="155"/>
      <c r="E759" s="155"/>
      <c r="F759" s="155"/>
      <c r="G759" s="38"/>
      <c r="H759" s="38"/>
      <c r="I759" s="155"/>
      <c r="J759" s="162"/>
      <c r="K759" s="155"/>
      <c r="L759" s="162"/>
      <c r="M759" s="86"/>
      <c r="N759" s="87"/>
      <c r="O759" s="87"/>
      <c r="P759" s="87"/>
      <c r="Q759" s="87"/>
      <c r="R759" s="87"/>
      <c r="S759" s="158"/>
      <c r="T759" s="155"/>
      <c r="U759" s="87"/>
      <c r="V759" s="159"/>
      <c r="W759" s="21">
        <v>1</v>
      </c>
      <c r="X759" s="21"/>
      <c r="Y759" s="21"/>
      <c r="Z759" s="21"/>
      <c r="AA759" s="21"/>
      <c r="AB759" s="21"/>
      <c r="AC759" s="21"/>
      <c r="AD759" s="21"/>
      <c r="AE759" s="21"/>
      <c r="AF759" s="21"/>
    </row>
    <row r="760" spans="1:32" ht="30" customHeight="1" x14ac:dyDescent="0.2">
      <c r="A760" s="22"/>
      <c r="B760" s="155"/>
      <c r="C760" s="155"/>
      <c r="D760" s="155"/>
      <c r="E760" s="155"/>
      <c r="F760" s="155"/>
      <c r="G760" s="38"/>
      <c r="H760" s="38"/>
      <c r="I760" s="155"/>
      <c r="J760" s="162"/>
      <c r="K760" s="155"/>
      <c r="L760" s="162"/>
      <c r="M760" s="86"/>
      <c r="N760" s="87"/>
      <c r="O760" s="87"/>
      <c r="P760" s="87"/>
      <c r="Q760" s="87"/>
      <c r="R760" s="87"/>
      <c r="S760" s="158"/>
      <c r="T760" s="155"/>
      <c r="U760" s="87"/>
      <c r="V760" s="159"/>
      <c r="W760" s="21">
        <v>1</v>
      </c>
      <c r="X760" s="21"/>
      <c r="Y760" s="21"/>
      <c r="Z760" s="21"/>
      <c r="AA760" s="21"/>
      <c r="AB760" s="21"/>
      <c r="AC760" s="21"/>
      <c r="AD760" s="21"/>
      <c r="AE760" s="21"/>
      <c r="AF760" s="21"/>
    </row>
    <row r="761" spans="1:32" ht="30" customHeight="1" x14ac:dyDescent="0.2">
      <c r="A761" s="22"/>
      <c r="B761" s="155"/>
      <c r="C761" s="155"/>
      <c r="D761" s="155"/>
      <c r="E761" s="155"/>
      <c r="F761" s="155"/>
      <c r="G761" s="38"/>
      <c r="H761" s="38"/>
      <c r="I761" s="155"/>
      <c r="J761" s="162"/>
      <c r="K761" s="155"/>
      <c r="L761" s="162"/>
      <c r="M761" s="86"/>
      <c r="N761" s="87"/>
      <c r="O761" s="87"/>
      <c r="P761" s="87"/>
      <c r="Q761" s="87"/>
      <c r="R761" s="87"/>
      <c r="S761" s="158"/>
      <c r="T761" s="155"/>
      <c r="U761" s="87"/>
      <c r="V761" s="159"/>
      <c r="W761" s="21">
        <v>1</v>
      </c>
      <c r="X761" s="21"/>
      <c r="Y761" s="21"/>
      <c r="Z761" s="21"/>
      <c r="AA761" s="21"/>
      <c r="AB761" s="21"/>
      <c r="AC761" s="21"/>
      <c r="AD761" s="21"/>
      <c r="AE761" s="21"/>
      <c r="AF761" s="21"/>
    </row>
    <row r="762" spans="1:32" ht="30" customHeight="1" x14ac:dyDescent="0.2">
      <c r="A762" s="22"/>
      <c r="B762" s="155"/>
      <c r="C762" s="155"/>
      <c r="D762" s="155"/>
      <c r="E762" s="155"/>
      <c r="F762" s="155"/>
      <c r="G762" s="38"/>
      <c r="H762" s="38"/>
      <c r="I762" s="155"/>
      <c r="J762" s="162"/>
      <c r="K762" s="155"/>
      <c r="L762" s="162"/>
      <c r="M762" s="86"/>
      <c r="N762" s="87"/>
      <c r="O762" s="87"/>
      <c r="P762" s="87"/>
      <c r="Q762" s="87"/>
      <c r="R762" s="87"/>
      <c r="S762" s="158"/>
      <c r="T762" s="155"/>
      <c r="U762" s="87"/>
      <c r="V762" s="159"/>
      <c r="W762" s="21">
        <v>1</v>
      </c>
      <c r="X762" s="21"/>
      <c r="Y762" s="21"/>
      <c r="Z762" s="21"/>
      <c r="AA762" s="21"/>
      <c r="AB762" s="21"/>
      <c r="AC762" s="21"/>
      <c r="AD762" s="21"/>
      <c r="AE762" s="21"/>
      <c r="AF762" s="21"/>
    </row>
    <row r="763" spans="1:32" ht="30" customHeight="1" x14ac:dyDescent="0.2">
      <c r="A763" s="22"/>
      <c r="B763" s="155"/>
      <c r="C763" s="155"/>
      <c r="D763" s="155"/>
      <c r="E763" s="155"/>
      <c r="F763" s="155"/>
      <c r="G763" s="38"/>
      <c r="H763" s="38"/>
      <c r="I763" s="155"/>
      <c r="J763" s="162"/>
      <c r="K763" s="155"/>
      <c r="L763" s="162"/>
      <c r="M763" s="86"/>
      <c r="N763" s="87"/>
      <c r="O763" s="87"/>
      <c r="P763" s="87"/>
      <c r="Q763" s="87"/>
      <c r="R763" s="87"/>
      <c r="S763" s="158"/>
      <c r="T763" s="155"/>
      <c r="U763" s="87"/>
      <c r="V763" s="159"/>
      <c r="W763" s="21">
        <v>1</v>
      </c>
      <c r="X763" s="21"/>
      <c r="Y763" s="21"/>
      <c r="Z763" s="21"/>
      <c r="AA763" s="21"/>
      <c r="AB763" s="21"/>
      <c r="AC763" s="21"/>
      <c r="AD763" s="21"/>
      <c r="AE763" s="21"/>
      <c r="AF763" s="21"/>
    </row>
    <row r="764" spans="1:32" ht="30" customHeight="1" x14ac:dyDescent="0.2">
      <c r="A764" s="22"/>
      <c r="B764" s="155"/>
      <c r="C764" s="155"/>
      <c r="D764" s="155"/>
      <c r="E764" s="155"/>
      <c r="F764" s="155"/>
      <c r="G764" s="38"/>
      <c r="H764" s="38"/>
      <c r="I764" s="155"/>
      <c r="J764" s="162"/>
      <c r="K764" s="155"/>
      <c r="L764" s="162"/>
      <c r="M764" s="86"/>
      <c r="N764" s="87"/>
      <c r="O764" s="87"/>
      <c r="P764" s="87"/>
      <c r="Q764" s="87"/>
      <c r="R764" s="87"/>
      <c r="S764" s="158"/>
      <c r="T764" s="155"/>
      <c r="U764" s="87"/>
      <c r="V764" s="159"/>
      <c r="W764" s="21">
        <v>1</v>
      </c>
      <c r="X764" s="21"/>
      <c r="Y764" s="21"/>
      <c r="Z764" s="21"/>
      <c r="AA764" s="21"/>
      <c r="AB764" s="21"/>
      <c r="AC764" s="21"/>
      <c r="AD764" s="21"/>
      <c r="AE764" s="21"/>
      <c r="AF764" s="21"/>
    </row>
    <row r="765" spans="1:32" ht="30" customHeight="1" x14ac:dyDescent="0.2">
      <c r="A765" s="22"/>
      <c r="B765" s="155"/>
      <c r="C765" s="155"/>
      <c r="D765" s="155"/>
      <c r="E765" s="155"/>
      <c r="F765" s="155"/>
      <c r="G765" s="38"/>
      <c r="H765" s="38"/>
      <c r="I765" s="155"/>
      <c r="J765" s="162"/>
      <c r="K765" s="155"/>
      <c r="L765" s="162"/>
      <c r="M765" s="86"/>
      <c r="N765" s="87"/>
      <c r="O765" s="87"/>
      <c r="P765" s="87"/>
      <c r="Q765" s="87"/>
      <c r="R765" s="87"/>
      <c r="S765" s="158"/>
      <c r="T765" s="155"/>
      <c r="U765" s="87"/>
      <c r="V765" s="159"/>
      <c r="W765" s="21">
        <v>1</v>
      </c>
      <c r="X765" s="21"/>
      <c r="Y765" s="21"/>
      <c r="Z765" s="21"/>
      <c r="AA765" s="21"/>
      <c r="AB765" s="21"/>
      <c r="AC765" s="21"/>
      <c r="AD765" s="21"/>
      <c r="AE765" s="21"/>
      <c r="AF765" s="21"/>
    </row>
    <row r="766" spans="1:32" ht="30" customHeight="1" x14ac:dyDescent="0.2">
      <c r="A766" s="22"/>
      <c r="B766" s="155"/>
      <c r="C766" s="155"/>
      <c r="D766" s="155"/>
      <c r="E766" s="155"/>
      <c r="F766" s="155"/>
      <c r="G766" s="38"/>
      <c r="H766" s="38"/>
      <c r="I766" s="155"/>
      <c r="J766" s="162"/>
      <c r="K766" s="155"/>
      <c r="L766" s="162"/>
      <c r="M766" s="86"/>
      <c r="N766" s="87"/>
      <c r="O766" s="87"/>
      <c r="P766" s="87"/>
      <c r="Q766" s="87"/>
      <c r="R766" s="87"/>
      <c r="S766" s="158"/>
      <c r="T766" s="155"/>
      <c r="U766" s="87"/>
      <c r="V766" s="159"/>
      <c r="W766" s="21">
        <v>1</v>
      </c>
      <c r="X766" s="21"/>
      <c r="Y766" s="21"/>
      <c r="Z766" s="21"/>
      <c r="AA766" s="21"/>
      <c r="AB766" s="21"/>
      <c r="AC766" s="21"/>
      <c r="AD766" s="21"/>
      <c r="AE766" s="21"/>
      <c r="AF766" s="21"/>
    </row>
    <row r="767" spans="1:32" ht="30" customHeight="1" x14ac:dyDescent="0.2">
      <c r="A767" s="22"/>
      <c r="B767" s="155"/>
      <c r="C767" s="155"/>
      <c r="D767" s="155"/>
      <c r="E767" s="155"/>
      <c r="F767" s="155"/>
      <c r="G767" s="38"/>
      <c r="H767" s="38"/>
      <c r="I767" s="155"/>
      <c r="J767" s="162"/>
      <c r="K767" s="155"/>
      <c r="L767" s="162"/>
      <c r="M767" s="86"/>
      <c r="N767" s="87"/>
      <c r="O767" s="87"/>
      <c r="P767" s="87"/>
      <c r="Q767" s="87"/>
      <c r="R767" s="87"/>
      <c r="S767" s="158"/>
      <c r="T767" s="155"/>
      <c r="U767" s="87"/>
      <c r="V767" s="159"/>
      <c r="W767" s="21">
        <v>1</v>
      </c>
      <c r="X767" s="21"/>
      <c r="Y767" s="21"/>
      <c r="Z767" s="21"/>
      <c r="AA767" s="21"/>
      <c r="AB767" s="21"/>
      <c r="AC767" s="21"/>
      <c r="AD767" s="21"/>
      <c r="AE767" s="21"/>
      <c r="AF767" s="21"/>
    </row>
    <row r="768" spans="1:32" ht="30" customHeight="1" x14ac:dyDescent="0.2">
      <c r="A768" s="22"/>
      <c r="B768" s="155"/>
      <c r="C768" s="155"/>
      <c r="D768" s="155"/>
      <c r="E768" s="155"/>
      <c r="F768" s="155"/>
      <c r="G768" s="38"/>
      <c r="H768" s="38"/>
      <c r="I768" s="155"/>
      <c r="J768" s="162"/>
      <c r="K768" s="155"/>
      <c r="L768" s="162"/>
      <c r="M768" s="86"/>
      <c r="N768" s="87"/>
      <c r="O768" s="87"/>
      <c r="P768" s="87"/>
      <c r="Q768" s="87"/>
      <c r="R768" s="87"/>
      <c r="S768" s="158"/>
      <c r="T768" s="155"/>
      <c r="U768" s="87"/>
      <c r="V768" s="159"/>
      <c r="W768" s="21">
        <v>1</v>
      </c>
      <c r="X768" s="21"/>
      <c r="Y768" s="21"/>
      <c r="Z768" s="21"/>
      <c r="AA768" s="21"/>
      <c r="AB768" s="21"/>
      <c r="AC768" s="21"/>
      <c r="AD768" s="21"/>
      <c r="AE768" s="21"/>
      <c r="AF768" s="21"/>
    </row>
    <row r="769" spans="1:32" ht="30" customHeight="1" x14ac:dyDescent="0.2">
      <c r="A769" s="22"/>
      <c r="B769" s="155"/>
      <c r="C769" s="155"/>
      <c r="D769" s="155"/>
      <c r="E769" s="155"/>
      <c r="F769" s="155"/>
      <c r="G769" s="38"/>
      <c r="H769" s="38"/>
      <c r="I769" s="155"/>
      <c r="J769" s="162"/>
      <c r="K769" s="155"/>
      <c r="L769" s="162"/>
      <c r="M769" s="86"/>
      <c r="N769" s="87"/>
      <c r="O769" s="87"/>
      <c r="P769" s="87"/>
      <c r="Q769" s="87"/>
      <c r="R769" s="87"/>
      <c r="S769" s="158"/>
      <c r="T769" s="155"/>
      <c r="U769" s="87"/>
      <c r="V769" s="159"/>
      <c r="W769" s="21">
        <v>1</v>
      </c>
      <c r="X769" s="21"/>
      <c r="Y769" s="21"/>
      <c r="Z769" s="21"/>
      <c r="AA769" s="21"/>
      <c r="AB769" s="21"/>
      <c r="AC769" s="21"/>
      <c r="AD769" s="21"/>
      <c r="AE769" s="21"/>
      <c r="AF769" s="21"/>
    </row>
    <row r="770" spans="1:32" ht="30" customHeight="1" x14ac:dyDescent="0.2">
      <c r="A770" s="22"/>
      <c r="B770" s="155"/>
      <c r="C770" s="155"/>
      <c r="D770" s="155"/>
      <c r="E770" s="155"/>
      <c r="F770" s="155"/>
      <c r="G770" s="38"/>
      <c r="H770" s="38"/>
      <c r="I770" s="155"/>
      <c r="J770" s="162"/>
      <c r="K770" s="155"/>
      <c r="L770" s="162"/>
      <c r="M770" s="86"/>
      <c r="N770" s="87"/>
      <c r="O770" s="87"/>
      <c r="P770" s="87"/>
      <c r="Q770" s="87"/>
      <c r="R770" s="87"/>
      <c r="S770" s="158"/>
      <c r="T770" s="155"/>
      <c r="U770" s="87"/>
      <c r="V770" s="159"/>
      <c r="W770" s="21">
        <v>1</v>
      </c>
      <c r="X770" s="21"/>
      <c r="Y770" s="21"/>
      <c r="Z770" s="21"/>
      <c r="AA770" s="21"/>
      <c r="AB770" s="21"/>
      <c r="AC770" s="21"/>
      <c r="AD770" s="21"/>
      <c r="AE770" s="21"/>
      <c r="AF770" s="21"/>
    </row>
    <row r="771" spans="1:32" ht="30" customHeight="1" x14ac:dyDescent="0.2">
      <c r="A771" s="22"/>
      <c r="B771" s="155"/>
      <c r="C771" s="155"/>
      <c r="D771" s="155"/>
      <c r="E771" s="155"/>
      <c r="F771" s="155"/>
      <c r="G771" s="38"/>
      <c r="H771" s="38"/>
      <c r="I771" s="155"/>
      <c r="J771" s="162"/>
      <c r="K771" s="155"/>
      <c r="L771" s="162"/>
      <c r="M771" s="86"/>
      <c r="N771" s="87"/>
      <c r="O771" s="87"/>
      <c r="P771" s="87"/>
      <c r="Q771" s="87"/>
      <c r="R771" s="87"/>
      <c r="S771" s="158"/>
      <c r="T771" s="155"/>
      <c r="U771" s="87"/>
      <c r="V771" s="159"/>
      <c r="W771" s="21">
        <v>1</v>
      </c>
      <c r="X771" s="21"/>
      <c r="Y771" s="21"/>
      <c r="Z771" s="21"/>
      <c r="AA771" s="21"/>
      <c r="AB771" s="21"/>
      <c r="AC771" s="21"/>
      <c r="AD771" s="21"/>
      <c r="AE771" s="21"/>
      <c r="AF771" s="21"/>
    </row>
    <row r="772" spans="1:32" ht="30" customHeight="1" x14ac:dyDescent="0.2">
      <c r="A772" s="22"/>
      <c r="B772" s="155"/>
      <c r="C772" s="155"/>
      <c r="D772" s="155"/>
      <c r="E772" s="155"/>
      <c r="F772" s="155"/>
      <c r="G772" s="38"/>
      <c r="H772" s="38"/>
      <c r="I772" s="155"/>
      <c r="J772" s="162"/>
      <c r="K772" s="155"/>
      <c r="L772" s="162"/>
      <c r="M772" s="86"/>
      <c r="N772" s="87"/>
      <c r="O772" s="87"/>
      <c r="P772" s="87"/>
      <c r="Q772" s="87"/>
      <c r="R772" s="87"/>
      <c r="S772" s="158"/>
      <c r="T772" s="155"/>
      <c r="U772" s="87"/>
      <c r="V772" s="159"/>
      <c r="W772" s="21">
        <v>1</v>
      </c>
      <c r="X772" s="21"/>
      <c r="Y772" s="21"/>
      <c r="Z772" s="21"/>
      <c r="AA772" s="21"/>
      <c r="AB772" s="21"/>
      <c r="AC772" s="21"/>
      <c r="AD772" s="21"/>
      <c r="AE772" s="21"/>
      <c r="AF772" s="21"/>
    </row>
    <row r="773" spans="1:32" ht="30" customHeight="1" x14ac:dyDescent="0.2">
      <c r="A773" s="22"/>
      <c r="B773" s="155"/>
      <c r="C773" s="155"/>
      <c r="D773" s="155"/>
      <c r="E773" s="155"/>
      <c r="F773" s="155"/>
      <c r="G773" s="38"/>
      <c r="H773" s="38"/>
      <c r="I773" s="155"/>
      <c r="J773" s="162"/>
      <c r="K773" s="155"/>
      <c r="L773" s="162"/>
      <c r="M773" s="86"/>
      <c r="N773" s="87"/>
      <c r="O773" s="87"/>
      <c r="P773" s="87"/>
      <c r="Q773" s="87"/>
      <c r="R773" s="87"/>
      <c r="S773" s="158"/>
      <c r="T773" s="155"/>
      <c r="U773" s="87"/>
      <c r="V773" s="159"/>
      <c r="W773" s="21">
        <v>1</v>
      </c>
      <c r="X773" s="21"/>
      <c r="Y773" s="21"/>
      <c r="Z773" s="21"/>
      <c r="AA773" s="21"/>
      <c r="AB773" s="21"/>
      <c r="AC773" s="21"/>
      <c r="AD773" s="21"/>
      <c r="AE773" s="21"/>
      <c r="AF773" s="21"/>
    </row>
    <row r="774" spans="1:32" ht="30" customHeight="1" x14ac:dyDescent="0.2">
      <c r="A774" s="22"/>
      <c r="B774" s="155"/>
      <c r="C774" s="155"/>
      <c r="D774" s="155"/>
      <c r="E774" s="155"/>
      <c r="F774" s="155"/>
      <c r="G774" s="38"/>
      <c r="H774" s="38"/>
      <c r="I774" s="155"/>
      <c r="J774" s="162"/>
      <c r="K774" s="155"/>
      <c r="L774" s="162"/>
      <c r="M774" s="86"/>
      <c r="N774" s="87"/>
      <c r="O774" s="87"/>
      <c r="P774" s="87"/>
      <c r="Q774" s="87"/>
      <c r="R774" s="87"/>
      <c r="S774" s="158"/>
      <c r="T774" s="155"/>
      <c r="U774" s="87"/>
      <c r="V774" s="159"/>
      <c r="W774" s="21">
        <v>1</v>
      </c>
      <c r="X774" s="21"/>
      <c r="Y774" s="21"/>
      <c r="Z774" s="21"/>
      <c r="AA774" s="21"/>
      <c r="AB774" s="21"/>
      <c r="AC774" s="21"/>
      <c r="AD774" s="21"/>
      <c r="AE774" s="21"/>
      <c r="AF774" s="21"/>
    </row>
    <row r="775" spans="1:32" ht="30" customHeight="1" x14ac:dyDescent="0.2">
      <c r="A775" s="22"/>
      <c r="B775" s="155"/>
      <c r="C775" s="155"/>
      <c r="D775" s="155"/>
      <c r="E775" s="155"/>
      <c r="F775" s="155"/>
      <c r="G775" s="38"/>
      <c r="H775" s="38"/>
      <c r="I775" s="155"/>
      <c r="J775" s="162"/>
      <c r="K775" s="155"/>
      <c r="L775" s="162"/>
      <c r="M775" s="86"/>
      <c r="N775" s="87"/>
      <c r="O775" s="87"/>
      <c r="P775" s="87"/>
      <c r="Q775" s="87"/>
      <c r="R775" s="87"/>
      <c r="S775" s="158"/>
      <c r="T775" s="155"/>
      <c r="U775" s="87"/>
      <c r="V775" s="159"/>
      <c r="W775" s="21">
        <v>1</v>
      </c>
      <c r="X775" s="21"/>
      <c r="Y775" s="21"/>
      <c r="Z775" s="21"/>
      <c r="AA775" s="21"/>
      <c r="AB775" s="21"/>
      <c r="AC775" s="21"/>
      <c r="AD775" s="21"/>
      <c r="AE775" s="21"/>
      <c r="AF775" s="21"/>
    </row>
    <row r="776" spans="1:32" ht="30" customHeight="1" x14ac:dyDescent="0.2">
      <c r="A776" s="22"/>
      <c r="B776" s="155"/>
      <c r="C776" s="155"/>
      <c r="D776" s="155"/>
      <c r="E776" s="155"/>
      <c r="F776" s="155"/>
      <c r="G776" s="38"/>
      <c r="H776" s="38"/>
      <c r="I776" s="155"/>
      <c r="J776" s="162"/>
      <c r="K776" s="155"/>
      <c r="L776" s="162"/>
      <c r="M776" s="86"/>
      <c r="N776" s="87"/>
      <c r="O776" s="87"/>
      <c r="P776" s="87"/>
      <c r="Q776" s="87"/>
      <c r="R776" s="87"/>
      <c r="S776" s="158"/>
      <c r="T776" s="155"/>
      <c r="U776" s="87"/>
      <c r="V776" s="159"/>
      <c r="W776" s="21">
        <v>1</v>
      </c>
      <c r="X776" s="21"/>
      <c r="Y776" s="21"/>
      <c r="Z776" s="21"/>
      <c r="AA776" s="21"/>
      <c r="AB776" s="21"/>
      <c r="AC776" s="21"/>
      <c r="AD776" s="21"/>
      <c r="AE776" s="21"/>
      <c r="AF776" s="21"/>
    </row>
    <row r="777" spans="1:32" ht="30" customHeight="1" x14ac:dyDescent="0.2">
      <c r="A777" s="22"/>
      <c r="B777" s="155"/>
      <c r="C777" s="155"/>
      <c r="D777" s="155"/>
      <c r="E777" s="155"/>
      <c r="F777" s="155"/>
      <c r="G777" s="38"/>
      <c r="H777" s="38"/>
      <c r="I777" s="155"/>
      <c r="J777" s="162"/>
      <c r="K777" s="155"/>
      <c r="L777" s="162"/>
      <c r="M777" s="86"/>
      <c r="N777" s="87"/>
      <c r="O777" s="87"/>
      <c r="P777" s="87"/>
      <c r="Q777" s="87"/>
      <c r="R777" s="87"/>
      <c r="S777" s="158"/>
      <c r="T777" s="155"/>
      <c r="U777" s="87"/>
      <c r="V777" s="159"/>
      <c r="W777" s="21">
        <v>1</v>
      </c>
      <c r="X777" s="21"/>
      <c r="Y777" s="21"/>
      <c r="Z777" s="21"/>
      <c r="AA777" s="21"/>
      <c r="AB777" s="21"/>
      <c r="AC777" s="21"/>
      <c r="AD777" s="21"/>
      <c r="AE777" s="21"/>
      <c r="AF777" s="21"/>
    </row>
    <row r="778" spans="1:32" ht="30" customHeight="1" x14ac:dyDescent="0.2">
      <c r="A778" s="22"/>
      <c r="B778" s="155"/>
      <c r="C778" s="155"/>
      <c r="D778" s="155"/>
      <c r="E778" s="155"/>
      <c r="F778" s="155"/>
      <c r="G778" s="38"/>
      <c r="H778" s="38"/>
      <c r="I778" s="155"/>
      <c r="J778" s="162"/>
      <c r="K778" s="155"/>
      <c r="L778" s="162"/>
      <c r="M778" s="86"/>
      <c r="N778" s="87"/>
      <c r="O778" s="87"/>
      <c r="P778" s="87"/>
      <c r="Q778" s="87"/>
      <c r="R778" s="87"/>
      <c r="S778" s="158"/>
      <c r="T778" s="155"/>
      <c r="U778" s="87"/>
      <c r="V778" s="159"/>
      <c r="W778" s="21">
        <v>1</v>
      </c>
      <c r="X778" s="21"/>
      <c r="Y778" s="21"/>
      <c r="Z778" s="21"/>
      <c r="AA778" s="21"/>
      <c r="AB778" s="21"/>
      <c r="AC778" s="21"/>
      <c r="AD778" s="21"/>
      <c r="AE778" s="21"/>
      <c r="AF778" s="21"/>
    </row>
    <row r="779" spans="1:32" ht="30" customHeight="1" x14ac:dyDescent="0.2">
      <c r="A779" s="22"/>
      <c r="B779" s="155"/>
      <c r="C779" s="155"/>
      <c r="D779" s="155"/>
      <c r="E779" s="155"/>
      <c r="F779" s="155"/>
      <c r="G779" s="38"/>
      <c r="H779" s="38"/>
      <c r="I779" s="155"/>
      <c r="J779" s="162"/>
      <c r="K779" s="155"/>
      <c r="L779" s="162"/>
      <c r="M779" s="86"/>
      <c r="N779" s="87"/>
      <c r="O779" s="87"/>
      <c r="P779" s="87"/>
      <c r="Q779" s="87"/>
      <c r="R779" s="87"/>
      <c r="S779" s="158"/>
      <c r="T779" s="155"/>
      <c r="U779" s="87"/>
      <c r="V779" s="159"/>
      <c r="W779" s="21">
        <v>1</v>
      </c>
      <c r="X779" s="21"/>
      <c r="Y779" s="21"/>
      <c r="Z779" s="21"/>
      <c r="AA779" s="21"/>
      <c r="AB779" s="21"/>
      <c r="AC779" s="21"/>
      <c r="AD779" s="21"/>
      <c r="AE779" s="21"/>
      <c r="AF779" s="21"/>
    </row>
    <row r="780" spans="1:32" ht="30" customHeight="1" x14ac:dyDescent="0.2">
      <c r="A780" s="22"/>
      <c r="B780" s="155"/>
      <c r="C780" s="155"/>
      <c r="D780" s="155"/>
      <c r="E780" s="155"/>
      <c r="F780" s="155"/>
      <c r="G780" s="38"/>
      <c r="H780" s="38"/>
      <c r="I780" s="155"/>
      <c r="J780" s="162"/>
      <c r="K780" s="155"/>
      <c r="L780" s="162"/>
      <c r="M780" s="86"/>
      <c r="N780" s="87"/>
      <c r="O780" s="87"/>
      <c r="P780" s="87"/>
      <c r="Q780" s="87"/>
      <c r="R780" s="87"/>
      <c r="S780" s="158"/>
      <c r="T780" s="155"/>
      <c r="U780" s="87"/>
      <c r="V780" s="159"/>
      <c r="W780" s="21">
        <v>1</v>
      </c>
      <c r="X780" s="21"/>
      <c r="Y780" s="21"/>
      <c r="Z780" s="21"/>
      <c r="AA780" s="21"/>
      <c r="AB780" s="21"/>
      <c r="AC780" s="21"/>
      <c r="AD780" s="21"/>
      <c r="AE780" s="21"/>
      <c r="AF780" s="21"/>
    </row>
    <row r="781" spans="1:32" ht="30" customHeight="1" x14ac:dyDescent="0.2">
      <c r="A781" s="22"/>
      <c r="B781" s="155"/>
      <c r="C781" s="155"/>
      <c r="D781" s="155"/>
      <c r="E781" s="155"/>
      <c r="F781" s="155"/>
      <c r="G781" s="38"/>
      <c r="H781" s="38"/>
      <c r="I781" s="155"/>
      <c r="J781" s="162"/>
      <c r="K781" s="155"/>
      <c r="L781" s="162"/>
      <c r="M781" s="86"/>
      <c r="N781" s="87"/>
      <c r="O781" s="87"/>
      <c r="P781" s="87"/>
      <c r="Q781" s="87"/>
      <c r="R781" s="87"/>
      <c r="S781" s="158"/>
      <c r="T781" s="155"/>
      <c r="U781" s="87"/>
      <c r="V781" s="159"/>
      <c r="W781" s="21">
        <v>1</v>
      </c>
      <c r="X781" s="21"/>
      <c r="Y781" s="21"/>
      <c r="Z781" s="21"/>
      <c r="AA781" s="21"/>
      <c r="AB781" s="21"/>
      <c r="AC781" s="21"/>
      <c r="AD781" s="21"/>
      <c r="AE781" s="21"/>
      <c r="AF781" s="21"/>
    </row>
    <row r="782" spans="1:32" ht="30" customHeight="1" x14ac:dyDescent="0.2">
      <c r="A782" s="22"/>
      <c r="B782" s="155"/>
      <c r="C782" s="155"/>
      <c r="D782" s="155"/>
      <c r="E782" s="155"/>
      <c r="F782" s="155"/>
      <c r="G782" s="38"/>
      <c r="H782" s="38"/>
      <c r="I782" s="155"/>
      <c r="J782" s="162"/>
      <c r="K782" s="155"/>
      <c r="L782" s="162"/>
      <c r="M782" s="86"/>
      <c r="N782" s="87"/>
      <c r="O782" s="87"/>
      <c r="P782" s="87"/>
      <c r="Q782" s="87"/>
      <c r="R782" s="87"/>
      <c r="S782" s="158"/>
      <c r="T782" s="155"/>
      <c r="U782" s="87"/>
      <c r="V782" s="159"/>
      <c r="W782" s="21">
        <v>1</v>
      </c>
      <c r="X782" s="21"/>
      <c r="Y782" s="21"/>
      <c r="Z782" s="21"/>
      <c r="AA782" s="21"/>
      <c r="AB782" s="21"/>
      <c r="AC782" s="21"/>
      <c r="AD782" s="21"/>
      <c r="AE782" s="21"/>
      <c r="AF782" s="21"/>
    </row>
    <row r="783" spans="1:32" ht="30" customHeight="1" x14ac:dyDescent="0.2">
      <c r="A783" s="22"/>
      <c r="B783" s="155"/>
      <c r="C783" s="155"/>
      <c r="D783" s="155"/>
      <c r="E783" s="155"/>
      <c r="F783" s="155"/>
      <c r="G783" s="38"/>
      <c r="H783" s="38"/>
      <c r="I783" s="155"/>
      <c r="J783" s="162"/>
      <c r="K783" s="155"/>
      <c r="L783" s="162"/>
      <c r="M783" s="86"/>
      <c r="N783" s="87"/>
      <c r="O783" s="87"/>
      <c r="P783" s="87"/>
      <c r="Q783" s="87"/>
      <c r="R783" s="87"/>
      <c r="S783" s="158"/>
      <c r="T783" s="155"/>
      <c r="U783" s="87"/>
      <c r="V783" s="159"/>
      <c r="W783" s="21">
        <v>1</v>
      </c>
      <c r="X783" s="21"/>
      <c r="Y783" s="21"/>
      <c r="Z783" s="21"/>
      <c r="AA783" s="21"/>
      <c r="AB783" s="21"/>
      <c r="AC783" s="21"/>
      <c r="AD783" s="21"/>
      <c r="AE783" s="21"/>
      <c r="AF783" s="21"/>
    </row>
    <row r="784" spans="1:32" ht="30" customHeight="1" x14ac:dyDescent="0.2">
      <c r="A784" s="22"/>
      <c r="B784" s="155"/>
      <c r="C784" s="155"/>
      <c r="D784" s="155"/>
      <c r="E784" s="155"/>
      <c r="F784" s="155"/>
      <c r="G784" s="38"/>
      <c r="H784" s="38"/>
      <c r="I784" s="155"/>
      <c r="J784" s="162"/>
      <c r="K784" s="155"/>
      <c r="L784" s="162"/>
      <c r="M784" s="86"/>
      <c r="N784" s="87"/>
      <c r="O784" s="87"/>
      <c r="P784" s="87"/>
      <c r="Q784" s="87"/>
      <c r="R784" s="87"/>
      <c r="S784" s="158"/>
      <c r="T784" s="155"/>
      <c r="U784" s="87"/>
      <c r="V784" s="159"/>
      <c r="W784" s="21">
        <v>1</v>
      </c>
      <c r="X784" s="21"/>
      <c r="Y784" s="21"/>
      <c r="Z784" s="21"/>
      <c r="AA784" s="21"/>
      <c r="AB784" s="21"/>
      <c r="AC784" s="21"/>
      <c r="AD784" s="21"/>
      <c r="AE784" s="21"/>
      <c r="AF784" s="21"/>
    </row>
    <row r="785" spans="1:32" ht="30" customHeight="1" x14ac:dyDescent="0.2">
      <c r="A785" s="22"/>
      <c r="B785" s="155"/>
      <c r="C785" s="155"/>
      <c r="D785" s="155"/>
      <c r="E785" s="155"/>
      <c r="F785" s="155"/>
      <c r="G785" s="38"/>
      <c r="H785" s="38"/>
      <c r="I785" s="155"/>
      <c r="J785" s="162"/>
      <c r="K785" s="155"/>
      <c r="L785" s="162"/>
      <c r="M785" s="86"/>
      <c r="N785" s="87"/>
      <c r="O785" s="87"/>
      <c r="P785" s="87"/>
      <c r="Q785" s="87"/>
      <c r="R785" s="87"/>
      <c r="S785" s="158"/>
      <c r="T785" s="155"/>
      <c r="U785" s="87"/>
      <c r="V785" s="159"/>
      <c r="W785" s="21">
        <v>1</v>
      </c>
      <c r="X785" s="21"/>
      <c r="Y785" s="21"/>
      <c r="Z785" s="21"/>
      <c r="AA785" s="21"/>
      <c r="AB785" s="21"/>
      <c r="AC785" s="21"/>
      <c r="AD785" s="21"/>
      <c r="AE785" s="21"/>
      <c r="AF785" s="21"/>
    </row>
    <row r="786" spans="1:32" ht="30" customHeight="1" x14ac:dyDescent="0.2">
      <c r="A786" s="22"/>
      <c r="B786" s="155"/>
      <c r="C786" s="155"/>
      <c r="D786" s="155"/>
      <c r="E786" s="155"/>
      <c r="F786" s="155"/>
      <c r="G786" s="38"/>
      <c r="H786" s="38"/>
      <c r="I786" s="155"/>
      <c r="J786" s="162"/>
      <c r="K786" s="155"/>
      <c r="L786" s="162"/>
      <c r="M786" s="86"/>
      <c r="N786" s="87"/>
      <c r="O786" s="87"/>
      <c r="P786" s="87"/>
      <c r="Q786" s="87"/>
      <c r="R786" s="87"/>
      <c r="S786" s="158"/>
      <c r="T786" s="155"/>
      <c r="U786" s="87"/>
      <c r="V786" s="159"/>
      <c r="W786" s="21">
        <v>1</v>
      </c>
      <c r="X786" s="21"/>
      <c r="Y786" s="21"/>
      <c r="Z786" s="21"/>
      <c r="AA786" s="21"/>
      <c r="AB786" s="21"/>
      <c r="AC786" s="21"/>
      <c r="AD786" s="21"/>
      <c r="AE786" s="21"/>
      <c r="AF786" s="21"/>
    </row>
    <row r="787" spans="1:32" ht="30" customHeight="1" x14ac:dyDescent="0.2">
      <c r="A787" s="22"/>
      <c r="B787" s="155"/>
      <c r="C787" s="155"/>
      <c r="D787" s="155"/>
      <c r="E787" s="155"/>
      <c r="F787" s="155"/>
      <c r="G787" s="38"/>
      <c r="H787" s="38"/>
      <c r="I787" s="155"/>
      <c r="J787" s="162"/>
      <c r="K787" s="155"/>
      <c r="L787" s="162"/>
      <c r="M787" s="86"/>
      <c r="N787" s="87"/>
      <c r="O787" s="87"/>
      <c r="P787" s="87"/>
      <c r="Q787" s="87"/>
      <c r="R787" s="87"/>
      <c r="S787" s="158"/>
      <c r="T787" s="155"/>
      <c r="U787" s="87"/>
      <c r="V787" s="159"/>
      <c r="W787" s="21">
        <v>1</v>
      </c>
      <c r="X787" s="21"/>
      <c r="Y787" s="21"/>
      <c r="Z787" s="21"/>
      <c r="AA787" s="21"/>
      <c r="AB787" s="21"/>
      <c r="AC787" s="21"/>
      <c r="AD787" s="21"/>
      <c r="AE787" s="21"/>
      <c r="AF787" s="21"/>
    </row>
    <row r="788" spans="1:32" ht="30" customHeight="1" x14ac:dyDescent="0.2">
      <c r="A788" s="22"/>
      <c r="B788" s="155"/>
      <c r="C788" s="155"/>
      <c r="D788" s="155"/>
      <c r="E788" s="155"/>
      <c r="F788" s="155"/>
      <c r="G788" s="38"/>
      <c r="H788" s="38"/>
      <c r="I788" s="155"/>
      <c r="J788" s="162"/>
      <c r="K788" s="155"/>
      <c r="L788" s="162"/>
      <c r="M788" s="86"/>
      <c r="N788" s="87"/>
      <c r="O788" s="87"/>
      <c r="P788" s="87"/>
      <c r="Q788" s="87"/>
      <c r="R788" s="87"/>
      <c r="S788" s="158"/>
      <c r="T788" s="155"/>
      <c r="U788" s="87"/>
      <c r="V788" s="159"/>
      <c r="W788" s="21">
        <v>1</v>
      </c>
      <c r="X788" s="21"/>
      <c r="Y788" s="21"/>
      <c r="Z788" s="21"/>
      <c r="AA788" s="21"/>
      <c r="AB788" s="21"/>
      <c r="AC788" s="21"/>
      <c r="AD788" s="21"/>
      <c r="AE788" s="21"/>
      <c r="AF788" s="21"/>
    </row>
    <row r="789" spans="1:32" ht="30" customHeight="1" x14ac:dyDescent="0.2">
      <c r="A789" s="22"/>
      <c r="B789" s="155"/>
      <c r="C789" s="155"/>
      <c r="D789" s="155"/>
      <c r="E789" s="155"/>
      <c r="F789" s="155"/>
      <c r="G789" s="38"/>
      <c r="H789" s="38"/>
      <c r="I789" s="155"/>
      <c r="J789" s="162"/>
      <c r="K789" s="155"/>
      <c r="L789" s="162"/>
      <c r="M789" s="86"/>
      <c r="N789" s="87"/>
      <c r="O789" s="87"/>
      <c r="P789" s="87"/>
      <c r="Q789" s="87"/>
      <c r="R789" s="87"/>
      <c r="S789" s="158"/>
      <c r="T789" s="155"/>
      <c r="U789" s="87"/>
      <c r="V789" s="159"/>
      <c r="W789" s="21">
        <v>1</v>
      </c>
      <c r="X789" s="21"/>
      <c r="Y789" s="21"/>
      <c r="Z789" s="21"/>
      <c r="AA789" s="21"/>
      <c r="AB789" s="21"/>
      <c r="AC789" s="21"/>
      <c r="AD789" s="21"/>
      <c r="AE789" s="21"/>
      <c r="AF789" s="21"/>
    </row>
    <row r="790" spans="1:32" ht="30" customHeight="1" x14ac:dyDescent="0.2">
      <c r="A790" s="22"/>
      <c r="B790" s="155"/>
      <c r="C790" s="155"/>
      <c r="D790" s="155"/>
      <c r="E790" s="155"/>
      <c r="F790" s="155"/>
      <c r="G790" s="38"/>
      <c r="H790" s="38"/>
      <c r="I790" s="155"/>
      <c r="J790" s="162"/>
      <c r="K790" s="155"/>
      <c r="L790" s="162"/>
      <c r="M790" s="86"/>
      <c r="N790" s="87"/>
      <c r="O790" s="87"/>
      <c r="P790" s="87"/>
      <c r="Q790" s="87"/>
      <c r="R790" s="87"/>
      <c r="S790" s="158"/>
      <c r="T790" s="155"/>
      <c r="U790" s="87"/>
      <c r="V790" s="159"/>
      <c r="W790" s="21">
        <v>1</v>
      </c>
      <c r="X790" s="21"/>
      <c r="Y790" s="21"/>
      <c r="Z790" s="21"/>
      <c r="AA790" s="21"/>
      <c r="AB790" s="21"/>
      <c r="AC790" s="21"/>
      <c r="AD790" s="21"/>
      <c r="AE790" s="21"/>
      <c r="AF790" s="21"/>
    </row>
    <row r="791" spans="1:32" ht="30" customHeight="1" x14ac:dyDescent="0.2">
      <c r="A791" s="22"/>
      <c r="B791" s="155"/>
      <c r="C791" s="155"/>
      <c r="D791" s="155"/>
      <c r="E791" s="155"/>
      <c r="F791" s="155"/>
      <c r="G791" s="38"/>
      <c r="H791" s="38"/>
      <c r="I791" s="155"/>
      <c r="J791" s="162"/>
      <c r="K791" s="155"/>
      <c r="L791" s="162"/>
      <c r="M791" s="86"/>
      <c r="N791" s="87"/>
      <c r="O791" s="87"/>
      <c r="P791" s="87"/>
      <c r="Q791" s="87"/>
      <c r="R791" s="87"/>
      <c r="S791" s="158"/>
      <c r="T791" s="155"/>
      <c r="U791" s="87"/>
      <c r="V791" s="159"/>
      <c r="W791" s="21">
        <v>1</v>
      </c>
      <c r="X791" s="21"/>
      <c r="Y791" s="21"/>
      <c r="Z791" s="21"/>
      <c r="AA791" s="21"/>
      <c r="AB791" s="21"/>
      <c r="AC791" s="21"/>
      <c r="AD791" s="21"/>
      <c r="AE791" s="21"/>
      <c r="AF791" s="21"/>
    </row>
    <row r="792" spans="1:32" ht="30" customHeight="1" x14ac:dyDescent="0.2">
      <c r="A792" s="22"/>
      <c r="B792" s="155"/>
      <c r="C792" s="155"/>
      <c r="D792" s="155"/>
      <c r="E792" s="155"/>
      <c r="F792" s="155"/>
      <c r="G792" s="38"/>
      <c r="H792" s="38"/>
      <c r="I792" s="155"/>
      <c r="J792" s="162"/>
      <c r="K792" s="155"/>
      <c r="L792" s="162"/>
      <c r="M792" s="86"/>
      <c r="N792" s="87"/>
      <c r="O792" s="87"/>
      <c r="P792" s="87"/>
      <c r="Q792" s="87"/>
      <c r="R792" s="87"/>
      <c r="S792" s="158"/>
      <c r="T792" s="155"/>
      <c r="U792" s="87"/>
      <c r="V792" s="159"/>
      <c r="W792" s="21">
        <v>1</v>
      </c>
      <c r="X792" s="21"/>
      <c r="Y792" s="21"/>
      <c r="Z792" s="21"/>
      <c r="AA792" s="21"/>
      <c r="AB792" s="21"/>
      <c r="AC792" s="21"/>
      <c r="AD792" s="21"/>
      <c r="AE792" s="21"/>
      <c r="AF792" s="21"/>
    </row>
    <row r="793" spans="1:32" ht="30" customHeight="1" x14ac:dyDescent="0.2">
      <c r="A793" s="22"/>
      <c r="B793" s="155"/>
      <c r="C793" s="155"/>
      <c r="D793" s="155"/>
      <c r="E793" s="155"/>
      <c r="F793" s="155"/>
      <c r="G793" s="38"/>
      <c r="H793" s="38"/>
      <c r="I793" s="155"/>
      <c r="J793" s="162"/>
      <c r="K793" s="155"/>
      <c r="L793" s="162"/>
      <c r="M793" s="86"/>
      <c r="N793" s="87"/>
      <c r="O793" s="87"/>
      <c r="P793" s="87"/>
      <c r="Q793" s="87"/>
      <c r="R793" s="87"/>
      <c r="S793" s="158"/>
      <c r="T793" s="155"/>
      <c r="U793" s="87"/>
      <c r="V793" s="159"/>
      <c r="W793" s="21">
        <v>1</v>
      </c>
      <c r="X793" s="21"/>
      <c r="Y793" s="21"/>
      <c r="Z793" s="21"/>
      <c r="AA793" s="21"/>
      <c r="AB793" s="21"/>
      <c r="AC793" s="21"/>
      <c r="AD793" s="21"/>
      <c r="AE793" s="21"/>
      <c r="AF793" s="21"/>
    </row>
    <row r="794" spans="1:32" ht="30" customHeight="1" x14ac:dyDescent="0.2">
      <c r="A794" s="22"/>
      <c r="B794" s="155"/>
      <c r="C794" s="155"/>
      <c r="D794" s="155"/>
      <c r="E794" s="155"/>
      <c r="F794" s="155"/>
      <c r="G794" s="38"/>
      <c r="H794" s="38"/>
      <c r="I794" s="155"/>
      <c r="J794" s="162"/>
      <c r="K794" s="155"/>
      <c r="L794" s="162"/>
      <c r="M794" s="86"/>
      <c r="N794" s="87"/>
      <c r="O794" s="87"/>
      <c r="P794" s="87"/>
      <c r="Q794" s="87"/>
      <c r="R794" s="87"/>
      <c r="S794" s="158"/>
      <c r="T794" s="155"/>
      <c r="U794" s="87"/>
      <c r="V794" s="159"/>
      <c r="W794" s="21">
        <v>1</v>
      </c>
      <c r="X794" s="21"/>
      <c r="Y794" s="21"/>
      <c r="Z794" s="21"/>
      <c r="AA794" s="21"/>
      <c r="AB794" s="21"/>
      <c r="AC794" s="21"/>
      <c r="AD794" s="21"/>
      <c r="AE794" s="21"/>
      <c r="AF794" s="21"/>
    </row>
    <row r="795" spans="1:32" ht="30" customHeight="1" x14ac:dyDescent="0.2">
      <c r="A795" s="22"/>
      <c r="B795" s="155"/>
      <c r="C795" s="155"/>
      <c r="D795" s="155"/>
      <c r="E795" s="155"/>
      <c r="F795" s="155"/>
      <c r="G795" s="38"/>
      <c r="H795" s="38"/>
      <c r="I795" s="155"/>
      <c r="J795" s="162"/>
      <c r="K795" s="155"/>
      <c r="L795" s="162"/>
      <c r="M795" s="86"/>
      <c r="N795" s="87"/>
      <c r="O795" s="87"/>
      <c r="P795" s="87"/>
      <c r="Q795" s="87"/>
      <c r="R795" s="87"/>
      <c r="S795" s="158"/>
      <c r="T795" s="155"/>
      <c r="U795" s="87"/>
      <c r="V795" s="159"/>
      <c r="W795" s="21">
        <v>1</v>
      </c>
      <c r="X795" s="21"/>
      <c r="Y795" s="21"/>
      <c r="Z795" s="21"/>
      <c r="AA795" s="21"/>
      <c r="AB795" s="21"/>
      <c r="AC795" s="21"/>
      <c r="AD795" s="21"/>
      <c r="AE795" s="21"/>
      <c r="AF795" s="21"/>
    </row>
    <row r="796" spans="1:32" ht="30" customHeight="1" x14ac:dyDescent="0.2">
      <c r="A796" s="22"/>
      <c r="B796" s="155"/>
      <c r="C796" s="155"/>
      <c r="D796" s="155"/>
      <c r="E796" s="155"/>
      <c r="F796" s="155"/>
      <c r="G796" s="38"/>
      <c r="H796" s="38"/>
      <c r="I796" s="155"/>
      <c r="J796" s="162"/>
      <c r="K796" s="155"/>
      <c r="L796" s="162"/>
      <c r="M796" s="86"/>
      <c r="N796" s="87"/>
      <c r="O796" s="87"/>
      <c r="P796" s="87"/>
      <c r="Q796" s="87"/>
      <c r="R796" s="87"/>
      <c r="S796" s="158"/>
      <c r="T796" s="155"/>
      <c r="U796" s="87"/>
      <c r="V796" s="159"/>
      <c r="W796" s="21">
        <v>1</v>
      </c>
      <c r="X796" s="21"/>
      <c r="Y796" s="21"/>
      <c r="Z796" s="21"/>
      <c r="AA796" s="21"/>
      <c r="AB796" s="21"/>
      <c r="AC796" s="21"/>
      <c r="AD796" s="21"/>
      <c r="AE796" s="21"/>
      <c r="AF796" s="21"/>
    </row>
    <row r="797" spans="1:32" ht="30" customHeight="1" x14ac:dyDescent="0.2">
      <c r="A797" s="22"/>
      <c r="B797" s="155"/>
      <c r="C797" s="155"/>
      <c r="D797" s="155"/>
      <c r="E797" s="155"/>
      <c r="F797" s="155"/>
      <c r="G797" s="38"/>
      <c r="H797" s="38"/>
      <c r="I797" s="155"/>
      <c r="J797" s="162"/>
      <c r="K797" s="155"/>
      <c r="L797" s="162"/>
      <c r="M797" s="86"/>
      <c r="N797" s="87"/>
      <c r="O797" s="87"/>
      <c r="P797" s="87"/>
      <c r="Q797" s="87"/>
      <c r="R797" s="87"/>
      <c r="S797" s="158"/>
      <c r="T797" s="155"/>
      <c r="U797" s="87"/>
      <c r="V797" s="159"/>
      <c r="W797" s="21">
        <v>1</v>
      </c>
      <c r="X797" s="21"/>
      <c r="Y797" s="21"/>
      <c r="Z797" s="21"/>
      <c r="AA797" s="21"/>
      <c r="AB797" s="21"/>
      <c r="AC797" s="21"/>
      <c r="AD797" s="21"/>
      <c r="AE797" s="21"/>
      <c r="AF797" s="21"/>
    </row>
    <row r="798" spans="1:32" ht="30" customHeight="1" x14ac:dyDescent="0.2">
      <c r="A798" s="22"/>
      <c r="B798" s="155"/>
      <c r="C798" s="155"/>
      <c r="D798" s="155"/>
      <c r="E798" s="155"/>
      <c r="F798" s="155"/>
      <c r="G798" s="38"/>
      <c r="H798" s="38"/>
      <c r="I798" s="155"/>
      <c r="J798" s="162"/>
      <c r="K798" s="155"/>
      <c r="L798" s="162"/>
      <c r="M798" s="86"/>
      <c r="N798" s="87"/>
      <c r="O798" s="87"/>
      <c r="P798" s="87"/>
      <c r="Q798" s="87"/>
      <c r="R798" s="87"/>
      <c r="S798" s="158"/>
      <c r="T798" s="155"/>
      <c r="U798" s="87"/>
      <c r="V798" s="159"/>
      <c r="W798" s="21">
        <v>1</v>
      </c>
      <c r="X798" s="21"/>
      <c r="Y798" s="21"/>
      <c r="Z798" s="21"/>
      <c r="AA798" s="21"/>
      <c r="AB798" s="21"/>
      <c r="AC798" s="21"/>
      <c r="AD798" s="21"/>
      <c r="AE798" s="21"/>
      <c r="AF798" s="21"/>
    </row>
    <row r="799" spans="1:32" ht="30" customHeight="1" x14ac:dyDescent="0.2">
      <c r="A799" s="22"/>
      <c r="B799" s="155"/>
      <c r="C799" s="155"/>
      <c r="D799" s="155"/>
      <c r="E799" s="155"/>
      <c r="F799" s="155"/>
      <c r="G799" s="38"/>
      <c r="H799" s="38"/>
      <c r="I799" s="155"/>
      <c r="J799" s="162"/>
      <c r="K799" s="155"/>
      <c r="L799" s="162"/>
      <c r="M799" s="86"/>
      <c r="N799" s="87"/>
      <c r="O799" s="87"/>
      <c r="P799" s="87"/>
      <c r="Q799" s="87"/>
      <c r="R799" s="87"/>
      <c r="S799" s="158"/>
      <c r="T799" s="155"/>
      <c r="U799" s="87"/>
      <c r="V799" s="159"/>
      <c r="W799" s="21">
        <v>1</v>
      </c>
      <c r="X799" s="21"/>
      <c r="Y799" s="21"/>
      <c r="Z799" s="21"/>
      <c r="AA799" s="21"/>
      <c r="AB799" s="21"/>
      <c r="AC799" s="21"/>
      <c r="AD799" s="21"/>
      <c r="AE799" s="21"/>
      <c r="AF799" s="21"/>
    </row>
    <row r="800" spans="1:32" ht="30" customHeight="1" x14ac:dyDescent="0.2">
      <c r="A800" s="22"/>
      <c r="B800" s="155"/>
      <c r="C800" s="155"/>
      <c r="D800" s="155"/>
      <c r="E800" s="155"/>
      <c r="F800" s="155"/>
      <c r="G800" s="38"/>
      <c r="H800" s="38"/>
      <c r="I800" s="155"/>
      <c r="J800" s="162"/>
      <c r="K800" s="155"/>
      <c r="L800" s="162"/>
      <c r="M800" s="86"/>
      <c r="N800" s="87"/>
      <c r="O800" s="87"/>
      <c r="P800" s="87"/>
      <c r="Q800" s="87"/>
      <c r="R800" s="87"/>
      <c r="S800" s="158"/>
      <c r="T800" s="155"/>
      <c r="U800" s="87"/>
      <c r="V800" s="159"/>
      <c r="W800" s="21">
        <v>1</v>
      </c>
      <c r="X800" s="21"/>
      <c r="Y800" s="21"/>
      <c r="Z800" s="21"/>
      <c r="AA800" s="21"/>
      <c r="AB800" s="21"/>
      <c r="AC800" s="21"/>
      <c r="AD800" s="21"/>
      <c r="AE800" s="21"/>
      <c r="AF800" s="21"/>
    </row>
    <row r="801" spans="1:32" ht="30" customHeight="1" x14ac:dyDescent="0.2">
      <c r="A801" s="22"/>
      <c r="B801" s="155"/>
      <c r="C801" s="155"/>
      <c r="D801" s="155"/>
      <c r="E801" s="155"/>
      <c r="F801" s="155"/>
      <c r="G801" s="38"/>
      <c r="H801" s="38"/>
      <c r="I801" s="155"/>
      <c r="J801" s="162"/>
      <c r="K801" s="155"/>
      <c r="L801" s="162"/>
      <c r="M801" s="86"/>
      <c r="N801" s="87"/>
      <c r="O801" s="87"/>
      <c r="P801" s="87"/>
      <c r="Q801" s="87"/>
      <c r="R801" s="87"/>
      <c r="S801" s="158"/>
      <c r="T801" s="155"/>
      <c r="U801" s="87"/>
      <c r="V801" s="159"/>
      <c r="W801" s="21">
        <v>1</v>
      </c>
      <c r="X801" s="21"/>
      <c r="Y801" s="21"/>
      <c r="Z801" s="21"/>
      <c r="AA801" s="21"/>
      <c r="AB801" s="21"/>
      <c r="AC801" s="21"/>
      <c r="AD801" s="21"/>
      <c r="AE801" s="21"/>
      <c r="AF801" s="21"/>
    </row>
    <row r="802" spans="1:32" ht="30" customHeight="1" x14ac:dyDescent="0.2">
      <c r="A802" s="22"/>
      <c r="B802" s="155"/>
      <c r="C802" s="155"/>
      <c r="D802" s="155"/>
      <c r="E802" s="155"/>
      <c r="F802" s="155"/>
      <c r="G802" s="38"/>
      <c r="H802" s="38"/>
      <c r="I802" s="155"/>
      <c r="J802" s="162"/>
      <c r="K802" s="155"/>
      <c r="L802" s="162"/>
      <c r="M802" s="86"/>
      <c r="N802" s="87"/>
      <c r="O802" s="87"/>
      <c r="P802" s="87"/>
      <c r="Q802" s="87"/>
      <c r="R802" s="87"/>
      <c r="S802" s="158"/>
      <c r="T802" s="155"/>
      <c r="U802" s="87"/>
      <c r="V802" s="159"/>
      <c r="W802" s="21">
        <v>1</v>
      </c>
      <c r="X802" s="21"/>
      <c r="Y802" s="21"/>
      <c r="Z802" s="21"/>
      <c r="AA802" s="21"/>
      <c r="AB802" s="21"/>
      <c r="AC802" s="21"/>
      <c r="AD802" s="21"/>
      <c r="AE802" s="21"/>
      <c r="AF802" s="21"/>
    </row>
    <row r="803" spans="1:32" ht="30" customHeight="1" x14ac:dyDescent="0.2">
      <c r="A803" s="22"/>
      <c r="B803" s="155"/>
      <c r="C803" s="155"/>
      <c r="D803" s="155"/>
      <c r="E803" s="155"/>
      <c r="F803" s="155"/>
      <c r="G803" s="38"/>
      <c r="H803" s="38"/>
      <c r="I803" s="155"/>
      <c r="J803" s="162"/>
      <c r="K803" s="155"/>
      <c r="L803" s="162"/>
      <c r="M803" s="86"/>
      <c r="N803" s="87"/>
      <c r="O803" s="87"/>
      <c r="P803" s="87"/>
      <c r="Q803" s="87"/>
      <c r="R803" s="87"/>
      <c r="S803" s="158"/>
      <c r="T803" s="155"/>
      <c r="U803" s="87"/>
      <c r="V803" s="159"/>
      <c r="W803" s="21">
        <v>1</v>
      </c>
      <c r="X803" s="21"/>
      <c r="Y803" s="21"/>
      <c r="Z803" s="21"/>
      <c r="AA803" s="21"/>
      <c r="AB803" s="21"/>
      <c r="AC803" s="21"/>
      <c r="AD803" s="21"/>
      <c r="AE803" s="21"/>
      <c r="AF803" s="21"/>
    </row>
    <row r="804" spans="1:32" ht="30" customHeight="1" x14ac:dyDescent="0.2">
      <c r="A804" s="22"/>
      <c r="B804" s="155"/>
      <c r="C804" s="155"/>
      <c r="D804" s="155"/>
      <c r="E804" s="155"/>
      <c r="F804" s="155"/>
      <c r="G804" s="38"/>
      <c r="H804" s="38"/>
      <c r="I804" s="155"/>
      <c r="J804" s="162"/>
      <c r="K804" s="155"/>
      <c r="L804" s="162"/>
      <c r="M804" s="86"/>
      <c r="N804" s="87"/>
      <c r="O804" s="87"/>
      <c r="P804" s="87"/>
      <c r="Q804" s="87"/>
      <c r="R804" s="87"/>
      <c r="S804" s="158"/>
      <c r="T804" s="155"/>
      <c r="U804" s="87"/>
      <c r="V804" s="159"/>
      <c r="W804" s="21">
        <v>1</v>
      </c>
      <c r="X804" s="21"/>
      <c r="Y804" s="21"/>
      <c r="Z804" s="21"/>
      <c r="AA804" s="21"/>
      <c r="AB804" s="21"/>
      <c r="AC804" s="21"/>
      <c r="AD804" s="21"/>
      <c r="AE804" s="21"/>
      <c r="AF804" s="21"/>
    </row>
    <row r="805" spans="1:32" ht="30" customHeight="1" x14ac:dyDescent="0.2">
      <c r="A805" s="22"/>
      <c r="B805" s="155"/>
      <c r="C805" s="155"/>
      <c r="D805" s="155"/>
      <c r="E805" s="155"/>
      <c r="F805" s="155"/>
      <c r="G805" s="38"/>
      <c r="H805" s="38"/>
      <c r="I805" s="155"/>
      <c r="J805" s="162"/>
      <c r="K805" s="155"/>
      <c r="L805" s="162"/>
      <c r="M805" s="86"/>
      <c r="N805" s="87"/>
      <c r="O805" s="87"/>
      <c r="P805" s="87"/>
      <c r="Q805" s="87"/>
      <c r="R805" s="87"/>
      <c r="S805" s="158"/>
      <c r="T805" s="155"/>
      <c r="U805" s="87"/>
      <c r="V805" s="159"/>
      <c r="W805" s="21">
        <v>1</v>
      </c>
      <c r="X805" s="21"/>
      <c r="Y805" s="21"/>
      <c r="Z805" s="21"/>
      <c r="AA805" s="21"/>
      <c r="AB805" s="21"/>
      <c r="AC805" s="21"/>
      <c r="AD805" s="21"/>
      <c r="AE805" s="21"/>
      <c r="AF805" s="21"/>
    </row>
    <row r="806" spans="1:32" ht="30" customHeight="1" x14ac:dyDescent="0.2">
      <c r="A806" s="22"/>
      <c r="B806" s="155"/>
      <c r="C806" s="155"/>
      <c r="D806" s="155"/>
      <c r="E806" s="155"/>
      <c r="F806" s="155"/>
      <c r="G806" s="38"/>
      <c r="H806" s="38"/>
      <c r="I806" s="155"/>
      <c r="J806" s="162"/>
      <c r="K806" s="155"/>
      <c r="L806" s="162"/>
      <c r="M806" s="86"/>
      <c r="N806" s="87"/>
      <c r="O806" s="87"/>
      <c r="P806" s="87"/>
      <c r="Q806" s="87"/>
      <c r="R806" s="87"/>
      <c r="S806" s="158"/>
      <c r="T806" s="155"/>
      <c r="U806" s="87"/>
      <c r="V806" s="159"/>
      <c r="W806" s="21">
        <v>1</v>
      </c>
      <c r="X806" s="21"/>
      <c r="Y806" s="21"/>
      <c r="Z806" s="21"/>
      <c r="AA806" s="21"/>
      <c r="AB806" s="21"/>
      <c r="AC806" s="21"/>
      <c r="AD806" s="21"/>
      <c r="AE806" s="21"/>
      <c r="AF806" s="21"/>
    </row>
    <row r="807" spans="1:32" ht="30" customHeight="1" x14ac:dyDescent="0.2">
      <c r="A807" s="22"/>
      <c r="B807" s="155"/>
      <c r="C807" s="155"/>
      <c r="D807" s="155"/>
      <c r="E807" s="155"/>
      <c r="F807" s="155"/>
      <c r="G807" s="38"/>
      <c r="H807" s="38"/>
      <c r="I807" s="155"/>
      <c r="J807" s="162"/>
      <c r="K807" s="155"/>
      <c r="L807" s="162"/>
      <c r="M807" s="86"/>
      <c r="N807" s="87"/>
      <c r="O807" s="87"/>
      <c r="P807" s="87"/>
      <c r="Q807" s="87"/>
      <c r="R807" s="87"/>
      <c r="S807" s="158"/>
      <c r="T807" s="155"/>
      <c r="U807" s="87"/>
      <c r="V807" s="159"/>
      <c r="W807" s="21">
        <v>1</v>
      </c>
      <c r="X807" s="21"/>
      <c r="Y807" s="21"/>
      <c r="Z807" s="21"/>
      <c r="AA807" s="21"/>
      <c r="AB807" s="21"/>
      <c r="AC807" s="21"/>
      <c r="AD807" s="21"/>
      <c r="AE807" s="21"/>
      <c r="AF807" s="21"/>
    </row>
    <row r="808" spans="1:32" ht="30" customHeight="1" x14ac:dyDescent="0.2">
      <c r="A808" s="22"/>
      <c r="B808" s="155"/>
      <c r="C808" s="155"/>
      <c r="D808" s="155"/>
      <c r="E808" s="155"/>
      <c r="F808" s="155"/>
      <c r="G808" s="38"/>
      <c r="H808" s="38"/>
      <c r="I808" s="155"/>
      <c r="J808" s="162"/>
      <c r="K808" s="155"/>
      <c r="L808" s="162"/>
      <c r="M808" s="86"/>
      <c r="N808" s="87"/>
      <c r="O808" s="87"/>
      <c r="P808" s="87"/>
      <c r="Q808" s="87"/>
      <c r="R808" s="87"/>
      <c r="S808" s="158"/>
      <c r="T808" s="155"/>
      <c r="U808" s="87"/>
      <c r="V808" s="159"/>
      <c r="W808" s="21">
        <v>1</v>
      </c>
      <c r="X808" s="21"/>
      <c r="Y808" s="21"/>
      <c r="Z808" s="21"/>
      <c r="AA808" s="21"/>
      <c r="AB808" s="21"/>
      <c r="AC808" s="21"/>
      <c r="AD808" s="21"/>
      <c r="AE808" s="21"/>
      <c r="AF808" s="21"/>
    </row>
    <row r="809" spans="1:32" ht="30" customHeight="1" x14ac:dyDescent="0.2">
      <c r="A809" s="22"/>
      <c r="B809" s="155"/>
      <c r="C809" s="155"/>
      <c r="D809" s="155"/>
      <c r="E809" s="155"/>
      <c r="F809" s="155"/>
      <c r="G809" s="38"/>
      <c r="H809" s="38"/>
      <c r="I809" s="155"/>
      <c r="J809" s="162"/>
      <c r="K809" s="155"/>
      <c r="L809" s="162"/>
      <c r="M809" s="86"/>
      <c r="N809" s="87"/>
      <c r="O809" s="87"/>
      <c r="P809" s="87"/>
      <c r="Q809" s="87"/>
      <c r="R809" s="87"/>
      <c r="S809" s="158"/>
      <c r="T809" s="155"/>
      <c r="U809" s="87"/>
      <c r="V809" s="159"/>
      <c r="W809" s="21">
        <v>1</v>
      </c>
      <c r="X809" s="21"/>
      <c r="Y809" s="21"/>
      <c r="Z809" s="21"/>
      <c r="AA809" s="21"/>
      <c r="AB809" s="21"/>
      <c r="AC809" s="21"/>
      <c r="AD809" s="21"/>
      <c r="AE809" s="21"/>
      <c r="AF809" s="21"/>
    </row>
    <row r="810" spans="1:32" ht="30" customHeight="1" x14ac:dyDescent="0.2">
      <c r="A810" s="22"/>
      <c r="B810" s="155"/>
      <c r="C810" s="155"/>
      <c r="D810" s="155"/>
      <c r="E810" s="155"/>
      <c r="F810" s="155"/>
      <c r="G810" s="38"/>
      <c r="H810" s="38"/>
      <c r="I810" s="155"/>
      <c r="J810" s="162"/>
      <c r="K810" s="155"/>
      <c r="L810" s="162"/>
      <c r="M810" s="86"/>
      <c r="N810" s="87"/>
      <c r="O810" s="87"/>
      <c r="P810" s="87"/>
      <c r="Q810" s="87"/>
      <c r="R810" s="87"/>
      <c r="S810" s="158"/>
      <c r="T810" s="155"/>
      <c r="U810" s="87"/>
      <c r="V810" s="159"/>
      <c r="W810" s="21">
        <v>1</v>
      </c>
      <c r="X810" s="21"/>
      <c r="Y810" s="21"/>
      <c r="Z810" s="21"/>
      <c r="AA810" s="21"/>
      <c r="AB810" s="21"/>
      <c r="AC810" s="21"/>
      <c r="AD810" s="21"/>
      <c r="AE810" s="21"/>
      <c r="AF810" s="21"/>
    </row>
    <row r="811" spans="1:32" ht="30" customHeight="1" x14ac:dyDescent="0.2">
      <c r="A811" s="22"/>
      <c r="B811" s="155"/>
      <c r="C811" s="155"/>
      <c r="D811" s="155"/>
      <c r="E811" s="155"/>
      <c r="F811" s="155"/>
      <c r="G811" s="38"/>
      <c r="H811" s="38"/>
      <c r="I811" s="155"/>
      <c r="J811" s="162"/>
      <c r="K811" s="155"/>
      <c r="L811" s="162"/>
      <c r="M811" s="86"/>
      <c r="N811" s="87"/>
      <c r="O811" s="87"/>
      <c r="P811" s="87"/>
      <c r="Q811" s="87"/>
      <c r="R811" s="87"/>
      <c r="S811" s="158"/>
      <c r="T811" s="155"/>
      <c r="U811" s="87"/>
      <c r="V811" s="159"/>
      <c r="W811" s="21">
        <v>1</v>
      </c>
      <c r="X811" s="21"/>
      <c r="Y811" s="21"/>
      <c r="Z811" s="21"/>
      <c r="AA811" s="21"/>
      <c r="AB811" s="21"/>
      <c r="AC811" s="21"/>
      <c r="AD811" s="21"/>
      <c r="AE811" s="21"/>
      <c r="AF811" s="21"/>
    </row>
    <row r="812" spans="1:32" ht="30" customHeight="1" x14ac:dyDescent="0.2">
      <c r="A812" s="22"/>
      <c r="B812" s="155"/>
      <c r="C812" s="155"/>
      <c r="D812" s="155"/>
      <c r="E812" s="155"/>
      <c r="F812" s="155"/>
      <c r="G812" s="38"/>
      <c r="H812" s="38"/>
      <c r="I812" s="155"/>
      <c r="J812" s="162"/>
      <c r="K812" s="155"/>
      <c r="L812" s="162"/>
      <c r="M812" s="86"/>
      <c r="N812" s="87"/>
      <c r="O812" s="87"/>
      <c r="P812" s="87"/>
      <c r="Q812" s="87"/>
      <c r="R812" s="87"/>
      <c r="S812" s="158"/>
      <c r="T812" s="155"/>
      <c r="U812" s="87"/>
      <c r="V812" s="159"/>
      <c r="W812" s="21">
        <v>1</v>
      </c>
      <c r="X812" s="21"/>
      <c r="Y812" s="21"/>
      <c r="Z812" s="21"/>
      <c r="AA812" s="21"/>
      <c r="AB812" s="21"/>
      <c r="AC812" s="21"/>
      <c r="AD812" s="21"/>
      <c r="AE812" s="21"/>
      <c r="AF812" s="21"/>
    </row>
    <row r="813" spans="1:32" ht="30" customHeight="1" x14ac:dyDescent="0.2">
      <c r="A813" s="22"/>
      <c r="B813" s="155"/>
      <c r="C813" s="155"/>
      <c r="D813" s="155"/>
      <c r="E813" s="155"/>
      <c r="F813" s="155"/>
      <c r="G813" s="38"/>
      <c r="H813" s="38"/>
      <c r="I813" s="155"/>
      <c r="J813" s="162"/>
      <c r="K813" s="155"/>
      <c r="L813" s="162"/>
      <c r="M813" s="86"/>
      <c r="N813" s="87"/>
      <c r="O813" s="87"/>
      <c r="P813" s="87"/>
      <c r="Q813" s="87"/>
      <c r="R813" s="87"/>
      <c r="S813" s="158"/>
      <c r="T813" s="155"/>
      <c r="U813" s="87"/>
      <c r="V813" s="159"/>
      <c r="W813" s="21">
        <v>1</v>
      </c>
      <c r="X813" s="21"/>
      <c r="Y813" s="21"/>
      <c r="Z813" s="21"/>
      <c r="AA813" s="21"/>
      <c r="AB813" s="21"/>
      <c r="AC813" s="21"/>
      <c r="AD813" s="21"/>
      <c r="AE813" s="21"/>
      <c r="AF813" s="21"/>
    </row>
    <row r="814" spans="1:32" ht="30" customHeight="1" x14ac:dyDescent="0.2">
      <c r="A814" s="22"/>
      <c r="B814" s="155"/>
      <c r="C814" s="155"/>
      <c r="D814" s="155"/>
      <c r="E814" s="155"/>
      <c r="F814" s="155"/>
      <c r="G814" s="38"/>
      <c r="H814" s="38"/>
      <c r="I814" s="155"/>
      <c r="J814" s="162"/>
      <c r="K814" s="155"/>
      <c r="L814" s="162"/>
      <c r="M814" s="86"/>
      <c r="N814" s="87"/>
      <c r="O814" s="87"/>
      <c r="P814" s="87"/>
      <c r="Q814" s="87"/>
      <c r="R814" s="87"/>
      <c r="S814" s="158"/>
      <c r="T814" s="155"/>
      <c r="U814" s="87"/>
      <c r="V814" s="159"/>
      <c r="W814" s="21">
        <v>1</v>
      </c>
      <c r="X814" s="21"/>
      <c r="Y814" s="21"/>
      <c r="Z814" s="21"/>
      <c r="AA814" s="21"/>
      <c r="AB814" s="21"/>
      <c r="AC814" s="21"/>
      <c r="AD814" s="21"/>
      <c r="AE814" s="21"/>
      <c r="AF814" s="21"/>
    </row>
    <row r="815" spans="1:32" ht="30" customHeight="1" x14ac:dyDescent="0.2">
      <c r="A815" s="22"/>
      <c r="B815" s="155"/>
      <c r="C815" s="155"/>
      <c r="D815" s="155"/>
      <c r="E815" s="155"/>
      <c r="F815" s="155"/>
      <c r="G815" s="38"/>
      <c r="H815" s="38"/>
      <c r="I815" s="155"/>
      <c r="J815" s="162"/>
      <c r="K815" s="155"/>
      <c r="L815" s="162"/>
      <c r="M815" s="86"/>
      <c r="N815" s="87"/>
      <c r="O815" s="87"/>
      <c r="P815" s="87"/>
      <c r="Q815" s="87"/>
      <c r="R815" s="87"/>
      <c r="S815" s="158"/>
      <c r="T815" s="155"/>
      <c r="U815" s="87"/>
      <c r="V815" s="159"/>
      <c r="W815" s="21">
        <v>1</v>
      </c>
      <c r="X815" s="21"/>
      <c r="Y815" s="21"/>
      <c r="Z815" s="21"/>
      <c r="AA815" s="21"/>
      <c r="AB815" s="21"/>
      <c r="AC815" s="21"/>
      <c r="AD815" s="21"/>
      <c r="AE815" s="21"/>
      <c r="AF815" s="21"/>
    </row>
    <row r="816" spans="1:32" ht="30" customHeight="1" x14ac:dyDescent="0.2">
      <c r="A816" s="22"/>
      <c r="B816" s="155"/>
      <c r="C816" s="155"/>
      <c r="D816" s="155"/>
      <c r="E816" s="155"/>
      <c r="F816" s="155"/>
      <c r="G816" s="38"/>
      <c r="H816" s="38"/>
      <c r="I816" s="155"/>
      <c r="J816" s="162"/>
      <c r="K816" s="155"/>
      <c r="L816" s="162"/>
      <c r="M816" s="86"/>
      <c r="N816" s="87"/>
      <c r="O816" s="87"/>
      <c r="P816" s="87"/>
      <c r="Q816" s="87"/>
      <c r="R816" s="87"/>
      <c r="S816" s="158"/>
      <c r="T816" s="155"/>
      <c r="U816" s="87"/>
      <c r="V816" s="159"/>
      <c r="W816" s="21">
        <v>1</v>
      </c>
      <c r="X816" s="21"/>
      <c r="Y816" s="21"/>
      <c r="Z816" s="21"/>
      <c r="AA816" s="21"/>
      <c r="AB816" s="21"/>
      <c r="AC816" s="21"/>
      <c r="AD816" s="21"/>
      <c r="AE816" s="21"/>
      <c r="AF816" s="21"/>
    </row>
    <row r="817" spans="1:32" ht="30" customHeight="1" x14ac:dyDescent="0.2">
      <c r="A817" s="22"/>
      <c r="B817" s="155"/>
      <c r="C817" s="155"/>
      <c r="D817" s="155"/>
      <c r="E817" s="155"/>
      <c r="F817" s="155"/>
      <c r="G817" s="38"/>
      <c r="H817" s="38"/>
      <c r="I817" s="155"/>
      <c r="J817" s="162"/>
      <c r="K817" s="155"/>
      <c r="L817" s="162"/>
      <c r="M817" s="86"/>
      <c r="N817" s="87"/>
      <c r="O817" s="87"/>
      <c r="P817" s="87"/>
      <c r="Q817" s="87"/>
      <c r="R817" s="87"/>
      <c r="S817" s="158"/>
      <c r="T817" s="155"/>
      <c r="U817" s="87"/>
      <c r="V817" s="159"/>
      <c r="W817" s="21">
        <v>1</v>
      </c>
      <c r="X817" s="21"/>
      <c r="Y817" s="21"/>
      <c r="Z817" s="21"/>
      <c r="AA817" s="21"/>
      <c r="AB817" s="21"/>
      <c r="AC817" s="21"/>
      <c r="AD817" s="21"/>
      <c r="AE817" s="21"/>
      <c r="AF817" s="21"/>
    </row>
    <row r="818" spans="1:32" ht="30" customHeight="1" x14ac:dyDescent="0.2">
      <c r="A818" s="22"/>
      <c r="B818" s="155"/>
      <c r="C818" s="155"/>
      <c r="D818" s="155"/>
      <c r="E818" s="155"/>
      <c r="F818" s="155"/>
      <c r="G818" s="38"/>
      <c r="H818" s="38"/>
      <c r="I818" s="155"/>
      <c r="J818" s="162"/>
      <c r="K818" s="155"/>
      <c r="L818" s="162"/>
      <c r="M818" s="86"/>
      <c r="N818" s="87"/>
      <c r="O818" s="87"/>
      <c r="P818" s="87"/>
      <c r="Q818" s="87"/>
      <c r="R818" s="87"/>
      <c r="S818" s="158"/>
      <c r="T818" s="155"/>
      <c r="U818" s="87"/>
      <c r="V818" s="159"/>
      <c r="W818" s="21">
        <v>1</v>
      </c>
      <c r="X818" s="21"/>
      <c r="Y818" s="21"/>
      <c r="Z818" s="21"/>
      <c r="AA818" s="21"/>
      <c r="AB818" s="21"/>
      <c r="AC818" s="21"/>
      <c r="AD818" s="21"/>
      <c r="AE818" s="21"/>
      <c r="AF818" s="21"/>
    </row>
    <row r="819" spans="1:32" ht="30" customHeight="1" x14ac:dyDescent="0.2">
      <c r="A819" s="22"/>
      <c r="B819" s="155"/>
      <c r="C819" s="155"/>
      <c r="D819" s="155"/>
      <c r="E819" s="155"/>
      <c r="F819" s="155"/>
      <c r="G819" s="38"/>
      <c r="H819" s="38"/>
      <c r="I819" s="155"/>
      <c r="J819" s="162"/>
      <c r="K819" s="155"/>
      <c r="L819" s="162"/>
      <c r="M819" s="86"/>
      <c r="N819" s="87"/>
      <c r="O819" s="87"/>
      <c r="P819" s="87"/>
      <c r="Q819" s="87"/>
      <c r="R819" s="87"/>
      <c r="S819" s="158"/>
      <c r="T819" s="155"/>
      <c r="U819" s="87"/>
      <c r="V819" s="159"/>
      <c r="W819" s="21">
        <v>1</v>
      </c>
      <c r="X819" s="21"/>
      <c r="Y819" s="21"/>
      <c r="Z819" s="21"/>
      <c r="AA819" s="21"/>
      <c r="AB819" s="21"/>
      <c r="AC819" s="21"/>
      <c r="AD819" s="21"/>
      <c r="AE819" s="21"/>
      <c r="AF819" s="21"/>
    </row>
    <row r="820" spans="1:32" ht="30" customHeight="1" x14ac:dyDescent="0.2">
      <c r="A820" s="22"/>
      <c r="B820" s="155"/>
      <c r="C820" s="155"/>
      <c r="D820" s="155"/>
      <c r="E820" s="155"/>
      <c r="F820" s="155"/>
      <c r="G820" s="38"/>
      <c r="H820" s="38"/>
      <c r="I820" s="155"/>
      <c r="J820" s="162"/>
      <c r="K820" s="155"/>
      <c r="L820" s="162"/>
      <c r="M820" s="86"/>
      <c r="N820" s="87"/>
      <c r="O820" s="87"/>
      <c r="P820" s="87"/>
      <c r="Q820" s="87"/>
      <c r="R820" s="87"/>
      <c r="S820" s="158"/>
      <c r="T820" s="155"/>
      <c r="U820" s="87"/>
      <c r="V820" s="159"/>
      <c r="W820" s="21">
        <v>1</v>
      </c>
      <c r="X820" s="21"/>
      <c r="Y820" s="21"/>
      <c r="Z820" s="21"/>
      <c r="AA820" s="21"/>
      <c r="AB820" s="21"/>
      <c r="AC820" s="21"/>
      <c r="AD820" s="21"/>
      <c r="AE820" s="21"/>
      <c r="AF820" s="21"/>
    </row>
    <row r="821" spans="1:32" ht="30" customHeight="1" x14ac:dyDescent="0.2">
      <c r="A821" s="22"/>
      <c r="B821" s="155"/>
      <c r="C821" s="155"/>
      <c r="D821" s="155"/>
      <c r="E821" s="155"/>
      <c r="F821" s="155"/>
      <c r="G821" s="38"/>
      <c r="H821" s="38"/>
      <c r="I821" s="155"/>
      <c r="J821" s="162"/>
      <c r="K821" s="155"/>
      <c r="L821" s="162"/>
      <c r="M821" s="86"/>
      <c r="N821" s="87"/>
      <c r="O821" s="87"/>
      <c r="P821" s="87"/>
      <c r="Q821" s="87"/>
      <c r="R821" s="87"/>
      <c r="S821" s="158"/>
      <c r="T821" s="155"/>
      <c r="U821" s="87"/>
      <c r="V821" s="159"/>
      <c r="W821" s="21">
        <v>1</v>
      </c>
      <c r="X821" s="21"/>
      <c r="Y821" s="21"/>
      <c r="Z821" s="21"/>
      <c r="AA821" s="21"/>
      <c r="AB821" s="21"/>
      <c r="AC821" s="21"/>
      <c r="AD821" s="21"/>
      <c r="AE821" s="21"/>
      <c r="AF821" s="21"/>
    </row>
    <row r="822" spans="1:32" ht="30" customHeight="1" x14ac:dyDescent="0.2">
      <c r="A822" s="22"/>
      <c r="B822" s="155"/>
      <c r="C822" s="155"/>
      <c r="D822" s="155"/>
      <c r="E822" s="155"/>
      <c r="F822" s="155"/>
      <c r="G822" s="38"/>
      <c r="H822" s="38"/>
      <c r="I822" s="155"/>
      <c r="J822" s="162"/>
      <c r="K822" s="155"/>
      <c r="L822" s="162"/>
      <c r="M822" s="86"/>
      <c r="N822" s="87"/>
      <c r="O822" s="87"/>
      <c r="P822" s="87"/>
      <c r="Q822" s="87"/>
      <c r="R822" s="87"/>
      <c r="S822" s="158"/>
      <c r="T822" s="155"/>
      <c r="U822" s="87"/>
      <c r="V822" s="159"/>
      <c r="W822" s="21">
        <v>1</v>
      </c>
      <c r="X822" s="21"/>
      <c r="Y822" s="21"/>
      <c r="Z822" s="21"/>
      <c r="AA822" s="21"/>
      <c r="AB822" s="21"/>
      <c r="AC822" s="21"/>
      <c r="AD822" s="21"/>
      <c r="AE822" s="21"/>
      <c r="AF822" s="21"/>
    </row>
    <row r="823" spans="1:32" ht="30" customHeight="1" x14ac:dyDescent="0.2">
      <c r="A823" s="22"/>
      <c r="B823" s="155"/>
      <c r="C823" s="155"/>
      <c r="D823" s="155"/>
      <c r="E823" s="155"/>
      <c r="F823" s="155"/>
      <c r="G823" s="38"/>
      <c r="H823" s="38"/>
      <c r="I823" s="155"/>
      <c r="J823" s="162"/>
      <c r="K823" s="155"/>
      <c r="L823" s="162"/>
      <c r="M823" s="86"/>
      <c r="N823" s="87"/>
      <c r="O823" s="87"/>
      <c r="P823" s="87"/>
      <c r="Q823" s="87"/>
      <c r="R823" s="87"/>
      <c r="S823" s="158"/>
      <c r="T823" s="155"/>
      <c r="U823" s="87"/>
      <c r="V823" s="159"/>
      <c r="W823" s="21">
        <v>1</v>
      </c>
      <c r="X823" s="21"/>
      <c r="Y823" s="21"/>
      <c r="Z823" s="21"/>
      <c r="AA823" s="21"/>
      <c r="AB823" s="21"/>
      <c r="AC823" s="21"/>
      <c r="AD823" s="21"/>
      <c r="AE823" s="21"/>
      <c r="AF823" s="21"/>
    </row>
    <row r="824" spans="1:32" ht="30" customHeight="1" x14ac:dyDescent="0.2">
      <c r="A824" s="22"/>
      <c r="B824" s="155"/>
      <c r="C824" s="155"/>
      <c r="D824" s="155"/>
      <c r="E824" s="155"/>
      <c r="F824" s="155"/>
      <c r="G824" s="38"/>
      <c r="H824" s="38"/>
      <c r="I824" s="155"/>
      <c r="J824" s="162"/>
      <c r="K824" s="155"/>
      <c r="L824" s="162"/>
      <c r="M824" s="86"/>
      <c r="N824" s="87"/>
      <c r="O824" s="87"/>
      <c r="P824" s="87"/>
      <c r="Q824" s="87"/>
      <c r="R824" s="87"/>
      <c r="S824" s="158"/>
      <c r="T824" s="155"/>
      <c r="U824" s="87"/>
      <c r="V824" s="159"/>
      <c r="W824" s="21">
        <v>1</v>
      </c>
      <c r="X824" s="21"/>
      <c r="Y824" s="21"/>
      <c r="Z824" s="21"/>
      <c r="AA824" s="21"/>
      <c r="AB824" s="21"/>
      <c r="AC824" s="21"/>
      <c r="AD824" s="21"/>
      <c r="AE824" s="21"/>
      <c r="AF824" s="21"/>
    </row>
    <row r="825" spans="1:32" ht="30" customHeight="1" x14ac:dyDescent="0.2">
      <c r="A825" s="22"/>
      <c r="B825" s="155"/>
      <c r="C825" s="155"/>
      <c r="D825" s="155"/>
      <c r="E825" s="155"/>
      <c r="F825" s="155"/>
      <c r="G825" s="38"/>
      <c r="H825" s="38"/>
      <c r="I825" s="155"/>
      <c r="J825" s="162"/>
      <c r="K825" s="155"/>
      <c r="L825" s="162"/>
      <c r="M825" s="86"/>
      <c r="N825" s="87"/>
      <c r="O825" s="87"/>
      <c r="P825" s="87"/>
      <c r="Q825" s="87"/>
      <c r="R825" s="87"/>
      <c r="S825" s="158"/>
      <c r="T825" s="155"/>
      <c r="U825" s="87"/>
      <c r="V825" s="159"/>
      <c r="W825" s="21">
        <v>1</v>
      </c>
      <c r="X825" s="21"/>
      <c r="Y825" s="21"/>
      <c r="Z825" s="21"/>
      <c r="AA825" s="21"/>
      <c r="AB825" s="21"/>
      <c r="AC825" s="21"/>
      <c r="AD825" s="21"/>
      <c r="AE825" s="21"/>
      <c r="AF825" s="21"/>
    </row>
    <row r="826" spans="1:32" ht="30" customHeight="1" x14ac:dyDescent="0.2">
      <c r="A826" s="22"/>
      <c r="B826" s="155"/>
      <c r="C826" s="155"/>
      <c r="D826" s="155"/>
      <c r="E826" s="155"/>
      <c r="F826" s="155"/>
      <c r="G826" s="38"/>
      <c r="H826" s="38"/>
      <c r="I826" s="155"/>
      <c r="J826" s="162"/>
      <c r="K826" s="155"/>
      <c r="L826" s="162"/>
      <c r="M826" s="86"/>
      <c r="N826" s="87"/>
      <c r="O826" s="87"/>
      <c r="P826" s="87"/>
      <c r="Q826" s="87"/>
      <c r="R826" s="87"/>
      <c r="S826" s="158"/>
      <c r="T826" s="155"/>
      <c r="U826" s="87"/>
      <c r="V826" s="159"/>
      <c r="W826" s="21">
        <v>1</v>
      </c>
      <c r="X826" s="21"/>
      <c r="Y826" s="21"/>
      <c r="Z826" s="21"/>
      <c r="AA826" s="21"/>
      <c r="AB826" s="21"/>
      <c r="AC826" s="21"/>
      <c r="AD826" s="21"/>
      <c r="AE826" s="21"/>
      <c r="AF826" s="21"/>
    </row>
    <row r="827" spans="1:32" ht="30" customHeight="1" x14ac:dyDescent="0.2">
      <c r="A827" s="22"/>
      <c r="B827" s="155"/>
      <c r="C827" s="155"/>
      <c r="D827" s="155"/>
      <c r="E827" s="155"/>
      <c r="F827" s="155"/>
      <c r="G827" s="38"/>
      <c r="H827" s="38"/>
      <c r="I827" s="155"/>
      <c r="J827" s="162"/>
      <c r="K827" s="155"/>
      <c r="L827" s="162"/>
      <c r="M827" s="86"/>
      <c r="N827" s="87"/>
      <c r="O827" s="87"/>
      <c r="P827" s="87"/>
      <c r="Q827" s="87"/>
      <c r="R827" s="87"/>
      <c r="S827" s="158"/>
      <c r="T827" s="155"/>
      <c r="U827" s="87"/>
      <c r="V827" s="159"/>
      <c r="W827" s="21">
        <v>1</v>
      </c>
      <c r="X827" s="21"/>
      <c r="Y827" s="21"/>
      <c r="Z827" s="21"/>
      <c r="AA827" s="21"/>
      <c r="AB827" s="21"/>
      <c r="AC827" s="21"/>
      <c r="AD827" s="21"/>
      <c r="AE827" s="21"/>
      <c r="AF827" s="21"/>
    </row>
    <row r="828" spans="1:32" ht="30" customHeight="1" x14ac:dyDescent="0.2">
      <c r="A828" s="22"/>
      <c r="B828" s="155"/>
      <c r="C828" s="155"/>
      <c r="D828" s="155"/>
      <c r="E828" s="155"/>
      <c r="F828" s="155"/>
      <c r="G828" s="38"/>
      <c r="H828" s="38"/>
      <c r="I828" s="155"/>
      <c r="J828" s="162"/>
      <c r="K828" s="155"/>
      <c r="L828" s="162"/>
      <c r="M828" s="86"/>
      <c r="N828" s="87"/>
      <c r="O828" s="87"/>
      <c r="P828" s="87"/>
      <c r="Q828" s="87"/>
      <c r="R828" s="87"/>
      <c r="S828" s="158"/>
      <c r="T828" s="155"/>
      <c r="U828" s="87"/>
      <c r="V828" s="159"/>
      <c r="W828" s="21">
        <v>1</v>
      </c>
      <c r="X828" s="21"/>
      <c r="Y828" s="21"/>
      <c r="Z828" s="21"/>
      <c r="AA828" s="21"/>
      <c r="AB828" s="21"/>
      <c r="AC828" s="21"/>
      <c r="AD828" s="21"/>
      <c r="AE828" s="21"/>
      <c r="AF828" s="21"/>
    </row>
    <row r="829" spans="1:32" ht="30" customHeight="1" x14ac:dyDescent="0.2">
      <c r="A829" s="22"/>
      <c r="B829" s="155"/>
      <c r="C829" s="155"/>
      <c r="D829" s="155"/>
      <c r="E829" s="155"/>
      <c r="F829" s="155"/>
      <c r="G829" s="38"/>
      <c r="H829" s="38"/>
      <c r="I829" s="155"/>
      <c r="J829" s="162"/>
      <c r="K829" s="155"/>
      <c r="L829" s="162"/>
      <c r="M829" s="86"/>
      <c r="N829" s="87"/>
      <c r="O829" s="87"/>
      <c r="P829" s="87"/>
      <c r="Q829" s="87"/>
      <c r="R829" s="87"/>
      <c r="S829" s="158"/>
      <c r="T829" s="155"/>
      <c r="U829" s="87"/>
      <c r="V829" s="159"/>
      <c r="W829" s="21">
        <v>1</v>
      </c>
      <c r="X829" s="21"/>
      <c r="Y829" s="21"/>
      <c r="Z829" s="21"/>
      <c r="AA829" s="21"/>
      <c r="AB829" s="21"/>
      <c r="AC829" s="21"/>
      <c r="AD829" s="21"/>
      <c r="AE829" s="21"/>
      <c r="AF829" s="21"/>
    </row>
    <row r="830" spans="1:32" ht="30" customHeight="1" x14ac:dyDescent="0.2">
      <c r="A830" s="22"/>
      <c r="B830" s="155"/>
      <c r="C830" s="155"/>
      <c r="D830" s="155"/>
      <c r="E830" s="155"/>
      <c r="F830" s="155"/>
      <c r="G830" s="38"/>
      <c r="H830" s="38"/>
      <c r="I830" s="155"/>
      <c r="J830" s="162"/>
      <c r="K830" s="155"/>
      <c r="L830" s="162"/>
      <c r="M830" s="86"/>
      <c r="N830" s="87"/>
      <c r="O830" s="87"/>
      <c r="P830" s="87"/>
      <c r="Q830" s="87"/>
      <c r="R830" s="87"/>
      <c r="S830" s="158"/>
      <c r="T830" s="155"/>
      <c r="U830" s="87"/>
      <c r="V830" s="159"/>
      <c r="W830" s="21">
        <v>1</v>
      </c>
      <c r="X830" s="21"/>
      <c r="Y830" s="21"/>
      <c r="Z830" s="21"/>
      <c r="AA830" s="21"/>
      <c r="AB830" s="21"/>
      <c r="AC830" s="21"/>
      <c r="AD830" s="21"/>
      <c r="AE830" s="21"/>
      <c r="AF830" s="21"/>
    </row>
    <row r="831" spans="1:32" ht="30" customHeight="1" x14ac:dyDescent="0.2">
      <c r="A831" s="22"/>
      <c r="B831" s="155"/>
      <c r="C831" s="155"/>
      <c r="D831" s="155"/>
      <c r="E831" s="155"/>
      <c r="F831" s="155"/>
      <c r="G831" s="38"/>
      <c r="H831" s="38"/>
      <c r="I831" s="155"/>
      <c r="J831" s="162"/>
      <c r="K831" s="155"/>
      <c r="L831" s="162"/>
      <c r="M831" s="86"/>
      <c r="N831" s="87"/>
      <c r="O831" s="87"/>
      <c r="P831" s="87"/>
      <c r="Q831" s="87"/>
      <c r="R831" s="87"/>
      <c r="S831" s="158"/>
      <c r="T831" s="155"/>
      <c r="U831" s="87"/>
      <c r="V831" s="159"/>
      <c r="W831" s="21">
        <v>1</v>
      </c>
      <c r="X831" s="21"/>
      <c r="Y831" s="21"/>
      <c r="Z831" s="21"/>
      <c r="AA831" s="21"/>
      <c r="AB831" s="21"/>
      <c r="AC831" s="21"/>
      <c r="AD831" s="21"/>
      <c r="AE831" s="21"/>
      <c r="AF831" s="21"/>
    </row>
    <row r="832" spans="1:32" ht="30" customHeight="1" x14ac:dyDescent="0.2">
      <c r="A832" s="22"/>
      <c r="B832" s="155"/>
      <c r="C832" s="155"/>
      <c r="D832" s="155"/>
      <c r="E832" s="155"/>
      <c r="F832" s="155"/>
      <c r="G832" s="38"/>
      <c r="H832" s="38"/>
      <c r="I832" s="155"/>
      <c r="J832" s="162"/>
      <c r="K832" s="155"/>
      <c r="L832" s="162"/>
      <c r="M832" s="86"/>
      <c r="N832" s="87"/>
      <c r="O832" s="87"/>
      <c r="P832" s="87"/>
      <c r="Q832" s="87"/>
      <c r="R832" s="87"/>
      <c r="S832" s="158"/>
      <c r="T832" s="155"/>
      <c r="U832" s="87"/>
      <c r="V832" s="159"/>
      <c r="W832" s="21">
        <v>1</v>
      </c>
      <c r="X832" s="21"/>
      <c r="Y832" s="21"/>
      <c r="Z832" s="21"/>
      <c r="AA832" s="21"/>
      <c r="AB832" s="21"/>
      <c r="AC832" s="21"/>
      <c r="AD832" s="21"/>
      <c r="AE832" s="21"/>
      <c r="AF832" s="21"/>
    </row>
    <row r="833" spans="1:32" ht="30" customHeight="1" x14ac:dyDescent="0.2">
      <c r="A833" s="22"/>
      <c r="B833" s="155"/>
      <c r="C833" s="155"/>
      <c r="D833" s="155"/>
      <c r="E833" s="155"/>
      <c r="F833" s="155"/>
      <c r="G833" s="38"/>
      <c r="H833" s="38"/>
      <c r="I833" s="155"/>
      <c r="J833" s="162"/>
      <c r="K833" s="155"/>
      <c r="L833" s="162"/>
      <c r="M833" s="86"/>
      <c r="N833" s="87"/>
      <c r="O833" s="87"/>
      <c r="P833" s="87"/>
      <c r="Q833" s="87"/>
      <c r="R833" s="87"/>
      <c r="S833" s="158"/>
      <c r="T833" s="155"/>
      <c r="U833" s="87"/>
      <c r="V833" s="159"/>
      <c r="W833" s="21">
        <v>1</v>
      </c>
      <c r="X833" s="21"/>
      <c r="Y833" s="21"/>
      <c r="Z833" s="21"/>
      <c r="AA833" s="21"/>
      <c r="AB833" s="21"/>
      <c r="AC833" s="21"/>
      <c r="AD833" s="21"/>
      <c r="AE833" s="21"/>
      <c r="AF833" s="21"/>
    </row>
    <row r="834" spans="1:32" ht="30" customHeight="1" x14ac:dyDescent="0.2">
      <c r="A834" s="22"/>
      <c r="B834" s="155"/>
      <c r="C834" s="155"/>
      <c r="D834" s="155"/>
      <c r="E834" s="155"/>
      <c r="F834" s="155"/>
      <c r="G834" s="38"/>
      <c r="H834" s="38"/>
      <c r="I834" s="155"/>
      <c r="J834" s="162"/>
      <c r="K834" s="155"/>
      <c r="L834" s="162"/>
      <c r="M834" s="86"/>
      <c r="N834" s="87"/>
      <c r="O834" s="87"/>
      <c r="P834" s="87"/>
      <c r="Q834" s="87"/>
      <c r="R834" s="87"/>
      <c r="S834" s="158"/>
      <c r="T834" s="155"/>
      <c r="U834" s="87"/>
      <c r="V834" s="159"/>
      <c r="W834" s="21">
        <v>1</v>
      </c>
      <c r="X834" s="21"/>
      <c r="Y834" s="21"/>
      <c r="Z834" s="21"/>
      <c r="AA834" s="21"/>
      <c r="AB834" s="21"/>
      <c r="AC834" s="21"/>
      <c r="AD834" s="21"/>
      <c r="AE834" s="21"/>
      <c r="AF834" s="21"/>
    </row>
    <row r="835" spans="1:32" ht="30" customHeight="1" x14ac:dyDescent="0.2">
      <c r="A835" s="22"/>
      <c r="B835" s="155"/>
      <c r="C835" s="155"/>
      <c r="D835" s="155"/>
      <c r="E835" s="155"/>
      <c r="F835" s="155"/>
      <c r="G835" s="38"/>
      <c r="H835" s="38"/>
      <c r="I835" s="155"/>
      <c r="J835" s="162"/>
      <c r="K835" s="155"/>
      <c r="L835" s="162"/>
      <c r="M835" s="86"/>
      <c r="N835" s="87"/>
      <c r="O835" s="87"/>
      <c r="P835" s="87"/>
      <c r="Q835" s="87"/>
      <c r="R835" s="87"/>
      <c r="S835" s="158"/>
      <c r="T835" s="155"/>
      <c r="U835" s="87"/>
      <c r="V835" s="159"/>
      <c r="W835" s="21">
        <v>1</v>
      </c>
      <c r="X835" s="21"/>
      <c r="Y835" s="21"/>
      <c r="Z835" s="21"/>
      <c r="AA835" s="21"/>
      <c r="AB835" s="21"/>
      <c r="AC835" s="21"/>
      <c r="AD835" s="21"/>
      <c r="AE835" s="21"/>
      <c r="AF835" s="21"/>
    </row>
    <row r="836" spans="1:32" ht="30" customHeight="1" x14ac:dyDescent="0.2">
      <c r="A836" s="22"/>
      <c r="B836" s="155"/>
      <c r="C836" s="155"/>
      <c r="D836" s="155"/>
      <c r="E836" s="155"/>
      <c r="F836" s="155"/>
      <c r="G836" s="38"/>
      <c r="H836" s="38"/>
      <c r="I836" s="155"/>
      <c r="J836" s="162"/>
      <c r="K836" s="155"/>
      <c r="L836" s="162"/>
      <c r="M836" s="86"/>
      <c r="N836" s="87"/>
      <c r="O836" s="87"/>
      <c r="P836" s="87"/>
      <c r="Q836" s="87"/>
      <c r="R836" s="87"/>
      <c r="S836" s="158"/>
      <c r="T836" s="155"/>
      <c r="U836" s="87"/>
      <c r="V836" s="159"/>
      <c r="W836" s="21">
        <v>1</v>
      </c>
      <c r="X836" s="21"/>
      <c r="Y836" s="21"/>
      <c r="Z836" s="21"/>
      <c r="AA836" s="21"/>
      <c r="AB836" s="21"/>
      <c r="AC836" s="21"/>
      <c r="AD836" s="21"/>
      <c r="AE836" s="21"/>
      <c r="AF836" s="21"/>
    </row>
    <row r="837" spans="1:32" ht="30" customHeight="1" x14ac:dyDescent="0.2">
      <c r="A837" s="22"/>
      <c r="B837" s="155"/>
      <c r="C837" s="155"/>
      <c r="D837" s="155"/>
      <c r="E837" s="155"/>
      <c r="F837" s="155"/>
      <c r="G837" s="38"/>
      <c r="H837" s="38"/>
      <c r="I837" s="155"/>
      <c r="J837" s="162"/>
      <c r="K837" s="155"/>
      <c r="L837" s="162"/>
      <c r="M837" s="86"/>
      <c r="N837" s="87"/>
      <c r="O837" s="87"/>
      <c r="P837" s="87"/>
      <c r="Q837" s="87"/>
      <c r="R837" s="87"/>
      <c r="S837" s="158"/>
      <c r="T837" s="155"/>
      <c r="U837" s="87"/>
      <c r="V837" s="159"/>
      <c r="W837" s="21">
        <v>1</v>
      </c>
      <c r="X837" s="21"/>
      <c r="Y837" s="21"/>
      <c r="Z837" s="21"/>
      <c r="AA837" s="21"/>
      <c r="AB837" s="21"/>
      <c r="AC837" s="21"/>
      <c r="AD837" s="21"/>
      <c r="AE837" s="21"/>
      <c r="AF837" s="21"/>
    </row>
    <row r="838" spans="1:32" ht="30" customHeight="1" x14ac:dyDescent="0.2">
      <c r="A838" s="22"/>
      <c r="B838" s="155"/>
      <c r="C838" s="155"/>
      <c r="D838" s="155"/>
      <c r="E838" s="155"/>
      <c r="F838" s="155"/>
      <c r="G838" s="38"/>
      <c r="H838" s="38"/>
      <c r="I838" s="155"/>
      <c r="J838" s="162"/>
      <c r="K838" s="155"/>
      <c r="L838" s="162"/>
      <c r="M838" s="86"/>
      <c r="N838" s="87"/>
      <c r="O838" s="87"/>
      <c r="P838" s="87"/>
      <c r="Q838" s="87"/>
      <c r="R838" s="87"/>
      <c r="S838" s="158"/>
      <c r="T838" s="155"/>
      <c r="U838" s="87"/>
      <c r="V838" s="159"/>
      <c r="W838" s="21">
        <v>1</v>
      </c>
      <c r="X838" s="21"/>
      <c r="Y838" s="21"/>
      <c r="Z838" s="21"/>
      <c r="AA838" s="21"/>
      <c r="AB838" s="21"/>
      <c r="AC838" s="21"/>
      <c r="AD838" s="21"/>
      <c r="AE838" s="21"/>
      <c r="AF838" s="21"/>
    </row>
    <row r="839" spans="1:32" ht="30" customHeight="1" x14ac:dyDescent="0.2">
      <c r="A839" s="22"/>
      <c r="B839" s="155"/>
      <c r="C839" s="155"/>
      <c r="D839" s="155"/>
      <c r="E839" s="155"/>
      <c r="F839" s="155"/>
      <c r="G839" s="38"/>
      <c r="H839" s="38"/>
      <c r="I839" s="155"/>
      <c r="J839" s="162"/>
      <c r="K839" s="155"/>
      <c r="L839" s="162"/>
      <c r="M839" s="86"/>
      <c r="N839" s="87"/>
      <c r="O839" s="87"/>
      <c r="P839" s="87"/>
      <c r="Q839" s="87"/>
      <c r="R839" s="87"/>
      <c r="S839" s="158"/>
      <c r="T839" s="155"/>
      <c r="U839" s="87"/>
      <c r="V839" s="159"/>
      <c r="W839" s="21">
        <v>1</v>
      </c>
      <c r="X839" s="21"/>
      <c r="Y839" s="21"/>
      <c r="Z839" s="21"/>
      <c r="AA839" s="21"/>
      <c r="AB839" s="21"/>
      <c r="AC839" s="21"/>
      <c r="AD839" s="21"/>
      <c r="AE839" s="21"/>
      <c r="AF839" s="21"/>
    </row>
    <row r="840" spans="1:32" ht="30" customHeight="1" x14ac:dyDescent="0.2">
      <c r="A840" s="22"/>
      <c r="B840" s="155"/>
      <c r="C840" s="155"/>
      <c r="D840" s="155"/>
      <c r="E840" s="155"/>
      <c r="F840" s="155"/>
      <c r="G840" s="38"/>
      <c r="H840" s="38"/>
      <c r="I840" s="155"/>
      <c r="J840" s="162"/>
      <c r="K840" s="155"/>
      <c r="L840" s="162"/>
      <c r="M840" s="86"/>
      <c r="N840" s="87"/>
      <c r="O840" s="87"/>
      <c r="P840" s="87"/>
      <c r="Q840" s="87"/>
      <c r="R840" s="87"/>
      <c r="S840" s="158"/>
      <c r="T840" s="155"/>
      <c r="U840" s="87"/>
      <c r="V840" s="159"/>
      <c r="W840" s="21">
        <v>1</v>
      </c>
      <c r="X840" s="21"/>
      <c r="Y840" s="21"/>
      <c r="Z840" s="21"/>
      <c r="AA840" s="21"/>
      <c r="AB840" s="21"/>
      <c r="AC840" s="21"/>
      <c r="AD840" s="21"/>
      <c r="AE840" s="21"/>
      <c r="AF840" s="21"/>
    </row>
    <row r="841" spans="1:32" ht="30" customHeight="1" x14ac:dyDescent="0.2">
      <c r="A841" s="22"/>
      <c r="B841" s="155"/>
      <c r="C841" s="155"/>
      <c r="D841" s="155"/>
      <c r="E841" s="155"/>
      <c r="F841" s="155"/>
      <c r="G841" s="38"/>
      <c r="H841" s="38"/>
      <c r="I841" s="155"/>
      <c r="J841" s="162"/>
      <c r="K841" s="155"/>
      <c r="L841" s="162"/>
      <c r="M841" s="86"/>
      <c r="N841" s="87"/>
      <c r="O841" s="87"/>
      <c r="P841" s="87"/>
      <c r="Q841" s="87"/>
      <c r="R841" s="87"/>
      <c r="S841" s="158"/>
      <c r="T841" s="155"/>
      <c r="U841" s="87"/>
      <c r="V841" s="159"/>
      <c r="W841" s="21">
        <v>1</v>
      </c>
      <c r="X841" s="21"/>
      <c r="Y841" s="21"/>
      <c r="Z841" s="21"/>
      <c r="AA841" s="21"/>
      <c r="AB841" s="21"/>
      <c r="AC841" s="21"/>
      <c r="AD841" s="21"/>
      <c r="AE841" s="21"/>
      <c r="AF841" s="21"/>
    </row>
    <row r="842" spans="1:32" ht="30" customHeight="1" x14ac:dyDescent="0.2">
      <c r="A842" s="22"/>
      <c r="B842" s="155"/>
      <c r="C842" s="155"/>
      <c r="D842" s="155"/>
      <c r="E842" s="155"/>
      <c r="F842" s="155"/>
      <c r="G842" s="38"/>
      <c r="H842" s="38"/>
      <c r="I842" s="155"/>
      <c r="J842" s="162"/>
      <c r="K842" s="155"/>
      <c r="L842" s="162"/>
      <c r="M842" s="86"/>
      <c r="N842" s="87"/>
      <c r="O842" s="87"/>
      <c r="P842" s="87"/>
      <c r="Q842" s="87"/>
      <c r="R842" s="87"/>
      <c r="S842" s="158"/>
      <c r="T842" s="155"/>
      <c r="U842" s="87"/>
      <c r="V842" s="159"/>
      <c r="W842" s="21">
        <v>1</v>
      </c>
      <c r="X842" s="21"/>
      <c r="Y842" s="21"/>
      <c r="Z842" s="21"/>
      <c r="AA842" s="21"/>
      <c r="AB842" s="21"/>
      <c r="AC842" s="21"/>
      <c r="AD842" s="21"/>
      <c r="AE842" s="21"/>
      <c r="AF842" s="21"/>
    </row>
    <row r="843" spans="1:32" ht="30" customHeight="1" x14ac:dyDescent="0.2">
      <c r="A843" s="22"/>
      <c r="B843" s="155"/>
      <c r="C843" s="155"/>
      <c r="D843" s="155"/>
      <c r="E843" s="155"/>
      <c r="F843" s="155"/>
      <c r="G843" s="38"/>
      <c r="H843" s="38"/>
      <c r="I843" s="155"/>
      <c r="J843" s="162"/>
      <c r="K843" s="155"/>
      <c r="L843" s="162"/>
      <c r="M843" s="86"/>
      <c r="N843" s="87"/>
      <c r="O843" s="87"/>
      <c r="P843" s="87"/>
      <c r="Q843" s="87"/>
      <c r="R843" s="87"/>
      <c r="S843" s="158"/>
      <c r="T843" s="155"/>
      <c r="U843" s="87"/>
      <c r="V843" s="159"/>
      <c r="W843" s="21">
        <v>1</v>
      </c>
      <c r="X843" s="21"/>
      <c r="Y843" s="21"/>
      <c r="Z843" s="21"/>
      <c r="AA843" s="21"/>
      <c r="AB843" s="21"/>
      <c r="AC843" s="21"/>
      <c r="AD843" s="21"/>
      <c r="AE843" s="21"/>
      <c r="AF843" s="21"/>
    </row>
    <row r="844" spans="1:32" ht="30" customHeight="1" x14ac:dyDescent="0.2">
      <c r="A844" s="22"/>
      <c r="B844" s="155"/>
      <c r="C844" s="155"/>
      <c r="D844" s="155"/>
      <c r="E844" s="155"/>
      <c r="F844" s="155"/>
      <c r="G844" s="38"/>
      <c r="H844" s="38"/>
      <c r="I844" s="155"/>
      <c r="J844" s="162"/>
      <c r="K844" s="155"/>
      <c r="L844" s="162"/>
      <c r="M844" s="86"/>
      <c r="N844" s="87"/>
      <c r="O844" s="87"/>
      <c r="P844" s="87"/>
      <c r="Q844" s="87"/>
      <c r="R844" s="87"/>
      <c r="S844" s="158"/>
      <c r="T844" s="155"/>
      <c r="U844" s="87"/>
      <c r="V844" s="159"/>
      <c r="W844" s="21">
        <v>1</v>
      </c>
      <c r="X844" s="21"/>
      <c r="Y844" s="21"/>
      <c r="Z844" s="21"/>
      <c r="AA844" s="21"/>
      <c r="AB844" s="21"/>
      <c r="AC844" s="21"/>
      <c r="AD844" s="21"/>
      <c r="AE844" s="21"/>
      <c r="AF844" s="21"/>
    </row>
    <row r="845" spans="1:32" ht="30" customHeight="1" x14ac:dyDescent="0.2">
      <c r="A845" s="22"/>
      <c r="B845" s="155"/>
      <c r="C845" s="155"/>
      <c r="D845" s="155"/>
      <c r="E845" s="155"/>
      <c r="F845" s="155"/>
      <c r="G845" s="38"/>
      <c r="H845" s="38"/>
      <c r="I845" s="155"/>
      <c r="J845" s="162"/>
      <c r="K845" s="155"/>
      <c r="L845" s="162"/>
      <c r="M845" s="86"/>
      <c r="N845" s="87"/>
      <c r="O845" s="87"/>
      <c r="P845" s="87"/>
      <c r="Q845" s="87"/>
      <c r="R845" s="87"/>
      <c r="S845" s="158"/>
      <c r="T845" s="155"/>
      <c r="U845" s="87"/>
      <c r="V845" s="159"/>
      <c r="W845" s="21">
        <v>1</v>
      </c>
      <c r="X845" s="21"/>
      <c r="Y845" s="21"/>
      <c r="Z845" s="21"/>
      <c r="AA845" s="21"/>
      <c r="AB845" s="21"/>
      <c r="AC845" s="21"/>
      <c r="AD845" s="21"/>
      <c r="AE845" s="21"/>
      <c r="AF845" s="21"/>
    </row>
    <row r="846" spans="1:32" ht="30" customHeight="1" x14ac:dyDescent="0.2">
      <c r="A846" s="22"/>
      <c r="B846" s="155"/>
      <c r="C846" s="155"/>
      <c r="D846" s="155"/>
      <c r="E846" s="155"/>
      <c r="F846" s="155"/>
      <c r="G846" s="38"/>
      <c r="H846" s="38"/>
      <c r="I846" s="155"/>
      <c r="J846" s="162"/>
      <c r="K846" s="155"/>
      <c r="L846" s="162"/>
      <c r="M846" s="86"/>
      <c r="N846" s="87"/>
      <c r="O846" s="87"/>
      <c r="P846" s="87"/>
      <c r="Q846" s="87"/>
      <c r="R846" s="87"/>
      <c r="S846" s="158"/>
      <c r="T846" s="155"/>
      <c r="U846" s="87"/>
      <c r="V846" s="159"/>
      <c r="W846" s="21">
        <v>1</v>
      </c>
      <c r="X846" s="21"/>
      <c r="Y846" s="21"/>
      <c r="Z846" s="21"/>
      <c r="AA846" s="21"/>
      <c r="AB846" s="21"/>
      <c r="AC846" s="21"/>
      <c r="AD846" s="21"/>
      <c r="AE846" s="21"/>
      <c r="AF846" s="21"/>
    </row>
    <row r="847" spans="1:32" ht="30" customHeight="1" x14ac:dyDescent="0.2">
      <c r="A847" s="22"/>
      <c r="B847" s="155"/>
      <c r="C847" s="155"/>
      <c r="D847" s="155"/>
      <c r="E847" s="155"/>
      <c r="F847" s="155"/>
      <c r="G847" s="38"/>
      <c r="H847" s="38"/>
      <c r="I847" s="155"/>
      <c r="J847" s="162"/>
      <c r="K847" s="155"/>
      <c r="L847" s="162"/>
      <c r="M847" s="86"/>
      <c r="N847" s="87"/>
      <c r="O847" s="87"/>
      <c r="P847" s="87"/>
      <c r="Q847" s="87"/>
      <c r="R847" s="87"/>
      <c r="S847" s="158"/>
      <c r="T847" s="155"/>
      <c r="U847" s="87"/>
      <c r="V847" s="159"/>
      <c r="W847" s="21">
        <v>1</v>
      </c>
      <c r="X847" s="21"/>
      <c r="Y847" s="21"/>
      <c r="Z847" s="21"/>
      <c r="AA847" s="21"/>
      <c r="AB847" s="21"/>
      <c r="AC847" s="21"/>
      <c r="AD847" s="21"/>
      <c r="AE847" s="21"/>
      <c r="AF847" s="21"/>
    </row>
    <row r="848" spans="1:32" ht="30" customHeight="1" x14ac:dyDescent="0.2">
      <c r="A848" s="22"/>
      <c r="B848" s="155"/>
      <c r="C848" s="155"/>
      <c r="D848" s="155"/>
      <c r="E848" s="155"/>
      <c r="F848" s="155"/>
      <c r="G848" s="38"/>
      <c r="H848" s="38"/>
      <c r="I848" s="155"/>
      <c r="J848" s="162"/>
      <c r="K848" s="155"/>
      <c r="L848" s="162"/>
      <c r="M848" s="86"/>
      <c r="N848" s="87"/>
      <c r="O848" s="87"/>
      <c r="P848" s="87"/>
      <c r="Q848" s="87"/>
      <c r="R848" s="87"/>
      <c r="S848" s="158"/>
      <c r="T848" s="155"/>
      <c r="U848" s="87"/>
      <c r="V848" s="159"/>
      <c r="W848" s="21">
        <v>1</v>
      </c>
      <c r="X848" s="21"/>
      <c r="Y848" s="21"/>
      <c r="Z848" s="21"/>
      <c r="AA848" s="21"/>
      <c r="AB848" s="21"/>
      <c r="AC848" s="21"/>
      <c r="AD848" s="21"/>
      <c r="AE848" s="21"/>
      <c r="AF848" s="21"/>
    </row>
    <row r="849" spans="1:32" ht="30" customHeight="1" x14ac:dyDescent="0.2">
      <c r="A849" s="22"/>
      <c r="B849" s="155"/>
      <c r="C849" s="155"/>
      <c r="D849" s="155"/>
      <c r="E849" s="155"/>
      <c r="F849" s="155"/>
      <c r="G849" s="38"/>
      <c r="H849" s="38"/>
      <c r="I849" s="155"/>
      <c r="J849" s="162"/>
      <c r="K849" s="155"/>
      <c r="L849" s="162"/>
      <c r="M849" s="86"/>
      <c r="N849" s="87"/>
      <c r="O849" s="87"/>
      <c r="P849" s="87"/>
      <c r="Q849" s="87"/>
      <c r="R849" s="87"/>
      <c r="S849" s="158"/>
      <c r="T849" s="155"/>
      <c r="U849" s="87"/>
      <c r="V849" s="159"/>
      <c r="W849" s="21">
        <v>1</v>
      </c>
      <c r="X849" s="21"/>
      <c r="Y849" s="21"/>
      <c r="Z849" s="21"/>
      <c r="AA849" s="21"/>
      <c r="AB849" s="21"/>
      <c r="AC849" s="21"/>
      <c r="AD849" s="21"/>
      <c r="AE849" s="21"/>
      <c r="AF849" s="21"/>
    </row>
    <row r="850" spans="1:32" ht="30" customHeight="1" x14ac:dyDescent="0.2">
      <c r="A850" s="22"/>
      <c r="B850" s="155"/>
      <c r="C850" s="155"/>
      <c r="D850" s="155"/>
      <c r="E850" s="155"/>
      <c r="F850" s="155"/>
      <c r="G850" s="38"/>
      <c r="H850" s="38"/>
      <c r="I850" s="155"/>
      <c r="J850" s="162"/>
      <c r="K850" s="155"/>
      <c r="L850" s="162"/>
      <c r="M850" s="86"/>
      <c r="N850" s="87"/>
      <c r="O850" s="87"/>
      <c r="P850" s="87"/>
      <c r="Q850" s="87"/>
      <c r="R850" s="87"/>
      <c r="S850" s="158"/>
      <c r="T850" s="155"/>
      <c r="U850" s="87"/>
      <c r="V850" s="159"/>
      <c r="W850" s="21">
        <v>1</v>
      </c>
      <c r="X850" s="21"/>
      <c r="Y850" s="21"/>
      <c r="Z850" s="21"/>
      <c r="AA850" s="21"/>
      <c r="AB850" s="21"/>
      <c r="AC850" s="21"/>
      <c r="AD850" s="21"/>
      <c r="AE850" s="21"/>
      <c r="AF850" s="21"/>
    </row>
    <row r="851" spans="1:32" ht="30" customHeight="1" x14ac:dyDescent="0.2">
      <c r="A851" s="22"/>
      <c r="B851" s="155"/>
      <c r="C851" s="155"/>
      <c r="D851" s="155"/>
      <c r="E851" s="155"/>
      <c r="F851" s="155"/>
      <c r="G851" s="38"/>
      <c r="H851" s="38"/>
      <c r="I851" s="155"/>
      <c r="J851" s="162"/>
      <c r="K851" s="155"/>
      <c r="L851" s="162"/>
      <c r="M851" s="86"/>
      <c r="N851" s="87"/>
      <c r="O851" s="87"/>
      <c r="P851" s="87"/>
      <c r="Q851" s="87"/>
      <c r="R851" s="87"/>
      <c r="S851" s="158"/>
      <c r="T851" s="155"/>
      <c r="U851" s="87"/>
      <c r="V851" s="159"/>
      <c r="W851" s="21">
        <v>1</v>
      </c>
      <c r="X851" s="21"/>
      <c r="Y851" s="21"/>
      <c r="Z851" s="21"/>
      <c r="AA851" s="21"/>
      <c r="AB851" s="21"/>
      <c r="AC851" s="21"/>
      <c r="AD851" s="21"/>
      <c r="AE851" s="21"/>
      <c r="AF851" s="21"/>
    </row>
    <row r="852" spans="1:32" ht="30" customHeight="1" x14ac:dyDescent="0.2">
      <c r="A852" s="22"/>
      <c r="B852" s="155"/>
      <c r="C852" s="155"/>
      <c r="D852" s="155"/>
      <c r="E852" s="155"/>
      <c r="F852" s="155"/>
      <c r="G852" s="38"/>
      <c r="H852" s="38"/>
      <c r="I852" s="155"/>
      <c r="J852" s="162"/>
      <c r="K852" s="155"/>
      <c r="L852" s="162"/>
      <c r="M852" s="86"/>
      <c r="N852" s="87"/>
      <c r="O852" s="87"/>
      <c r="P852" s="87"/>
      <c r="Q852" s="87"/>
      <c r="R852" s="87"/>
      <c r="S852" s="158"/>
      <c r="T852" s="155"/>
      <c r="U852" s="87"/>
      <c r="V852" s="159"/>
      <c r="W852" s="21">
        <v>1</v>
      </c>
      <c r="X852" s="21"/>
      <c r="Y852" s="21"/>
      <c r="Z852" s="21"/>
      <c r="AA852" s="21"/>
      <c r="AB852" s="21"/>
      <c r="AC852" s="21"/>
      <c r="AD852" s="21"/>
      <c r="AE852" s="21"/>
      <c r="AF852" s="21"/>
    </row>
    <row r="853" spans="1:32" ht="30" customHeight="1" x14ac:dyDescent="0.2">
      <c r="A853" s="22"/>
      <c r="B853" s="155"/>
      <c r="C853" s="155"/>
      <c r="D853" s="155"/>
      <c r="E853" s="155"/>
      <c r="F853" s="155"/>
      <c r="G853" s="38"/>
      <c r="H853" s="38"/>
      <c r="I853" s="155"/>
      <c r="J853" s="162"/>
      <c r="K853" s="155"/>
      <c r="L853" s="162"/>
      <c r="M853" s="86"/>
      <c r="N853" s="87"/>
      <c r="O853" s="87"/>
      <c r="P853" s="87"/>
      <c r="Q853" s="87"/>
      <c r="R853" s="87"/>
      <c r="S853" s="158"/>
      <c r="T853" s="155"/>
      <c r="U853" s="87"/>
      <c r="V853" s="159"/>
      <c r="W853" s="21">
        <v>1</v>
      </c>
      <c r="X853" s="21"/>
      <c r="Y853" s="21"/>
      <c r="Z853" s="21"/>
      <c r="AA853" s="21"/>
      <c r="AB853" s="21"/>
      <c r="AC853" s="21"/>
      <c r="AD853" s="21"/>
      <c r="AE853" s="21"/>
      <c r="AF853" s="21"/>
    </row>
    <row r="854" spans="1:32" ht="30" customHeight="1" x14ac:dyDescent="0.2">
      <c r="A854" s="22"/>
      <c r="B854" s="155"/>
      <c r="C854" s="155"/>
      <c r="D854" s="155"/>
      <c r="E854" s="155"/>
      <c r="F854" s="155"/>
      <c r="G854" s="38"/>
      <c r="H854" s="38"/>
      <c r="I854" s="155"/>
      <c r="J854" s="162"/>
      <c r="K854" s="155"/>
      <c r="L854" s="162"/>
      <c r="M854" s="86"/>
      <c r="N854" s="87"/>
      <c r="O854" s="87"/>
      <c r="P854" s="87"/>
      <c r="Q854" s="87"/>
      <c r="R854" s="87"/>
      <c r="S854" s="158"/>
      <c r="T854" s="155"/>
      <c r="U854" s="87"/>
      <c r="V854" s="159"/>
      <c r="W854" s="21">
        <v>1</v>
      </c>
      <c r="X854" s="21"/>
      <c r="Y854" s="21"/>
      <c r="Z854" s="21"/>
      <c r="AA854" s="21"/>
      <c r="AB854" s="21"/>
      <c r="AC854" s="21"/>
      <c r="AD854" s="21"/>
      <c r="AE854" s="21"/>
      <c r="AF854" s="21"/>
    </row>
    <row r="855" spans="1:32" ht="30" customHeight="1" x14ac:dyDescent="0.2">
      <c r="A855" s="22"/>
      <c r="B855" s="155"/>
      <c r="C855" s="155"/>
      <c r="D855" s="155"/>
      <c r="E855" s="155"/>
      <c r="F855" s="155"/>
      <c r="G855" s="38"/>
      <c r="H855" s="38"/>
      <c r="I855" s="155"/>
      <c r="J855" s="162"/>
      <c r="K855" s="155"/>
      <c r="L855" s="162"/>
      <c r="M855" s="86"/>
      <c r="N855" s="87"/>
      <c r="O855" s="87"/>
      <c r="P855" s="87"/>
      <c r="Q855" s="87"/>
      <c r="R855" s="87"/>
      <c r="S855" s="158"/>
      <c r="T855" s="155"/>
      <c r="U855" s="87"/>
      <c r="V855" s="159"/>
      <c r="W855" s="21">
        <v>1</v>
      </c>
      <c r="X855" s="21"/>
      <c r="Y855" s="21"/>
      <c r="Z855" s="21"/>
      <c r="AA855" s="21"/>
      <c r="AB855" s="21"/>
      <c r="AC855" s="21"/>
      <c r="AD855" s="21"/>
      <c r="AE855" s="21"/>
      <c r="AF855" s="21"/>
    </row>
    <row r="856" spans="1:32" ht="30" customHeight="1" x14ac:dyDescent="0.2">
      <c r="A856" s="22"/>
      <c r="B856" s="155"/>
      <c r="C856" s="155"/>
      <c r="D856" s="155"/>
      <c r="E856" s="155"/>
      <c r="F856" s="155"/>
      <c r="G856" s="38"/>
      <c r="H856" s="38"/>
      <c r="I856" s="155"/>
      <c r="J856" s="162"/>
      <c r="K856" s="155"/>
      <c r="L856" s="162"/>
      <c r="M856" s="86"/>
      <c r="N856" s="87"/>
      <c r="O856" s="87"/>
      <c r="P856" s="87"/>
      <c r="Q856" s="87"/>
      <c r="R856" s="87"/>
      <c r="S856" s="158"/>
      <c r="T856" s="155"/>
      <c r="U856" s="87"/>
      <c r="V856" s="159"/>
      <c r="W856" s="21">
        <v>1</v>
      </c>
      <c r="X856" s="21"/>
      <c r="Y856" s="21"/>
      <c r="Z856" s="21"/>
      <c r="AA856" s="21"/>
      <c r="AB856" s="21"/>
      <c r="AC856" s="21"/>
      <c r="AD856" s="21"/>
      <c r="AE856" s="21"/>
      <c r="AF856" s="21"/>
    </row>
    <row r="857" spans="1:32" ht="30" customHeight="1" x14ac:dyDescent="0.2">
      <c r="A857" s="22"/>
      <c r="B857" s="155"/>
      <c r="C857" s="155"/>
      <c r="D857" s="155"/>
      <c r="E857" s="155"/>
      <c r="F857" s="155"/>
      <c r="G857" s="38"/>
      <c r="H857" s="38"/>
      <c r="I857" s="155"/>
      <c r="J857" s="162"/>
      <c r="K857" s="155"/>
      <c r="L857" s="162"/>
      <c r="M857" s="86"/>
      <c r="N857" s="87"/>
      <c r="O857" s="87"/>
      <c r="P857" s="87"/>
      <c r="Q857" s="87"/>
      <c r="R857" s="87"/>
      <c r="S857" s="158"/>
      <c r="T857" s="155"/>
      <c r="U857" s="87"/>
      <c r="V857" s="159"/>
      <c r="W857" s="21">
        <v>1</v>
      </c>
      <c r="X857" s="21"/>
      <c r="Y857" s="21"/>
      <c r="Z857" s="21"/>
      <c r="AA857" s="21"/>
      <c r="AB857" s="21"/>
      <c r="AC857" s="21"/>
      <c r="AD857" s="21"/>
      <c r="AE857" s="21"/>
      <c r="AF857" s="21"/>
    </row>
    <row r="858" spans="1:32" ht="30" customHeight="1" x14ac:dyDescent="0.2">
      <c r="A858" s="22"/>
      <c r="B858" s="155"/>
      <c r="C858" s="155"/>
      <c r="D858" s="155"/>
      <c r="E858" s="155"/>
      <c r="F858" s="155"/>
      <c r="G858" s="38"/>
      <c r="H858" s="38"/>
      <c r="I858" s="155"/>
      <c r="J858" s="162"/>
      <c r="K858" s="155"/>
      <c r="L858" s="162"/>
      <c r="M858" s="86"/>
      <c r="N858" s="87"/>
      <c r="O858" s="87"/>
      <c r="P858" s="87"/>
      <c r="Q858" s="87"/>
      <c r="R858" s="87"/>
      <c r="S858" s="158"/>
      <c r="T858" s="155"/>
      <c r="U858" s="87"/>
      <c r="V858" s="159"/>
      <c r="W858" s="21">
        <v>1</v>
      </c>
      <c r="X858" s="21"/>
      <c r="Y858" s="21"/>
      <c r="Z858" s="21"/>
      <c r="AA858" s="21"/>
      <c r="AB858" s="21"/>
      <c r="AC858" s="21"/>
      <c r="AD858" s="21"/>
      <c r="AE858" s="21"/>
      <c r="AF858" s="21"/>
    </row>
    <row r="859" spans="1:32" ht="30" customHeight="1" x14ac:dyDescent="0.2">
      <c r="A859" s="22"/>
      <c r="B859" s="155"/>
      <c r="C859" s="155"/>
      <c r="D859" s="155"/>
      <c r="E859" s="155"/>
      <c r="F859" s="155"/>
      <c r="G859" s="38"/>
      <c r="H859" s="38"/>
      <c r="I859" s="155"/>
      <c r="J859" s="162"/>
      <c r="K859" s="155"/>
      <c r="L859" s="162"/>
      <c r="M859" s="86"/>
      <c r="N859" s="87"/>
      <c r="O859" s="87"/>
      <c r="P859" s="87"/>
      <c r="Q859" s="87"/>
      <c r="R859" s="87"/>
      <c r="S859" s="158"/>
      <c r="T859" s="155"/>
      <c r="U859" s="87"/>
      <c r="V859" s="159"/>
      <c r="W859" s="21">
        <v>1</v>
      </c>
      <c r="X859" s="21"/>
      <c r="Y859" s="21"/>
      <c r="Z859" s="21"/>
      <c r="AA859" s="21"/>
      <c r="AB859" s="21"/>
      <c r="AC859" s="21"/>
      <c r="AD859" s="21"/>
      <c r="AE859" s="21"/>
      <c r="AF859" s="21"/>
    </row>
    <row r="860" spans="1:32" ht="30" customHeight="1" x14ac:dyDescent="0.2">
      <c r="A860" s="22"/>
      <c r="B860" s="155"/>
      <c r="C860" s="155"/>
      <c r="D860" s="155"/>
      <c r="E860" s="155"/>
      <c r="F860" s="155"/>
      <c r="G860" s="38"/>
      <c r="H860" s="38"/>
      <c r="I860" s="155"/>
      <c r="J860" s="162"/>
      <c r="K860" s="155"/>
      <c r="L860" s="162"/>
      <c r="M860" s="86"/>
      <c r="N860" s="87"/>
      <c r="O860" s="87"/>
      <c r="P860" s="87"/>
      <c r="Q860" s="87"/>
      <c r="R860" s="87"/>
      <c r="S860" s="158"/>
      <c r="T860" s="155"/>
      <c r="U860" s="87"/>
      <c r="V860" s="159"/>
      <c r="W860" s="21">
        <v>1</v>
      </c>
      <c r="X860" s="21"/>
      <c r="Y860" s="21"/>
      <c r="Z860" s="21"/>
      <c r="AA860" s="21"/>
      <c r="AB860" s="21"/>
      <c r="AC860" s="21"/>
      <c r="AD860" s="21"/>
      <c r="AE860" s="21"/>
      <c r="AF860" s="21"/>
    </row>
    <row r="861" spans="1:32" ht="30" customHeight="1" x14ac:dyDescent="0.2">
      <c r="A861" s="22"/>
      <c r="B861" s="155"/>
      <c r="C861" s="155"/>
      <c r="D861" s="155"/>
      <c r="E861" s="155"/>
      <c r="F861" s="155"/>
      <c r="G861" s="38"/>
      <c r="H861" s="38"/>
      <c r="I861" s="155"/>
      <c r="J861" s="162"/>
      <c r="K861" s="155"/>
      <c r="L861" s="162"/>
      <c r="M861" s="86"/>
      <c r="N861" s="87"/>
      <c r="O861" s="87"/>
      <c r="P861" s="87"/>
      <c r="Q861" s="87"/>
      <c r="R861" s="87"/>
      <c r="S861" s="158"/>
      <c r="T861" s="155"/>
      <c r="U861" s="87"/>
      <c r="V861" s="159"/>
      <c r="W861" s="21">
        <v>1</v>
      </c>
      <c r="X861" s="21"/>
      <c r="Y861" s="21"/>
      <c r="Z861" s="21"/>
      <c r="AA861" s="21"/>
      <c r="AB861" s="21"/>
      <c r="AC861" s="21"/>
      <c r="AD861" s="21"/>
      <c r="AE861" s="21"/>
      <c r="AF861" s="21"/>
    </row>
    <row r="862" spans="1:32" ht="30" customHeight="1" x14ac:dyDescent="0.2">
      <c r="A862" s="22"/>
      <c r="B862" s="155"/>
      <c r="C862" s="155"/>
      <c r="D862" s="155"/>
      <c r="E862" s="155"/>
      <c r="F862" s="155"/>
      <c r="G862" s="38"/>
      <c r="H862" s="38"/>
      <c r="I862" s="155"/>
      <c r="J862" s="162"/>
      <c r="K862" s="155"/>
      <c r="L862" s="162"/>
      <c r="M862" s="86"/>
      <c r="N862" s="87"/>
      <c r="O862" s="87"/>
      <c r="P862" s="87"/>
      <c r="Q862" s="87"/>
      <c r="R862" s="87"/>
      <c r="S862" s="158"/>
      <c r="T862" s="155"/>
      <c r="U862" s="87"/>
      <c r="V862" s="159"/>
      <c r="W862" s="21">
        <v>1</v>
      </c>
      <c r="X862" s="21"/>
      <c r="Y862" s="21"/>
      <c r="Z862" s="21"/>
      <c r="AA862" s="21"/>
      <c r="AB862" s="21"/>
      <c r="AC862" s="21"/>
      <c r="AD862" s="21"/>
      <c r="AE862" s="21"/>
      <c r="AF862" s="21"/>
    </row>
    <row r="863" spans="1:32" ht="30" customHeight="1" x14ac:dyDescent="0.2">
      <c r="A863" s="22"/>
      <c r="B863" s="155"/>
      <c r="C863" s="155"/>
      <c r="D863" s="155"/>
      <c r="E863" s="155"/>
      <c r="F863" s="155"/>
      <c r="G863" s="38"/>
      <c r="H863" s="38"/>
      <c r="I863" s="155"/>
      <c r="J863" s="162"/>
      <c r="K863" s="155"/>
      <c r="L863" s="162"/>
      <c r="M863" s="86"/>
      <c r="N863" s="87"/>
      <c r="O863" s="87"/>
      <c r="P863" s="87"/>
      <c r="Q863" s="87"/>
      <c r="R863" s="87"/>
      <c r="S863" s="158"/>
      <c r="T863" s="155"/>
      <c r="U863" s="87"/>
      <c r="V863" s="159"/>
      <c r="W863" s="21">
        <v>1</v>
      </c>
      <c r="X863" s="21"/>
      <c r="Y863" s="21"/>
      <c r="Z863" s="21"/>
      <c r="AA863" s="21"/>
      <c r="AB863" s="21"/>
      <c r="AC863" s="21"/>
      <c r="AD863" s="21"/>
      <c r="AE863" s="21"/>
      <c r="AF863" s="21"/>
    </row>
    <row r="864" spans="1:32" ht="30" customHeight="1" x14ac:dyDescent="0.2">
      <c r="A864" s="22"/>
      <c r="B864" s="155"/>
      <c r="C864" s="155"/>
      <c r="D864" s="155"/>
      <c r="E864" s="155"/>
      <c r="F864" s="155"/>
      <c r="G864" s="38"/>
      <c r="H864" s="38"/>
      <c r="I864" s="155"/>
      <c r="J864" s="162"/>
      <c r="K864" s="155"/>
      <c r="L864" s="162"/>
      <c r="M864" s="86"/>
      <c r="N864" s="87"/>
      <c r="O864" s="87"/>
      <c r="P864" s="87"/>
      <c r="Q864" s="87"/>
      <c r="R864" s="87"/>
      <c r="S864" s="158"/>
      <c r="T864" s="155"/>
      <c r="U864" s="87"/>
      <c r="V864" s="159"/>
      <c r="W864" s="21">
        <v>1</v>
      </c>
      <c r="X864" s="21"/>
      <c r="Y864" s="21"/>
      <c r="Z864" s="21"/>
      <c r="AA864" s="21"/>
      <c r="AB864" s="21"/>
      <c r="AC864" s="21"/>
      <c r="AD864" s="21"/>
      <c r="AE864" s="21"/>
      <c r="AF864" s="21"/>
    </row>
    <row r="865" spans="1:32" ht="30" customHeight="1" x14ac:dyDescent="0.2">
      <c r="A865" s="22"/>
      <c r="B865" s="155"/>
      <c r="C865" s="155"/>
      <c r="D865" s="155"/>
      <c r="E865" s="155"/>
      <c r="F865" s="155"/>
      <c r="G865" s="38"/>
      <c r="H865" s="38"/>
      <c r="I865" s="155"/>
      <c r="J865" s="162"/>
      <c r="K865" s="155"/>
      <c r="L865" s="162"/>
      <c r="M865" s="86"/>
      <c r="N865" s="87"/>
      <c r="O865" s="87"/>
      <c r="P865" s="87"/>
      <c r="Q865" s="87"/>
      <c r="R865" s="87"/>
      <c r="S865" s="158"/>
      <c r="T865" s="155"/>
      <c r="U865" s="87"/>
      <c r="V865" s="159"/>
      <c r="W865" s="21">
        <v>1</v>
      </c>
      <c r="X865" s="21"/>
      <c r="Y865" s="21"/>
      <c r="Z865" s="21"/>
      <c r="AA865" s="21"/>
      <c r="AB865" s="21"/>
      <c r="AC865" s="21"/>
      <c r="AD865" s="21"/>
      <c r="AE865" s="21"/>
      <c r="AF865" s="21"/>
    </row>
    <row r="866" spans="1:32" ht="30" customHeight="1" x14ac:dyDescent="0.2">
      <c r="A866" s="22"/>
      <c r="B866" s="155"/>
      <c r="C866" s="155"/>
      <c r="D866" s="155"/>
      <c r="E866" s="155"/>
      <c r="F866" s="155"/>
      <c r="G866" s="38"/>
      <c r="H866" s="38"/>
      <c r="I866" s="155"/>
      <c r="J866" s="162"/>
      <c r="K866" s="155"/>
      <c r="L866" s="162"/>
      <c r="M866" s="86"/>
      <c r="N866" s="87"/>
      <c r="O866" s="87"/>
      <c r="P866" s="87"/>
      <c r="Q866" s="87"/>
      <c r="R866" s="87"/>
      <c r="S866" s="158"/>
      <c r="T866" s="155"/>
      <c r="U866" s="87"/>
      <c r="V866" s="159"/>
      <c r="W866" s="21">
        <v>1</v>
      </c>
      <c r="X866" s="21"/>
      <c r="Y866" s="21"/>
      <c r="Z866" s="21"/>
      <c r="AA866" s="21"/>
      <c r="AB866" s="21"/>
      <c r="AC866" s="21"/>
      <c r="AD866" s="21"/>
      <c r="AE866" s="21"/>
      <c r="AF866" s="21"/>
    </row>
    <row r="867" spans="1:32" ht="30" customHeight="1" x14ac:dyDescent="0.2">
      <c r="A867" s="22"/>
      <c r="B867" s="155"/>
      <c r="C867" s="155"/>
      <c r="D867" s="155"/>
      <c r="E867" s="155"/>
      <c r="F867" s="155"/>
      <c r="G867" s="38"/>
      <c r="H867" s="38"/>
      <c r="I867" s="155"/>
      <c r="J867" s="162"/>
      <c r="K867" s="155"/>
      <c r="L867" s="162"/>
      <c r="M867" s="86"/>
      <c r="N867" s="87"/>
      <c r="O867" s="87"/>
      <c r="P867" s="87"/>
      <c r="Q867" s="87"/>
      <c r="R867" s="87"/>
      <c r="S867" s="158"/>
      <c r="T867" s="155"/>
      <c r="U867" s="87"/>
      <c r="V867" s="159"/>
      <c r="W867" s="21">
        <v>1</v>
      </c>
      <c r="X867" s="21"/>
      <c r="Y867" s="21"/>
      <c r="Z867" s="21"/>
      <c r="AA867" s="21"/>
      <c r="AB867" s="21"/>
      <c r="AC867" s="21"/>
      <c r="AD867" s="21"/>
      <c r="AE867" s="21"/>
      <c r="AF867" s="21"/>
    </row>
    <row r="868" spans="1:32" ht="30" customHeight="1" x14ac:dyDescent="0.2">
      <c r="A868" s="22"/>
      <c r="B868" s="155"/>
      <c r="C868" s="155"/>
      <c r="D868" s="155"/>
      <c r="E868" s="155"/>
      <c r="F868" s="155"/>
      <c r="G868" s="38"/>
      <c r="H868" s="38"/>
      <c r="I868" s="155"/>
      <c r="J868" s="162"/>
      <c r="K868" s="155"/>
      <c r="L868" s="162"/>
      <c r="M868" s="86"/>
      <c r="N868" s="87"/>
      <c r="O868" s="87"/>
      <c r="P868" s="87"/>
      <c r="Q868" s="87"/>
      <c r="R868" s="87"/>
      <c r="S868" s="158"/>
      <c r="T868" s="155"/>
      <c r="U868" s="87"/>
      <c r="V868" s="159"/>
      <c r="W868" s="21">
        <v>1</v>
      </c>
      <c r="X868" s="21"/>
      <c r="Y868" s="21"/>
      <c r="Z868" s="21"/>
      <c r="AA868" s="21"/>
      <c r="AB868" s="21"/>
      <c r="AC868" s="21"/>
      <c r="AD868" s="21"/>
      <c r="AE868" s="21"/>
      <c r="AF868" s="21"/>
    </row>
    <row r="869" spans="1:32" ht="30" customHeight="1" x14ac:dyDescent="0.2">
      <c r="A869" s="22"/>
      <c r="B869" s="155"/>
      <c r="C869" s="155"/>
      <c r="D869" s="155"/>
      <c r="E869" s="155"/>
      <c r="F869" s="155"/>
      <c r="G869" s="38"/>
      <c r="H869" s="38"/>
      <c r="I869" s="155"/>
      <c r="J869" s="162"/>
      <c r="K869" s="155"/>
      <c r="L869" s="162"/>
      <c r="M869" s="86"/>
      <c r="N869" s="87"/>
      <c r="O869" s="87"/>
      <c r="P869" s="87"/>
      <c r="Q869" s="87"/>
      <c r="R869" s="87"/>
      <c r="S869" s="158"/>
      <c r="T869" s="155"/>
      <c r="U869" s="87"/>
      <c r="V869" s="159"/>
      <c r="W869" s="21">
        <v>1</v>
      </c>
      <c r="X869" s="21"/>
      <c r="Y869" s="21"/>
      <c r="Z869" s="21"/>
      <c r="AA869" s="21"/>
      <c r="AB869" s="21"/>
      <c r="AC869" s="21"/>
      <c r="AD869" s="21"/>
      <c r="AE869" s="21"/>
      <c r="AF869" s="21"/>
    </row>
    <row r="870" spans="1:32" ht="30" customHeight="1" x14ac:dyDescent="0.2">
      <c r="A870" s="22"/>
      <c r="B870" s="155"/>
      <c r="C870" s="155"/>
      <c r="D870" s="155"/>
      <c r="E870" s="155"/>
      <c r="F870" s="155"/>
      <c r="G870" s="38"/>
      <c r="H870" s="38"/>
      <c r="I870" s="155"/>
      <c r="J870" s="162"/>
      <c r="K870" s="155"/>
      <c r="L870" s="162"/>
      <c r="M870" s="86"/>
      <c r="N870" s="87"/>
      <c r="O870" s="87"/>
      <c r="P870" s="87"/>
      <c r="Q870" s="87"/>
      <c r="R870" s="87"/>
      <c r="S870" s="158"/>
      <c r="T870" s="155"/>
      <c r="U870" s="87"/>
      <c r="V870" s="159"/>
      <c r="W870" s="21">
        <v>1</v>
      </c>
      <c r="X870" s="21"/>
      <c r="Y870" s="21"/>
      <c r="Z870" s="21"/>
      <c r="AA870" s="21"/>
      <c r="AB870" s="21"/>
      <c r="AC870" s="21"/>
      <c r="AD870" s="21"/>
      <c r="AE870" s="21"/>
      <c r="AF870" s="21"/>
    </row>
    <row r="871" spans="1:32" ht="30" customHeight="1" x14ac:dyDescent="0.2">
      <c r="A871" s="22"/>
      <c r="B871" s="155"/>
      <c r="C871" s="155"/>
      <c r="D871" s="155"/>
      <c r="E871" s="155"/>
      <c r="F871" s="155"/>
      <c r="G871" s="38"/>
      <c r="H871" s="38"/>
      <c r="I871" s="155"/>
      <c r="J871" s="162"/>
      <c r="K871" s="155"/>
      <c r="L871" s="162"/>
      <c r="M871" s="86"/>
      <c r="N871" s="87"/>
      <c r="O871" s="87"/>
      <c r="P871" s="87"/>
      <c r="Q871" s="87"/>
      <c r="R871" s="87"/>
      <c r="S871" s="158"/>
      <c r="T871" s="155"/>
      <c r="U871" s="87"/>
      <c r="V871" s="159"/>
      <c r="W871" s="21">
        <v>1</v>
      </c>
      <c r="X871" s="21"/>
      <c r="Y871" s="21"/>
      <c r="Z871" s="21"/>
      <c r="AA871" s="21"/>
      <c r="AB871" s="21"/>
      <c r="AC871" s="21"/>
      <c r="AD871" s="21"/>
      <c r="AE871" s="21"/>
      <c r="AF871" s="21"/>
    </row>
    <row r="872" spans="1:32" ht="30" customHeight="1" x14ac:dyDescent="0.2">
      <c r="A872" s="22"/>
      <c r="B872" s="155"/>
      <c r="C872" s="155"/>
      <c r="D872" s="155"/>
      <c r="E872" s="155"/>
      <c r="F872" s="155"/>
      <c r="G872" s="38"/>
      <c r="H872" s="38"/>
      <c r="I872" s="155"/>
      <c r="J872" s="162"/>
      <c r="K872" s="155"/>
      <c r="L872" s="162"/>
      <c r="M872" s="86"/>
      <c r="N872" s="87"/>
      <c r="O872" s="87"/>
      <c r="P872" s="87"/>
      <c r="Q872" s="87"/>
      <c r="R872" s="87"/>
      <c r="S872" s="158"/>
      <c r="T872" s="155"/>
      <c r="U872" s="87"/>
      <c r="V872" s="159"/>
      <c r="W872" s="21">
        <v>1</v>
      </c>
      <c r="X872" s="21"/>
      <c r="Y872" s="21"/>
      <c r="Z872" s="21"/>
      <c r="AA872" s="21"/>
      <c r="AB872" s="21"/>
      <c r="AC872" s="21"/>
      <c r="AD872" s="21"/>
      <c r="AE872" s="21"/>
      <c r="AF872" s="21"/>
    </row>
    <row r="873" spans="1:32" ht="30" customHeight="1" x14ac:dyDescent="0.2">
      <c r="A873" s="22"/>
      <c r="B873" s="155"/>
      <c r="C873" s="155"/>
      <c r="D873" s="155"/>
      <c r="E873" s="155"/>
      <c r="F873" s="155"/>
      <c r="G873" s="38"/>
      <c r="H873" s="38"/>
      <c r="I873" s="155"/>
      <c r="J873" s="162"/>
      <c r="K873" s="155"/>
      <c r="L873" s="162"/>
      <c r="M873" s="86"/>
      <c r="N873" s="87"/>
      <c r="O873" s="87"/>
      <c r="P873" s="87"/>
      <c r="Q873" s="87"/>
      <c r="R873" s="87"/>
      <c r="S873" s="158"/>
      <c r="T873" s="155"/>
      <c r="U873" s="87"/>
      <c r="V873" s="159"/>
      <c r="W873" s="21">
        <v>1</v>
      </c>
      <c r="X873" s="21"/>
      <c r="Y873" s="21"/>
      <c r="Z873" s="21"/>
      <c r="AA873" s="21"/>
      <c r="AB873" s="21"/>
      <c r="AC873" s="21"/>
      <c r="AD873" s="21"/>
      <c r="AE873" s="21"/>
      <c r="AF873" s="21"/>
    </row>
    <row r="874" spans="1:32" ht="30" customHeight="1" x14ac:dyDescent="0.2">
      <c r="A874" s="22"/>
      <c r="B874" s="155"/>
      <c r="C874" s="155"/>
      <c r="D874" s="155"/>
      <c r="E874" s="155"/>
      <c r="F874" s="155"/>
      <c r="G874" s="38"/>
      <c r="H874" s="38"/>
      <c r="I874" s="155"/>
      <c r="J874" s="162"/>
      <c r="K874" s="155"/>
      <c r="L874" s="162"/>
      <c r="M874" s="86"/>
      <c r="N874" s="87"/>
      <c r="O874" s="87"/>
      <c r="P874" s="87"/>
      <c r="Q874" s="87"/>
      <c r="R874" s="87"/>
      <c r="S874" s="158"/>
      <c r="T874" s="155"/>
      <c r="U874" s="87"/>
      <c r="V874" s="159"/>
      <c r="W874" s="21">
        <v>1</v>
      </c>
      <c r="X874" s="21"/>
      <c r="Y874" s="21"/>
      <c r="Z874" s="21"/>
      <c r="AA874" s="21"/>
      <c r="AB874" s="21"/>
      <c r="AC874" s="21"/>
      <c r="AD874" s="21"/>
      <c r="AE874" s="21"/>
      <c r="AF874" s="21"/>
    </row>
    <row r="875" spans="1:32" ht="30" customHeight="1" x14ac:dyDescent="0.2">
      <c r="A875" s="22"/>
      <c r="B875" s="155"/>
      <c r="C875" s="155"/>
      <c r="D875" s="155"/>
      <c r="E875" s="155"/>
      <c r="F875" s="155"/>
      <c r="G875" s="38"/>
      <c r="H875" s="38"/>
      <c r="I875" s="155"/>
      <c r="J875" s="162"/>
      <c r="K875" s="155"/>
      <c r="L875" s="162"/>
      <c r="M875" s="86"/>
      <c r="N875" s="87"/>
      <c r="O875" s="87"/>
      <c r="P875" s="87"/>
      <c r="Q875" s="87"/>
      <c r="R875" s="87"/>
      <c r="S875" s="158"/>
      <c r="T875" s="155"/>
      <c r="U875" s="87"/>
      <c r="V875" s="159"/>
      <c r="W875" s="21">
        <v>1</v>
      </c>
      <c r="X875" s="21"/>
      <c r="Y875" s="21"/>
      <c r="Z875" s="21"/>
      <c r="AA875" s="21"/>
      <c r="AB875" s="21"/>
      <c r="AC875" s="21"/>
      <c r="AD875" s="21"/>
      <c r="AE875" s="21"/>
      <c r="AF875" s="21"/>
    </row>
    <row r="876" spans="1:32" ht="30" customHeight="1" x14ac:dyDescent="0.2">
      <c r="A876" s="22"/>
      <c r="B876" s="155"/>
      <c r="C876" s="155"/>
      <c r="D876" s="155"/>
      <c r="E876" s="155"/>
      <c r="F876" s="155"/>
      <c r="G876" s="38"/>
      <c r="H876" s="38"/>
      <c r="I876" s="155"/>
      <c r="J876" s="162"/>
      <c r="K876" s="155"/>
      <c r="L876" s="162"/>
      <c r="M876" s="86"/>
      <c r="N876" s="87"/>
      <c r="O876" s="87"/>
      <c r="P876" s="87"/>
      <c r="Q876" s="87"/>
      <c r="R876" s="87"/>
      <c r="S876" s="158"/>
      <c r="T876" s="155"/>
      <c r="U876" s="87"/>
      <c r="V876" s="159"/>
      <c r="W876" s="21">
        <v>1</v>
      </c>
      <c r="X876" s="21"/>
      <c r="Y876" s="21"/>
      <c r="Z876" s="21"/>
      <c r="AA876" s="21"/>
      <c r="AB876" s="21"/>
      <c r="AC876" s="21"/>
      <c r="AD876" s="21"/>
      <c r="AE876" s="21"/>
      <c r="AF876" s="21"/>
    </row>
    <row r="877" spans="1:32" ht="30" customHeight="1" x14ac:dyDescent="0.2">
      <c r="A877" s="22"/>
      <c r="B877" s="155"/>
      <c r="C877" s="155"/>
      <c r="D877" s="155"/>
      <c r="E877" s="155"/>
      <c r="F877" s="155"/>
      <c r="G877" s="38"/>
      <c r="H877" s="38"/>
      <c r="I877" s="155"/>
      <c r="J877" s="162"/>
      <c r="K877" s="155"/>
      <c r="L877" s="162"/>
      <c r="M877" s="86"/>
      <c r="N877" s="87"/>
      <c r="O877" s="87"/>
      <c r="P877" s="87"/>
      <c r="Q877" s="87"/>
      <c r="R877" s="87"/>
      <c r="S877" s="158"/>
      <c r="T877" s="155"/>
      <c r="U877" s="87"/>
      <c r="V877" s="159"/>
      <c r="W877" s="21">
        <v>1</v>
      </c>
      <c r="X877" s="21"/>
      <c r="Y877" s="21"/>
      <c r="Z877" s="21"/>
      <c r="AA877" s="21"/>
      <c r="AB877" s="21"/>
      <c r="AC877" s="21"/>
      <c r="AD877" s="21"/>
      <c r="AE877" s="21"/>
      <c r="AF877" s="21"/>
    </row>
    <row r="878" spans="1:32" ht="30" customHeight="1" x14ac:dyDescent="0.2">
      <c r="A878" s="22"/>
      <c r="B878" s="155"/>
      <c r="C878" s="155"/>
      <c r="D878" s="155"/>
      <c r="E878" s="155"/>
      <c r="F878" s="155"/>
      <c r="G878" s="38"/>
      <c r="H878" s="38"/>
      <c r="I878" s="155"/>
      <c r="J878" s="162"/>
      <c r="K878" s="155"/>
      <c r="L878" s="162"/>
      <c r="M878" s="86"/>
      <c r="N878" s="87"/>
      <c r="O878" s="87"/>
      <c r="P878" s="87"/>
      <c r="Q878" s="87"/>
      <c r="R878" s="87"/>
      <c r="S878" s="158"/>
      <c r="T878" s="155"/>
      <c r="U878" s="87"/>
      <c r="V878" s="159"/>
      <c r="W878" s="21">
        <v>1</v>
      </c>
      <c r="X878" s="21"/>
      <c r="Y878" s="21"/>
      <c r="Z878" s="21"/>
      <c r="AA878" s="21"/>
      <c r="AB878" s="21"/>
      <c r="AC878" s="21"/>
      <c r="AD878" s="21"/>
      <c r="AE878" s="21"/>
      <c r="AF878" s="21"/>
    </row>
    <row r="879" spans="1:32" ht="30" customHeight="1" x14ac:dyDescent="0.2">
      <c r="A879" s="22"/>
      <c r="B879" s="155"/>
      <c r="C879" s="155"/>
      <c r="D879" s="155"/>
      <c r="E879" s="155"/>
      <c r="F879" s="155"/>
      <c r="G879" s="38"/>
      <c r="H879" s="38"/>
      <c r="I879" s="155"/>
      <c r="J879" s="162"/>
      <c r="K879" s="155"/>
      <c r="L879" s="162"/>
      <c r="M879" s="86"/>
      <c r="N879" s="87"/>
      <c r="O879" s="87"/>
      <c r="P879" s="87"/>
      <c r="Q879" s="87"/>
      <c r="R879" s="87"/>
      <c r="S879" s="158"/>
      <c r="T879" s="155"/>
      <c r="U879" s="87"/>
      <c r="V879" s="159"/>
      <c r="W879" s="21">
        <v>1</v>
      </c>
      <c r="X879" s="21"/>
      <c r="Y879" s="21"/>
      <c r="Z879" s="21"/>
      <c r="AA879" s="21"/>
      <c r="AB879" s="21"/>
      <c r="AC879" s="21"/>
      <c r="AD879" s="21"/>
      <c r="AE879" s="21"/>
      <c r="AF879" s="21"/>
    </row>
    <row r="880" spans="1:32" ht="30" customHeight="1" x14ac:dyDescent="0.2">
      <c r="A880" s="22"/>
      <c r="B880" s="155"/>
      <c r="C880" s="155"/>
      <c r="D880" s="155"/>
      <c r="E880" s="155"/>
      <c r="F880" s="155"/>
      <c r="G880" s="38"/>
      <c r="H880" s="38"/>
      <c r="I880" s="155"/>
      <c r="J880" s="162"/>
      <c r="K880" s="155"/>
      <c r="L880" s="162"/>
      <c r="M880" s="86"/>
      <c r="N880" s="87"/>
      <c r="O880" s="87"/>
      <c r="P880" s="87"/>
      <c r="Q880" s="87"/>
      <c r="R880" s="87"/>
      <c r="S880" s="158"/>
      <c r="T880" s="155"/>
      <c r="U880" s="87"/>
      <c r="V880" s="159"/>
      <c r="W880" s="21">
        <v>1</v>
      </c>
      <c r="X880" s="21"/>
      <c r="Y880" s="21"/>
      <c r="Z880" s="21"/>
      <c r="AA880" s="21"/>
      <c r="AB880" s="21"/>
      <c r="AC880" s="21"/>
      <c r="AD880" s="21"/>
      <c r="AE880" s="21"/>
      <c r="AF880" s="21"/>
    </row>
    <row r="881" spans="1:32" ht="30" customHeight="1" x14ac:dyDescent="0.2">
      <c r="A881" s="22"/>
      <c r="B881" s="155"/>
      <c r="C881" s="155"/>
      <c r="D881" s="155"/>
      <c r="E881" s="155"/>
      <c r="F881" s="155"/>
      <c r="G881" s="38"/>
      <c r="H881" s="38"/>
      <c r="I881" s="155"/>
      <c r="J881" s="162"/>
      <c r="K881" s="155"/>
      <c r="L881" s="162"/>
      <c r="M881" s="86"/>
      <c r="N881" s="87"/>
      <c r="O881" s="87"/>
      <c r="P881" s="87"/>
      <c r="Q881" s="87"/>
      <c r="R881" s="87"/>
      <c r="S881" s="158"/>
      <c r="T881" s="155"/>
      <c r="U881" s="87"/>
      <c r="V881" s="159"/>
      <c r="W881" s="21">
        <v>1</v>
      </c>
      <c r="X881" s="21"/>
      <c r="Y881" s="21"/>
      <c r="Z881" s="21"/>
      <c r="AA881" s="21"/>
      <c r="AB881" s="21"/>
      <c r="AC881" s="21"/>
      <c r="AD881" s="21"/>
      <c r="AE881" s="21"/>
      <c r="AF881" s="21"/>
    </row>
    <row r="882" spans="1:32" ht="30" customHeight="1" x14ac:dyDescent="0.2">
      <c r="A882" s="22"/>
      <c r="B882" s="155"/>
      <c r="C882" s="155"/>
      <c r="D882" s="155"/>
      <c r="E882" s="155"/>
      <c r="F882" s="155"/>
      <c r="G882" s="38"/>
      <c r="H882" s="38"/>
      <c r="I882" s="155"/>
      <c r="J882" s="162"/>
      <c r="K882" s="155"/>
      <c r="L882" s="162"/>
      <c r="M882" s="86"/>
      <c r="N882" s="87"/>
      <c r="O882" s="87"/>
      <c r="P882" s="87"/>
      <c r="Q882" s="87"/>
      <c r="R882" s="87"/>
      <c r="S882" s="158"/>
      <c r="T882" s="155"/>
      <c r="U882" s="87"/>
      <c r="V882" s="159"/>
      <c r="W882" s="21">
        <v>1</v>
      </c>
      <c r="X882" s="21"/>
      <c r="Y882" s="21"/>
      <c r="Z882" s="21"/>
      <c r="AA882" s="21"/>
      <c r="AB882" s="21"/>
      <c r="AC882" s="21"/>
      <c r="AD882" s="21"/>
      <c r="AE882" s="21"/>
      <c r="AF882" s="21"/>
    </row>
    <row r="883" spans="1:32" ht="30" customHeight="1" x14ac:dyDescent="0.2">
      <c r="A883" s="22"/>
      <c r="B883" s="155"/>
      <c r="C883" s="155"/>
      <c r="D883" s="155"/>
      <c r="E883" s="155"/>
      <c r="F883" s="155"/>
      <c r="G883" s="38"/>
      <c r="H883" s="38"/>
      <c r="I883" s="155"/>
      <c r="J883" s="162"/>
      <c r="K883" s="155"/>
      <c r="L883" s="162"/>
      <c r="M883" s="86"/>
      <c r="N883" s="87"/>
      <c r="O883" s="87"/>
      <c r="P883" s="87"/>
      <c r="Q883" s="87"/>
      <c r="R883" s="87"/>
      <c r="S883" s="158"/>
      <c r="T883" s="155"/>
      <c r="U883" s="87"/>
      <c r="V883" s="159"/>
      <c r="W883" s="21">
        <v>1</v>
      </c>
      <c r="X883" s="21"/>
      <c r="Y883" s="21"/>
      <c r="Z883" s="21"/>
      <c r="AA883" s="21"/>
      <c r="AB883" s="21"/>
      <c r="AC883" s="21"/>
      <c r="AD883" s="21"/>
      <c r="AE883" s="21"/>
      <c r="AF883" s="21"/>
    </row>
    <row r="884" spans="1:32" ht="30" customHeight="1" x14ac:dyDescent="0.2">
      <c r="A884" s="22"/>
      <c r="B884" s="155"/>
      <c r="C884" s="155"/>
      <c r="D884" s="155"/>
      <c r="E884" s="155"/>
      <c r="F884" s="155"/>
      <c r="G884" s="38"/>
      <c r="H884" s="38"/>
      <c r="I884" s="155"/>
      <c r="J884" s="162"/>
      <c r="K884" s="155"/>
      <c r="L884" s="162"/>
      <c r="M884" s="86"/>
      <c r="N884" s="87"/>
      <c r="O884" s="87"/>
      <c r="P884" s="87"/>
      <c r="Q884" s="87"/>
      <c r="R884" s="87"/>
      <c r="S884" s="158"/>
      <c r="T884" s="155"/>
      <c r="U884" s="87"/>
      <c r="V884" s="159"/>
      <c r="W884" s="21">
        <v>1</v>
      </c>
      <c r="X884" s="21"/>
      <c r="Y884" s="21"/>
      <c r="Z884" s="21"/>
      <c r="AA884" s="21"/>
      <c r="AB884" s="21"/>
      <c r="AC884" s="21"/>
      <c r="AD884" s="21"/>
      <c r="AE884" s="21"/>
      <c r="AF884" s="21"/>
    </row>
    <row r="885" spans="1:32" ht="30" customHeight="1" x14ac:dyDescent="0.2">
      <c r="A885" s="22"/>
      <c r="B885" s="155"/>
      <c r="C885" s="155"/>
      <c r="D885" s="155"/>
      <c r="E885" s="155"/>
      <c r="F885" s="155"/>
      <c r="G885" s="38"/>
      <c r="H885" s="38"/>
      <c r="I885" s="155"/>
      <c r="J885" s="162"/>
      <c r="K885" s="155"/>
      <c r="L885" s="162"/>
      <c r="M885" s="86"/>
      <c r="N885" s="87"/>
      <c r="O885" s="87"/>
      <c r="P885" s="87"/>
      <c r="Q885" s="87"/>
      <c r="R885" s="87"/>
      <c r="S885" s="158"/>
      <c r="T885" s="155"/>
      <c r="U885" s="87"/>
      <c r="V885" s="159"/>
      <c r="W885" s="21">
        <v>1</v>
      </c>
      <c r="X885" s="21"/>
      <c r="Y885" s="21"/>
      <c r="Z885" s="21"/>
      <c r="AA885" s="21"/>
      <c r="AB885" s="21"/>
      <c r="AC885" s="21"/>
      <c r="AD885" s="21"/>
      <c r="AE885" s="21"/>
      <c r="AF885" s="21"/>
    </row>
    <row r="886" spans="1:32" ht="30" customHeight="1" x14ac:dyDescent="0.2">
      <c r="A886" s="22"/>
      <c r="B886" s="155"/>
      <c r="C886" s="155"/>
      <c r="D886" s="155"/>
      <c r="E886" s="155"/>
      <c r="F886" s="155"/>
      <c r="G886" s="38"/>
      <c r="H886" s="38"/>
      <c r="I886" s="155"/>
      <c r="J886" s="162"/>
      <c r="K886" s="155"/>
      <c r="L886" s="162"/>
      <c r="M886" s="86"/>
      <c r="N886" s="87"/>
      <c r="O886" s="87"/>
      <c r="P886" s="87"/>
      <c r="Q886" s="87"/>
      <c r="R886" s="87"/>
      <c r="S886" s="158"/>
      <c r="T886" s="155"/>
      <c r="U886" s="87"/>
      <c r="V886" s="159"/>
      <c r="W886" s="21">
        <v>1</v>
      </c>
      <c r="X886" s="21"/>
      <c r="Y886" s="21"/>
      <c r="Z886" s="21"/>
      <c r="AA886" s="21"/>
      <c r="AB886" s="21"/>
      <c r="AC886" s="21"/>
      <c r="AD886" s="21"/>
      <c r="AE886" s="21"/>
      <c r="AF886" s="21"/>
    </row>
    <row r="887" spans="1:32" ht="30" customHeight="1" x14ac:dyDescent="0.2">
      <c r="A887" s="22"/>
      <c r="B887" s="155"/>
      <c r="C887" s="155"/>
      <c r="D887" s="155"/>
      <c r="E887" s="155"/>
      <c r="F887" s="155"/>
      <c r="G887" s="38"/>
      <c r="H887" s="38"/>
      <c r="I887" s="155"/>
      <c r="J887" s="162"/>
      <c r="K887" s="155"/>
      <c r="L887" s="162"/>
      <c r="M887" s="86"/>
      <c r="N887" s="87"/>
      <c r="O887" s="87"/>
      <c r="P887" s="87"/>
      <c r="Q887" s="87"/>
      <c r="R887" s="87"/>
      <c r="S887" s="158"/>
      <c r="T887" s="155"/>
      <c r="U887" s="87"/>
      <c r="V887" s="159"/>
      <c r="W887" s="21">
        <v>1</v>
      </c>
      <c r="X887" s="21"/>
      <c r="Y887" s="21"/>
      <c r="Z887" s="21"/>
      <c r="AA887" s="21"/>
      <c r="AB887" s="21"/>
      <c r="AC887" s="21"/>
      <c r="AD887" s="21"/>
      <c r="AE887" s="21"/>
      <c r="AF887" s="21"/>
    </row>
    <row r="888" spans="1:32" ht="30" customHeight="1" x14ac:dyDescent="0.2">
      <c r="A888" s="22"/>
      <c r="B888" s="155"/>
      <c r="C888" s="155"/>
      <c r="D888" s="155"/>
      <c r="E888" s="155"/>
      <c r="F888" s="155"/>
      <c r="G888" s="38"/>
      <c r="H888" s="38"/>
      <c r="I888" s="155"/>
      <c r="J888" s="162"/>
      <c r="K888" s="155"/>
      <c r="L888" s="162"/>
      <c r="M888" s="86"/>
      <c r="N888" s="87"/>
      <c r="O888" s="87"/>
      <c r="P888" s="87"/>
      <c r="Q888" s="87"/>
      <c r="R888" s="87"/>
      <c r="S888" s="158"/>
      <c r="T888" s="155"/>
      <c r="U888" s="87"/>
      <c r="V888" s="159"/>
      <c r="W888" s="21">
        <v>1</v>
      </c>
      <c r="X888" s="21"/>
      <c r="Y888" s="21"/>
      <c r="Z888" s="21"/>
      <c r="AA888" s="21"/>
      <c r="AB888" s="21"/>
      <c r="AC888" s="21"/>
      <c r="AD888" s="21"/>
      <c r="AE888" s="21"/>
      <c r="AF888" s="21"/>
    </row>
    <row r="889" spans="1:32" ht="30" customHeight="1" x14ac:dyDescent="0.2">
      <c r="A889" s="22"/>
      <c r="B889" s="155"/>
      <c r="C889" s="155"/>
      <c r="D889" s="155"/>
      <c r="E889" s="155"/>
      <c r="F889" s="155"/>
      <c r="G889" s="38"/>
      <c r="H889" s="38"/>
      <c r="I889" s="155"/>
      <c r="J889" s="162"/>
      <c r="K889" s="155"/>
      <c r="L889" s="162"/>
      <c r="M889" s="86"/>
      <c r="N889" s="87"/>
      <c r="O889" s="87"/>
      <c r="P889" s="87"/>
      <c r="Q889" s="87"/>
      <c r="R889" s="87"/>
      <c r="S889" s="158"/>
      <c r="T889" s="155"/>
      <c r="U889" s="87"/>
      <c r="V889" s="159"/>
      <c r="W889" s="21">
        <v>1</v>
      </c>
      <c r="X889" s="21"/>
      <c r="Y889" s="21"/>
      <c r="Z889" s="21"/>
      <c r="AA889" s="21"/>
      <c r="AB889" s="21"/>
      <c r="AC889" s="21"/>
      <c r="AD889" s="21"/>
      <c r="AE889" s="21"/>
      <c r="AF889" s="21"/>
    </row>
    <row r="890" spans="1:32" ht="30" customHeight="1" x14ac:dyDescent="0.2">
      <c r="A890" s="22"/>
      <c r="B890" s="155"/>
      <c r="C890" s="155"/>
      <c r="D890" s="155"/>
      <c r="E890" s="155"/>
      <c r="F890" s="155"/>
      <c r="G890" s="38"/>
      <c r="H890" s="38"/>
      <c r="I890" s="155"/>
      <c r="J890" s="162"/>
      <c r="K890" s="155"/>
      <c r="L890" s="162"/>
      <c r="M890" s="86"/>
      <c r="N890" s="87"/>
      <c r="O890" s="87"/>
      <c r="P890" s="87"/>
      <c r="Q890" s="87"/>
      <c r="R890" s="87"/>
      <c r="S890" s="158"/>
      <c r="T890" s="155"/>
      <c r="U890" s="87"/>
      <c r="V890" s="159"/>
      <c r="W890" s="21">
        <v>1</v>
      </c>
      <c r="X890" s="21"/>
      <c r="Y890" s="21"/>
      <c r="Z890" s="21"/>
      <c r="AA890" s="21"/>
      <c r="AB890" s="21"/>
      <c r="AC890" s="21"/>
      <c r="AD890" s="21"/>
      <c r="AE890" s="21"/>
      <c r="AF890" s="21"/>
    </row>
    <row r="891" spans="1:32" ht="30" customHeight="1" x14ac:dyDescent="0.2">
      <c r="A891" s="22"/>
      <c r="B891" s="155"/>
      <c r="C891" s="155"/>
      <c r="D891" s="155"/>
      <c r="E891" s="155"/>
      <c r="F891" s="155"/>
      <c r="G891" s="38"/>
      <c r="H891" s="38"/>
      <c r="I891" s="155"/>
      <c r="J891" s="162"/>
      <c r="K891" s="155"/>
      <c r="L891" s="162"/>
      <c r="M891" s="86"/>
      <c r="N891" s="87"/>
      <c r="O891" s="87"/>
      <c r="P891" s="87"/>
      <c r="Q891" s="87"/>
      <c r="R891" s="87"/>
      <c r="S891" s="158"/>
      <c r="T891" s="155"/>
      <c r="U891" s="87"/>
      <c r="V891" s="159"/>
      <c r="W891" s="21">
        <v>1</v>
      </c>
      <c r="X891" s="21"/>
      <c r="Y891" s="21"/>
      <c r="Z891" s="21"/>
      <c r="AA891" s="21"/>
      <c r="AB891" s="21"/>
      <c r="AC891" s="21"/>
      <c r="AD891" s="21"/>
      <c r="AE891" s="21"/>
      <c r="AF891" s="21"/>
    </row>
    <row r="892" spans="1:32" ht="30" customHeight="1" x14ac:dyDescent="0.2">
      <c r="A892" s="22"/>
      <c r="B892" s="155"/>
      <c r="C892" s="155"/>
      <c r="D892" s="155"/>
      <c r="E892" s="155"/>
      <c r="F892" s="155"/>
      <c r="G892" s="38"/>
      <c r="H892" s="38"/>
      <c r="I892" s="155"/>
      <c r="J892" s="162"/>
      <c r="K892" s="155"/>
      <c r="L892" s="162"/>
      <c r="M892" s="86"/>
      <c r="N892" s="87"/>
      <c r="O892" s="87"/>
      <c r="P892" s="87"/>
      <c r="Q892" s="87"/>
      <c r="R892" s="87"/>
      <c r="S892" s="158"/>
      <c r="T892" s="155"/>
      <c r="U892" s="87"/>
      <c r="V892" s="159"/>
      <c r="W892" s="21">
        <v>1</v>
      </c>
      <c r="X892" s="21"/>
      <c r="Y892" s="21"/>
      <c r="Z892" s="21"/>
      <c r="AA892" s="21"/>
      <c r="AB892" s="21"/>
      <c r="AC892" s="21"/>
      <c r="AD892" s="21"/>
      <c r="AE892" s="21"/>
      <c r="AF892" s="21"/>
    </row>
    <row r="893" spans="1:32" ht="30" customHeight="1" x14ac:dyDescent="0.2">
      <c r="A893" s="22"/>
      <c r="B893" s="155"/>
      <c r="C893" s="155"/>
      <c r="D893" s="155"/>
      <c r="E893" s="155"/>
      <c r="F893" s="155"/>
      <c r="G893" s="38"/>
      <c r="H893" s="38"/>
      <c r="I893" s="155"/>
      <c r="J893" s="162"/>
      <c r="K893" s="155"/>
      <c r="L893" s="162"/>
      <c r="M893" s="86"/>
      <c r="N893" s="87"/>
      <c r="O893" s="87"/>
      <c r="P893" s="87"/>
      <c r="Q893" s="87"/>
      <c r="R893" s="87"/>
      <c r="S893" s="158"/>
      <c r="T893" s="155"/>
      <c r="U893" s="87"/>
      <c r="V893" s="159"/>
      <c r="W893" s="21">
        <v>1</v>
      </c>
      <c r="X893" s="21"/>
      <c r="Y893" s="21"/>
      <c r="Z893" s="21"/>
      <c r="AA893" s="21"/>
      <c r="AB893" s="21"/>
      <c r="AC893" s="21"/>
      <c r="AD893" s="21"/>
      <c r="AE893" s="21"/>
      <c r="AF893" s="21"/>
    </row>
    <row r="894" spans="1:32" ht="30" customHeight="1" x14ac:dyDescent="0.2">
      <c r="A894" s="22"/>
      <c r="B894" s="155"/>
      <c r="C894" s="155"/>
      <c r="D894" s="155"/>
      <c r="E894" s="155"/>
      <c r="F894" s="155"/>
      <c r="G894" s="38"/>
      <c r="H894" s="38"/>
      <c r="I894" s="155"/>
      <c r="J894" s="162"/>
      <c r="K894" s="155"/>
      <c r="L894" s="162"/>
      <c r="M894" s="86"/>
      <c r="N894" s="87"/>
      <c r="O894" s="87"/>
      <c r="P894" s="87"/>
      <c r="Q894" s="87"/>
      <c r="R894" s="87"/>
      <c r="S894" s="158"/>
      <c r="T894" s="155"/>
      <c r="U894" s="87"/>
      <c r="V894" s="159"/>
      <c r="W894" s="21">
        <v>1</v>
      </c>
      <c r="X894" s="21"/>
      <c r="Y894" s="21"/>
      <c r="Z894" s="21"/>
      <c r="AA894" s="21"/>
      <c r="AB894" s="21"/>
      <c r="AC894" s="21"/>
      <c r="AD894" s="21"/>
      <c r="AE894" s="21"/>
      <c r="AF894" s="21"/>
    </row>
    <row r="895" spans="1:32" ht="30" customHeight="1" x14ac:dyDescent="0.2">
      <c r="A895" s="22"/>
      <c r="B895" s="155"/>
      <c r="C895" s="155"/>
      <c r="D895" s="155"/>
      <c r="E895" s="155"/>
      <c r="F895" s="155"/>
      <c r="G895" s="38"/>
      <c r="H895" s="38"/>
      <c r="I895" s="155"/>
      <c r="J895" s="162"/>
      <c r="K895" s="155"/>
      <c r="L895" s="162"/>
      <c r="M895" s="86"/>
      <c r="N895" s="87"/>
      <c r="O895" s="87"/>
      <c r="P895" s="87"/>
      <c r="Q895" s="87"/>
      <c r="R895" s="87"/>
      <c r="S895" s="158"/>
      <c r="T895" s="155"/>
      <c r="U895" s="87"/>
      <c r="V895" s="159"/>
      <c r="W895" s="21">
        <v>1</v>
      </c>
      <c r="X895" s="21"/>
      <c r="Y895" s="21"/>
      <c r="Z895" s="21"/>
      <c r="AA895" s="21"/>
      <c r="AB895" s="21"/>
      <c r="AC895" s="21"/>
      <c r="AD895" s="21"/>
      <c r="AE895" s="21"/>
      <c r="AF895" s="21"/>
    </row>
    <row r="896" spans="1:32" ht="30" customHeight="1" x14ac:dyDescent="0.2">
      <c r="A896" s="22"/>
      <c r="B896" s="155"/>
      <c r="C896" s="155"/>
      <c r="D896" s="155"/>
      <c r="E896" s="155"/>
      <c r="F896" s="155"/>
      <c r="G896" s="38"/>
      <c r="H896" s="38"/>
      <c r="I896" s="155"/>
      <c r="J896" s="162"/>
      <c r="K896" s="155"/>
      <c r="L896" s="162"/>
      <c r="M896" s="86"/>
      <c r="N896" s="87"/>
      <c r="O896" s="87"/>
      <c r="P896" s="87"/>
      <c r="Q896" s="87"/>
      <c r="R896" s="87"/>
      <c r="S896" s="158"/>
      <c r="T896" s="155"/>
      <c r="U896" s="87"/>
      <c r="V896" s="159"/>
      <c r="W896" s="21">
        <v>1</v>
      </c>
      <c r="X896" s="21"/>
      <c r="Y896" s="21"/>
      <c r="Z896" s="21"/>
      <c r="AA896" s="21"/>
      <c r="AB896" s="21"/>
      <c r="AC896" s="21"/>
      <c r="AD896" s="21"/>
      <c r="AE896" s="21"/>
      <c r="AF896" s="21"/>
    </row>
    <row r="897" spans="1:32" ht="30" customHeight="1" x14ac:dyDescent="0.2">
      <c r="A897" s="22"/>
      <c r="B897" s="155"/>
      <c r="C897" s="155"/>
      <c r="D897" s="155"/>
      <c r="E897" s="155"/>
      <c r="F897" s="155"/>
      <c r="G897" s="38"/>
      <c r="H897" s="38"/>
      <c r="I897" s="155"/>
      <c r="J897" s="162"/>
      <c r="K897" s="155"/>
      <c r="L897" s="162"/>
      <c r="M897" s="86"/>
      <c r="N897" s="87"/>
      <c r="O897" s="87"/>
      <c r="P897" s="87"/>
      <c r="Q897" s="87"/>
      <c r="R897" s="87"/>
      <c r="S897" s="158"/>
      <c r="T897" s="155"/>
      <c r="U897" s="87"/>
      <c r="V897" s="159"/>
      <c r="W897" s="21">
        <v>1</v>
      </c>
      <c r="X897" s="21"/>
      <c r="Y897" s="21"/>
      <c r="Z897" s="21"/>
      <c r="AA897" s="21"/>
      <c r="AB897" s="21"/>
      <c r="AC897" s="21"/>
      <c r="AD897" s="21"/>
      <c r="AE897" s="21"/>
      <c r="AF897" s="21"/>
    </row>
    <row r="898" spans="1:32" ht="30" customHeight="1" x14ac:dyDescent="0.2">
      <c r="A898" s="22"/>
      <c r="B898" s="155"/>
      <c r="C898" s="155"/>
      <c r="D898" s="155"/>
      <c r="E898" s="155"/>
      <c r="F898" s="155"/>
      <c r="G898" s="38"/>
      <c r="H898" s="38"/>
      <c r="I898" s="155"/>
      <c r="J898" s="162"/>
      <c r="K898" s="155"/>
      <c r="L898" s="162"/>
      <c r="M898" s="86"/>
      <c r="N898" s="87"/>
      <c r="O898" s="87"/>
      <c r="P898" s="87"/>
      <c r="Q898" s="87"/>
      <c r="R898" s="87"/>
      <c r="S898" s="158"/>
      <c r="T898" s="155"/>
      <c r="U898" s="87"/>
      <c r="V898" s="159"/>
      <c r="W898" s="21">
        <v>1</v>
      </c>
      <c r="X898" s="21"/>
      <c r="Y898" s="21"/>
      <c r="Z898" s="21"/>
      <c r="AA898" s="21"/>
      <c r="AB898" s="21"/>
      <c r="AC898" s="21"/>
      <c r="AD898" s="21"/>
      <c r="AE898" s="21"/>
      <c r="AF898" s="21"/>
    </row>
    <row r="899" spans="1:32" ht="30" customHeight="1" x14ac:dyDescent="0.2">
      <c r="A899" s="22"/>
      <c r="B899" s="155"/>
      <c r="C899" s="155"/>
      <c r="D899" s="155"/>
      <c r="E899" s="155"/>
      <c r="F899" s="155"/>
      <c r="G899" s="38"/>
      <c r="H899" s="38"/>
      <c r="I899" s="155"/>
      <c r="J899" s="162"/>
      <c r="K899" s="155"/>
      <c r="L899" s="162"/>
      <c r="M899" s="86"/>
      <c r="N899" s="87"/>
      <c r="O899" s="87"/>
      <c r="P899" s="87"/>
      <c r="Q899" s="87"/>
      <c r="R899" s="87"/>
      <c r="S899" s="158"/>
      <c r="T899" s="155"/>
      <c r="U899" s="87"/>
      <c r="V899" s="159"/>
      <c r="W899" s="21">
        <v>1</v>
      </c>
      <c r="X899" s="21"/>
      <c r="Y899" s="21"/>
      <c r="Z899" s="21"/>
      <c r="AA899" s="21"/>
      <c r="AB899" s="21"/>
      <c r="AC899" s="21"/>
      <c r="AD899" s="21"/>
      <c r="AE899" s="21"/>
      <c r="AF899" s="21"/>
    </row>
    <row r="900" spans="1:32" ht="30" customHeight="1" x14ac:dyDescent="0.2">
      <c r="A900" s="22"/>
      <c r="B900" s="155"/>
      <c r="C900" s="155"/>
      <c r="D900" s="155"/>
      <c r="E900" s="155"/>
      <c r="F900" s="155"/>
      <c r="G900" s="38"/>
      <c r="H900" s="38"/>
      <c r="I900" s="155"/>
      <c r="J900" s="162"/>
      <c r="K900" s="155"/>
      <c r="L900" s="162"/>
      <c r="M900" s="86"/>
      <c r="N900" s="87"/>
      <c r="O900" s="87"/>
      <c r="P900" s="87"/>
      <c r="Q900" s="87"/>
      <c r="R900" s="87"/>
      <c r="S900" s="158"/>
      <c r="T900" s="155"/>
      <c r="U900" s="87"/>
      <c r="V900" s="159"/>
      <c r="W900" s="21">
        <v>1</v>
      </c>
      <c r="X900" s="21"/>
      <c r="Y900" s="21"/>
      <c r="Z900" s="21"/>
      <c r="AA900" s="21"/>
      <c r="AB900" s="21"/>
      <c r="AC900" s="21"/>
      <c r="AD900" s="21"/>
      <c r="AE900" s="21"/>
      <c r="AF900" s="21"/>
    </row>
    <row r="901" spans="1:32" ht="30" customHeight="1" x14ac:dyDescent="0.2">
      <c r="A901" s="22"/>
      <c r="B901" s="155"/>
      <c r="C901" s="155"/>
      <c r="D901" s="155"/>
      <c r="E901" s="155"/>
      <c r="F901" s="155"/>
      <c r="G901" s="38"/>
      <c r="H901" s="38"/>
      <c r="I901" s="155"/>
      <c r="J901" s="162"/>
      <c r="K901" s="155"/>
      <c r="L901" s="162"/>
      <c r="M901" s="86"/>
      <c r="N901" s="87"/>
      <c r="O901" s="87"/>
      <c r="P901" s="87"/>
      <c r="Q901" s="87"/>
      <c r="R901" s="87"/>
      <c r="S901" s="158"/>
      <c r="T901" s="155"/>
      <c r="U901" s="87"/>
      <c r="V901" s="159"/>
      <c r="W901" s="21">
        <v>1</v>
      </c>
      <c r="X901" s="21"/>
      <c r="Y901" s="21"/>
      <c r="Z901" s="21"/>
      <c r="AA901" s="21"/>
      <c r="AB901" s="21"/>
      <c r="AC901" s="21"/>
      <c r="AD901" s="21"/>
      <c r="AE901" s="21"/>
      <c r="AF901" s="21"/>
    </row>
    <row r="902" spans="1:32" ht="30" customHeight="1" x14ac:dyDescent="0.2">
      <c r="A902" s="22"/>
      <c r="B902" s="155"/>
      <c r="C902" s="155"/>
      <c r="D902" s="155"/>
      <c r="E902" s="155"/>
      <c r="F902" s="155"/>
      <c r="G902" s="38"/>
      <c r="H902" s="38"/>
      <c r="I902" s="155"/>
      <c r="J902" s="162"/>
      <c r="K902" s="155"/>
      <c r="L902" s="162"/>
      <c r="M902" s="86"/>
      <c r="N902" s="87"/>
      <c r="O902" s="87"/>
      <c r="P902" s="87"/>
      <c r="Q902" s="87"/>
      <c r="R902" s="87"/>
      <c r="S902" s="158"/>
      <c r="T902" s="155"/>
      <c r="U902" s="87"/>
      <c r="V902" s="159"/>
      <c r="W902" s="21">
        <v>1</v>
      </c>
      <c r="X902" s="21"/>
      <c r="Y902" s="21"/>
      <c r="Z902" s="21"/>
      <c r="AA902" s="21"/>
      <c r="AB902" s="21"/>
      <c r="AC902" s="21"/>
      <c r="AD902" s="21"/>
      <c r="AE902" s="21"/>
      <c r="AF902" s="21"/>
    </row>
    <row r="903" spans="1:32" ht="30" customHeight="1" x14ac:dyDescent="0.2">
      <c r="A903" s="22"/>
      <c r="B903" s="155"/>
      <c r="C903" s="155"/>
      <c r="D903" s="155"/>
      <c r="E903" s="155"/>
      <c r="F903" s="155"/>
      <c r="G903" s="38"/>
      <c r="H903" s="38"/>
      <c r="I903" s="155"/>
      <c r="J903" s="162"/>
      <c r="K903" s="155"/>
      <c r="L903" s="162"/>
      <c r="M903" s="86"/>
      <c r="N903" s="87"/>
      <c r="O903" s="87"/>
      <c r="P903" s="87"/>
      <c r="Q903" s="87"/>
      <c r="R903" s="87"/>
      <c r="S903" s="158"/>
      <c r="T903" s="155"/>
      <c r="U903" s="87"/>
      <c r="V903" s="159"/>
      <c r="W903" s="21">
        <v>1</v>
      </c>
      <c r="X903" s="21"/>
      <c r="Y903" s="21"/>
      <c r="Z903" s="21"/>
      <c r="AA903" s="21"/>
      <c r="AB903" s="21"/>
      <c r="AC903" s="21"/>
      <c r="AD903" s="21"/>
      <c r="AE903" s="21"/>
      <c r="AF903" s="21"/>
    </row>
    <row r="904" spans="1:32" ht="30" customHeight="1" x14ac:dyDescent="0.2">
      <c r="A904" s="22"/>
      <c r="B904" s="155"/>
      <c r="C904" s="155"/>
      <c r="D904" s="155"/>
      <c r="E904" s="155"/>
      <c r="F904" s="155"/>
      <c r="G904" s="38"/>
      <c r="H904" s="38"/>
      <c r="I904" s="155"/>
      <c r="J904" s="162"/>
      <c r="K904" s="155"/>
      <c r="L904" s="162"/>
      <c r="M904" s="86"/>
      <c r="N904" s="87"/>
      <c r="O904" s="87"/>
      <c r="P904" s="87"/>
      <c r="Q904" s="87"/>
      <c r="R904" s="87"/>
      <c r="S904" s="158"/>
      <c r="T904" s="155"/>
      <c r="U904" s="87"/>
      <c r="V904" s="159"/>
      <c r="W904" s="21">
        <v>1</v>
      </c>
      <c r="X904" s="21"/>
      <c r="Y904" s="21"/>
      <c r="Z904" s="21"/>
      <c r="AA904" s="21"/>
      <c r="AB904" s="21"/>
      <c r="AC904" s="21"/>
      <c r="AD904" s="21"/>
      <c r="AE904" s="21"/>
      <c r="AF904" s="21"/>
    </row>
    <row r="905" spans="1:32" ht="30" customHeight="1" x14ac:dyDescent="0.2">
      <c r="A905" s="22"/>
      <c r="B905" s="155"/>
      <c r="C905" s="155"/>
      <c r="D905" s="155"/>
      <c r="E905" s="155"/>
      <c r="F905" s="155"/>
      <c r="G905" s="38"/>
      <c r="H905" s="38"/>
      <c r="I905" s="155"/>
      <c r="J905" s="162"/>
      <c r="K905" s="155"/>
      <c r="L905" s="162"/>
      <c r="M905" s="86"/>
      <c r="N905" s="87"/>
      <c r="O905" s="87"/>
      <c r="P905" s="87"/>
      <c r="Q905" s="87"/>
      <c r="R905" s="87"/>
      <c r="S905" s="158"/>
      <c r="T905" s="155"/>
      <c r="U905" s="87"/>
      <c r="V905" s="159"/>
      <c r="W905" s="21">
        <v>1</v>
      </c>
      <c r="X905" s="21"/>
      <c r="Y905" s="21"/>
      <c r="Z905" s="21"/>
      <c r="AA905" s="21"/>
      <c r="AB905" s="21"/>
      <c r="AC905" s="21"/>
      <c r="AD905" s="21"/>
      <c r="AE905" s="21"/>
      <c r="AF905" s="21"/>
    </row>
    <row r="906" spans="1:32" ht="30" customHeight="1" x14ac:dyDescent="0.2">
      <c r="A906" s="22"/>
      <c r="B906" s="155"/>
      <c r="C906" s="155"/>
      <c r="D906" s="155"/>
      <c r="E906" s="155"/>
      <c r="F906" s="155"/>
      <c r="G906" s="38"/>
      <c r="H906" s="38"/>
      <c r="I906" s="155"/>
      <c r="J906" s="162"/>
      <c r="K906" s="155"/>
      <c r="L906" s="162"/>
      <c r="M906" s="86"/>
      <c r="N906" s="87"/>
      <c r="O906" s="87"/>
      <c r="P906" s="87"/>
      <c r="Q906" s="87"/>
      <c r="R906" s="87"/>
      <c r="S906" s="158"/>
      <c r="T906" s="155"/>
      <c r="U906" s="87"/>
      <c r="V906" s="159"/>
      <c r="W906" s="21">
        <v>1</v>
      </c>
      <c r="X906" s="21"/>
      <c r="Y906" s="21"/>
      <c r="Z906" s="21"/>
      <c r="AA906" s="21"/>
      <c r="AB906" s="21"/>
      <c r="AC906" s="21"/>
      <c r="AD906" s="21"/>
      <c r="AE906" s="21"/>
      <c r="AF906" s="21"/>
    </row>
    <row r="907" spans="1:32" ht="30" customHeight="1" x14ac:dyDescent="0.2">
      <c r="A907" s="22"/>
      <c r="B907" s="155"/>
      <c r="C907" s="155"/>
      <c r="D907" s="155"/>
      <c r="E907" s="155"/>
      <c r="F907" s="155"/>
      <c r="G907" s="38"/>
      <c r="H907" s="38"/>
      <c r="I907" s="155"/>
      <c r="J907" s="162"/>
      <c r="K907" s="155"/>
      <c r="L907" s="162"/>
      <c r="M907" s="86"/>
      <c r="N907" s="87"/>
      <c r="O907" s="87"/>
      <c r="P907" s="87"/>
      <c r="Q907" s="87"/>
      <c r="R907" s="87"/>
      <c r="S907" s="158"/>
      <c r="T907" s="155"/>
      <c r="U907" s="87"/>
      <c r="V907" s="159"/>
      <c r="W907" s="21">
        <v>1</v>
      </c>
      <c r="X907" s="21"/>
      <c r="Y907" s="21"/>
      <c r="Z907" s="21"/>
      <c r="AA907" s="21"/>
      <c r="AB907" s="21"/>
      <c r="AC907" s="21"/>
      <c r="AD907" s="21"/>
      <c r="AE907" s="21"/>
      <c r="AF907" s="21"/>
    </row>
    <row r="908" spans="1:32" ht="30" customHeight="1" x14ac:dyDescent="0.2">
      <c r="A908" s="22"/>
      <c r="B908" s="155"/>
      <c r="C908" s="155"/>
      <c r="D908" s="155"/>
      <c r="E908" s="155"/>
      <c r="F908" s="155"/>
      <c r="G908" s="38"/>
      <c r="H908" s="38"/>
      <c r="I908" s="155"/>
      <c r="J908" s="162"/>
      <c r="K908" s="155"/>
      <c r="L908" s="162"/>
      <c r="M908" s="86"/>
      <c r="N908" s="87"/>
      <c r="O908" s="87"/>
      <c r="P908" s="87"/>
      <c r="Q908" s="87"/>
      <c r="R908" s="87"/>
      <c r="S908" s="158"/>
      <c r="T908" s="155"/>
      <c r="U908" s="87"/>
      <c r="V908" s="159"/>
      <c r="W908" s="21">
        <v>1</v>
      </c>
      <c r="X908" s="21"/>
      <c r="Y908" s="21"/>
      <c r="Z908" s="21"/>
      <c r="AA908" s="21"/>
      <c r="AB908" s="21"/>
      <c r="AC908" s="21"/>
      <c r="AD908" s="21"/>
      <c r="AE908" s="21"/>
      <c r="AF908" s="21"/>
    </row>
    <row r="909" spans="1:32" ht="30" customHeight="1" x14ac:dyDescent="0.2">
      <c r="A909" s="22"/>
      <c r="B909" s="155"/>
      <c r="C909" s="155"/>
      <c r="D909" s="155"/>
      <c r="E909" s="155"/>
      <c r="F909" s="155"/>
      <c r="G909" s="38"/>
      <c r="H909" s="38"/>
      <c r="I909" s="155"/>
      <c r="J909" s="162"/>
      <c r="K909" s="155"/>
      <c r="L909" s="162"/>
      <c r="M909" s="86"/>
      <c r="N909" s="87"/>
      <c r="O909" s="87"/>
      <c r="P909" s="87"/>
      <c r="Q909" s="87"/>
      <c r="R909" s="87"/>
      <c r="S909" s="158"/>
      <c r="T909" s="155"/>
      <c r="U909" s="87"/>
      <c r="V909" s="159"/>
      <c r="W909" s="21">
        <v>1</v>
      </c>
      <c r="X909" s="21"/>
      <c r="Y909" s="21"/>
      <c r="Z909" s="21"/>
      <c r="AA909" s="21"/>
      <c r="AB909" s="21"/>
      <c r="AC909" s="21"/>
      <c r="AD909" s="21"/>
      <c r="AE909" s="21"/>
      <c r="AF909" s="21"/>
    </row>
    <row r="910" spans="1:32" ht="30" customHeight="1" x14ac:dyDescent="0.2">
      <c r="A910" s="22"/>
      <c r="B910" s="155"/>
      <c r="C910" s="155"/>
      <c r="D910" s="155"/>
      <c r="E910" s="155"/>
      <c r="F910" s="155"/>
      <c r="G910" s="38"/>
      <c r="H910" s="38"/>
      <c r="I910" s="155"/>
      <c r="J910" s="162"/>
      <c r="K910" s="155"/>
      <c r="L910" s="162"/>
      <c r="M910" s="86"/>
      <c r="N910" s="87"/>
      <c r="O910" s="87"/>
      <c r="P910" s="87"/>
      <c r="Q910" s="87"/>
      <c r="R910" s="87"/>
      <c r="S910" s="158"/>
      <c r="T910" s="155"/>
      <c r="U910" s="87"/>
      <c r="V910" s="159"/>
      <c r="W910" s="21">
        <v>1</v>
      </c>
      <c r="X910" s="21"/>
      <c r="Y910" s="21"/>
      <c r="Z910" s="21"/>
      <c r="AA910" s="21"/>
      <c r="AB910" s="21"/>
      <c r="AC910" s="21"/>
      <c r="AD910" s="21"/>
      <c r="AE910" s="21"/>
      <c r="AF910" s="21"/>
    </row>
    <row r="911" spans="1:32" ht="30" customHeight="1" x14ac:dyDescent="0.2">
      <c r="A911" s="22"/>
      <c r="B911" s="155"/>
      <c r="C911" s="155"/>
      <c r="D911" s="155"/>
      <c r="E911" s="155"/>
      <c r="F911" s="155"/>
      <c r="G911" s="38"/>
      <c r="H911" s="38"/>
      <c r="I911" s="155"/>
      <c r="J911" s="162"/>
      <c r="K911" s="155"/>
      <c r="L911" s="162"/>
      <c r="M911" s="86"/>
      <c r="N911" s="87"/>
      <c r="O911" s="87"/>
      <c r="P911" s="87"/>
      <c r="Q911" s="87"/>
      <c r="R911" s="87"/>
      <c r="S911" s="158"/>
      <c r="T911" s="155"/>
      <c r="U911" s="87"/>
      <c r="V911" s="159"/>
      <c r="W911" s="21">
        <v>1</v>
      </c>
      <c r="X911" s="21"/>
      <c r="Y911" s="21"/>
      <c r="Z911" s="21"/>
      <c r="AA911" s="21"/>
      <c r="AB911" s="21"/>
      <c r="AC911" s="21"/>
      <c r="AD911" s="21"/>
      <c r="AE911" s="21"/>
      <c r="AF911" s="21"/>
    </row>
    <row r="912" spans="1:32" ht="30" customHeight="1" x14ac:dyDescent="0.2">
      <c r="A912" s="22"/>
      <c r="B912" s="155"/>
      <c r="C912" s="155"/>
      <c r="D912" s="155"/>
      <c r="E912" s="155"/>
      <c r="F912" s="155"/>
      <c r="G912" s="38"/>
      <c r="H912" s="38"/>
      <c r="I912" s="155"/>
      <c r="J912" s="162"/>
      <c r="K912" s="155"/>
      <c r="L912" s="162"/>
      <c r="M912" s="86"/>
      <c r="N912" s="87"/>
      <c r="O912" s="87"/>
      <c r="P912" s="87"/>
      <c r="Q912" s="87"/>
      <c r="R912" s="87"/>
      <c r="S912" s="158"/>
      <c r="T912" s="155"/>
      <c r="U912" s="87"/>
      <c r="V912" s="159"/>
      <c r="W912" s="21">
        <v>1</v>
      </c>
      <c r="X912" s="21"/>
      <c r="Y912" s="21"/>
      <c r="Z912" s="21"/>
      <c r="AA912" s="21"/>
      <c r="AB912" s="21"/>
      <c r="AC912" s="21"/>
      <c r="AD912" s="21"/>
      <c r="AE912" s="21"/>
      <c r="AF912" s="21"/>
    </row>
    <row r="913" spans="1:32" ht="30" customHeight="1" x14ac:dyDescent="0.2">
      <c r="A913" s="22"/>
      <c r="B913" s="155"/>
      <c r="C913" s="155"/>
      <c r="D913" s="155"/>
      <c r="E913" s="155"/>
      <c r="F913" s="155"/>
      <c r="G913" s="38"/>
      <c r="H913" s="38"/>
      <c r="I913" s="155"/>
      <c r="J913" s="162"/>
      <c r="K913" s="155"/>
      <c r="L913" s="162"/>
      <c r="M913" s="86"/>
      <c r="N913" s="87"/>
      <c r="O913" s="87"/>
      <c r="P913" s="87"/>
      <c r="Q913" s="87"/>
      <c r="R913" s="87"/>
      <c r="S913" s="158"/>
      <c r="T913" s="155"/>
      <c r="U913" s="87"/>
      <c r="V913" s="159"/>
      <c r="W913" s="21">
        <v>1</v>
      </c>
      <c r="X913" s="21"/>
      <c r="Y913" s="21"/>
      <c r="Z913" s="21"/>
      <c r="AA913" s="21"/>
      <c r="AB913" s="21"/>
      <c r="AC913" s="21"/>
      <c r="AD913" s="21"/>
      <c r="AE913" s="21"/>
      <c r="AF913" s="21"/>
    </row>
    <row r="914" spans="1:32" ht="30" customHeight="1" x14ac:dyDescent="0.2">
      <c r="A914" s="22"/>
      <c r="B914" s="155"/>
      <c r="C914" s="155"/>
      <c r="D914" s="155"/>
      <c r="E914" s="155"/>
      <c r="F914" s="155"/>
      <c r="G914" s="38"/>
      <c r="H914" s="38"/>
      <c r="I914" s="155"/>
      <c r="J914" s="162"/>
      <c r="K914" s="155"/>
      <c r="L914" s="162"/>
      <c r="M914" s="86"/>
      <c r="N914" s="87"/>
      <c r="O914" s="87"/>
      <c r="P914" s="87"/>
      <c r="Q914" s="87"/>
      <c r="R914" s="87"/>
      <c r="S914" s="158"/>
      <c r="T914" s="155"/>
      <c r="U914" s="87"/>
      <c r="V914" s="159"/>
      <c r="W914" s="21">
        <v>1</v>
      </c>
      <c r="X914" s="21"/>
      <c r="Y914" s="21"/>
      <c r="Z914" s="21"/>
      <c r="AA914" s="21"/>
      <c r="AB914" s="21"/>
      <c r="AC914" s="21"/>
      <c r="AD914" s="21"/>
      <c r="AE914" s="21"/>
      <c r="AF914" s="21"/>
    </row>
    <row r="915" spans="1:32" ht="30" customHeight="1" x14ac:dyDescent="0.2">
      <c r="A915" s="22"/>
      <c r="B915" s="155"/>
      <c r="C915" s="155"/>
      <c r="D915" s="155"/>
      <c r="E915" s="155"/>
      <c r="F915" s="155"/>
      <c r="G915" s="38"/>
      <c r="H915" s="38"/>
      <c r="I915" s="155"/>
      <c r="J915" s="162"/>
      <c r="K915" s="155"/>
      <c r="L915" s="162"/>
      <c r="M915" s="86"/>
      <c r="N915" s="87"/>
      <c r="O915" s="87"/>
      <c r="P915" s="87"/>
      <c r="Q915" s="87"/>
      <c r="R915" s="87"/>
      <c r="S915" s="158"/>
      <c r="T915" s="155"/>
      <c r="U915" s="87"/>
      <c r="V915" s="159"/>
      <c r="W915" s="21">
        <v>1</v>
      </c>
      <c r="X915" s="21"/>
      <c r="Y915" s="21"/>
      <c r="Z915" s="21"/>
      <c r="AA915" s="21"/>
      <c r="AB915" s="21"/>
      <c r="AC915" s="21"/>
      <c r="AD915" s="21"/>
      <c r="AE915" s="21"/>
      <c r="AF915" s="21"/>
    </row>
    <row r="916" spans="1:32" ht="30" customHeight="1" x14ac:dyDescent="0.2">
      <c r="A916" s="22"/>
      <c r="B916" s="155"/>
      <c r="C916" s="155"/>
      <c r="D916" s="155"/>
      <c r="E916" s="155"/>
      <c r="F916" s="155"/>
      <c r="G916" s="38"/>
      <c r="H916" s="38"/>
      <c r="I916" s="155"/>
      <c r="J916" s="162"/>
      <c r="K916" s="155"/>
      <c r="L916" s="162"/>
      <c r="M916" s="86"/>
      <c r="N916" s="87"/>
      <c r="O916" s="87"/>
      <c r="P916" s="87"/>
      <c r="Q916" s="87"/>
      <c r="R916" s="87"/>
      <c r="S916" s="158"/>
      <c r="T916" s="155"/>
      <c r="U916" s="87"/>
      <c r="V916" s="159"/>
      <c r="W916" s="21">
        <v>1</v>
      </c>
      <c r="X916" s="21"/>
      <c r="Y916" s="21"/>
      <c r="Z916" s="21"/>
      <c r="AA916" s="21"/>
      <c r="AB916" s="21"/>
      <c r="AC916" s="21"/>
      <c r="AD916" s="21"/>
      <c r="AE916" s="21"/>
      <c r="AF916" s="21"/>
    </row>
    <row r="917" spans="1:32" ht="30" customHeight="1" x14ac:dyDescent="0.2">
      <c r="A917" s="22"/>
      <c r="B917" s="155"/>
      <c r="C917" s="155"/>
      <c r="D917" s="155"/>
      <c r="E917" s="155"/>
      <c r="F917" s="155"/>
      <c r="G917" s="38"/>
      <c r="H917" s="38"/>
      <c r="I917" s="155"/>
      <c r="J917" s="162"/>
      <c r="K917" s="155"/>
      <c r="L917" s="162"/>
      <c r="M917" s="86"/>
      <c r="N917" s="87"/>
      <c r="O917" s="87"/>
      <c r="P917" s="87"/>
      <c r="Q917" s="87"/>
      <c r="R917" s="87"/>
      <c r="S917" s="158"/>
      <c r="T917" s="155"/>
      <c r="U917" s="87"/>
      <c r="V917" s="159"/>
      <c r="W917" s="21">
        <v>1</v>
      </c>
      <c r="X917" s="21"/>
      <c r="Y917" s="21"/>
      <c r="Z917" s="21"/>
      <c r="AA917" s="21"/>
      <c r="AB917" s="21"/>
      <c r="AC917" s="21"/>
      <c r="AD917" s="21"/>
      <c r="AE917" s="21"/>
      <c r="AF917" s="21"/>
    </row>
    <row r="918" spans="1:32" ht="30" customHeight="1" x14ac:dyDescent="0.2">
      <c r="A918" s="22"/>
      <c r="B918" s="155"/>
      <c r="C918" s="155"/>
      <c r="D918" s="155"/>
      <c r="E918" s="155"/>
      <c r="F918" s="155"/>
      <c r="G918" s="38"/>
      <c r="H918" s="38"/>
      <c r="I918" s="155"/>
      <c r="J918" s="162"/>
      <c r="K918" s="155"/>
      <c r="L918" s="162"/>
      <c r="M918" s="86"/>
      <c r="N918" s="87"/>
      <c r="O918" s="87"/>
      <c r="P918" s="87"/>
      <c r="Q918" s="87"/>
      <c r="R918" s="87"/>
      <c r="S918" s="158"/>
      <c r="T918" s="155"/>
      <c r="U918" s="87"/>
      <c r="V918" s="159"/>
      <c r="W918" s="21">
        <v>1</v>
      </c>
      <c r="X918" s="21"/>
      <c r="Y918" s="21"/>
      <c r="Z918" s="21"/>
      <c r="AA918" s="21"/>
      <c r="AB918" s="21"/>
      <c r="AC918" s="21"/>
      <c r="AD918" s="21"/>
      <c r="AE918" s="21"/>
      <c r="AF918" s="21"/>
    </row>
    <row r="919" spans="1:32" ht="30" customHeight="1" x14ac:dyDescent="0.2">
      <c r="A919" s="22"/>
      <c r="B919" s="155"/>
      <c r="C919" s="155"/>
      <c r="D919" s="155"/>
      <c r="E919" s="155"/>
      <c r="F919" s="155"/>
      <c r="G919" s="38"/>
      <c r="H919" s="38"/>
      <c r="I919" s="155"/>
      <c r="J919" s="162"/>
      <c r="K919" s="155"/>
      <c r="L919" s="162"/>
      <c r="M919" s="86"/>
      <c r="N919" s="87"/>
      <c r="O919" s="87"/>
      <c r="P919" s="87"/>
      <c r="Q919" s="87"/>
      <c r="R919" s="87"/>
      <c r="S919" s="158"/>
      <c r="T919" s="155"/>
      <c r="U919" s="87"/>
      <c r="V919" s="159"/>
      <c r="W919" s="21">
        <v>1</v>
      </c>
      <c r="X919" s="21"/>
      <c r="Y919" s="21"/>
      <c r="Z919" s="21"/>
      <c r="AA919" s="21"/>
      <c r="AB919" s="21"/>
      <c r="AC919" s="21"/>
      <c r="AD919" s="21"/>
      <c r="AE919" s="21"/>
      <c r="AF919" s="21"/>
    </row>
    <row r="920" spans="1:32" ht="30" customHeight="1" x14ac:dyDescent="0.2">
      <c r="A920" s="22"/>
      <c r="B920" s="155"/>
      <c r="C920" s="155"/>
      <c r="D920" s="155"/>
      <c r="E920" s="155"/>
      <c r="F920" s="155"/>
      <c r="G920" s="38"/>
      <c r="H920" s="38"/>
      <c r="I920" s="155"/>
      <c r="J920" s="162"/>
      <c r="K920" s="155"/>
      <c r="L920" s="162"/>
      <c r="M920" s="86"/>
      <c r="N920" s="87"/>
      <c r="O920" s="87"/>
      <c r="P920" s="87"/>
      <c r="Q920" s="87"/>
      <c r="R920" s="87"/>
      <c r="S920" s="158"/>
      <c r="T920" s="155"/>
      <c r="U920" s="87"/>
      <c r="V920" s="159"/>
      <c r="W920" s="21">
        <v>1</v>
      </c>
      <c r="X920" s="21"/>
      <c r="Y920" s="21"/>
      <c r="Z920" s="21"/>
      <c r="AA920" s="21"/>
      <c r="AB920" s="21"/>
      <c r="AC920" s="21"/>
      <c r="AD920" s="21"/>
      <c r="AE920" s="21"/>
      <c r="AF920" s="21"/>
    </row>
    <row r="921" spans="1:32" ht="30" customHeight="1" x14ac:dyDescent="0.2">
      <c r="A921" s="22"/>
      <c r="B921" s="155"/>
      <c r="C921" s="155"/>
      <c r="D921" s="155"/>
      <c r="E921" s="155"/>
      <c r="F921" s="155"/>
      <c r="G921" s="38"/>
      <c r="H921" s="38"/>
      <c r="I921" s="155"/>
      <c r="J921" s="162"/>
      <c r="K921" s="155"/>
      <c r="L921" s="162"/>
      <c r="M921" s="86"/>
      <c r="N921" s="87"/>
      <c r="O921" s="87"/>
      <c r="P921" s="87"/>
      <c r="Q921" s="87"/>
      <c r="R921" s="87"/>
      <c r="S921" s="158"/>
      <c r="T921" s="155"/>
      <c r="U921" s="87"/>
      <c r="V921" s="159"/>
      <c r="W921" s="21">
        <v>1</v>
      </c>
      <c r="X921" s="21"/>
      <c r="Y921" s="21"/>
      <c r="Z921" s="21"/>
      <c r="AA921" s="21"/>
      <c r="AB921" s="21"/>
      <c r="AC921" s="21"/>
      <c r="AD921" s="21"/>
      <c r="AE921" s="21"/>
      <c r="AF921" s="21"/>
    </row>
    <row r="922" spans="1:32" ht="30" customHeight="1" x14ac:dyDescent="0.2">
      <c r="A922" s="22"/>
      <c r="B922" s="155"/>
      <c r="C922" s="155"/>
      <c r="D922" s="155"/>
      <c r="E922" s="155"/>
      <c r="F922" s="155"/>
      <c r="G922" s="38"/>
      <c r="H922" s="38"/>
      <c r="I922" s="155"/>
      <c r="J922" s="162"/>
      <c r="K922" s="155"/>
      <c r="L922" s="162"/>
      <c r="M922" s="86"/>
      <c r="N922" s="87"/>
      <c r="O922" s="87"/>
      <c r="P922" s="87"/>
      <c r="Q922" s="87"/>
      <c r="R922" s="87"/>
      <c r="S922" s="158"/>
      <c r="T922" s="155"/>
      <c r="U922" s="87"/>
      <c r="V922" s="159"/>
      <c r="W922" s="21">
        <v>1</v>
      </c>
      <c r="X922" s="21"/>
      <c r="Y922" s="21"/>
      <c r="Z922" s="21"/>
      <c r="AA922" s="21"/>
      <c r="AB922" s="21"/>
      <c r="AC922" s="21"/>
      <c r="AD922" s="21"/>
      <c r="AE922" s="21"/>
      <c r="AF922" s="21"/>
    </row>
    <row r="923" spans="1:32" ht="30" customHeight="1" x14ac:dyDescent="0.2">
      <c r="A923" s="22"/>
      <c r="B923" s="155"/>
      <c r="C923" s="155"/>
      <c r="D923" s="155"/>
      <c r="E923" s="155"/>
      <c r="F923" s="155"/>
      <c r="G923" s="38"/>
      <c r="H923" s="38"/>
      <c r="I923" s="155"/>
      <c r="J923" s="162"/>
      <c r="K923" s="155"/>
      <c r="L923" s="162"/>
      <c r="M923" s="86"/>
      <c r="N923" s="87"/>
      <c r="O923" s="87"/>
      <c r="P923" s="87"/>
      <c r="Q923" s="87"/>
      <c r="R923" s="87"/>
      <c r="S923" s="158"/>
      <c r="T923" s="155"/>
      <c r="U923" s="87"/>
      <c r="V923" s="159"/>
      <c r="W923" s="21">
        <v>1</v>
      </c>
      <c r="X923" s="21"/>
      <c r="Y923" s="21"/>
      <c r="Z923" s="21"/>
      <c r="AA923" s="21"/>
      <c r="AB923" s="21"/>
      <c r="AC923" s="21"/>
      <c r="AD923" s="21"/>
      <c r="AE923" s="21"/>
      <c r="AF923" s="21"/>
    </row>
    <row r="924" spans="1:32" ht="30" customHeight="1" x14ac:dyDescent="0.2">
      <c r="A924" s="22"/>
      <c r="B924" s="155"/>
      <c r="C924" s="155"/>
      <c r="D924" s="155"/>
      <c r="E924" s="155"/>
      <c r="F924" s="155"/>
      <c r="G924" s="38"/>
      <c r="H924" s="38"/>
      <c r="I924" s="155"/>
      <c r="J924" s="162"/>
      <c r="K924" s="155"/>
      <c r="L924" s="162"/>
      <c r="M924" s="86"/>
      <c r="N924" s="87"/>
      <c r="O924" s="87"/>
      <c r="P924" s="87"/>
      <c r="Q924" s="87"/>
      <c r="R924" s="87"/>
      <c r="S924" s="158"/>
      <c r="T924" s="155"/>
      <c r="U924" s="87"/>
      <c r="V924" s="159"/>
      <c r="W924" s="21">
        <v>1</v>
      </c>
      <c r="X924" s="21"/>
      <c r="Y924" s="21"/>
      <c r="Z924" s="21"/>
      <c r="AA924" s="21"/>
      <c r="AB924" s="21"/>
      <c r="AC924" s="21"/>
      <c r="AD924" s="21"/>
      <c r="AE924" s="21"/>
      <c r="AF924" s="21"/>
    </row>
    <row r="925" spans="1:32" ht="30" customHeight="1" x14ac:dyDescent="0.2">
      <c r="A925" s="22"/>
      <c r="B925" s="155"/>
      <c r="C925" s="155"/>
      <c r="D925" s="155"/>
      <c r="E925" s="155"/>
      <c r="F925" s="155"/>
      <c r="G925" s="38"/>
      <c r="H925" s="38"/>
      <c r="I925" s="155"/>
      <c r="J925" s="162"/>
      <c r="K925" s="155"/>
      <c r="L925" s="162"/>
      <c r="M925" s="86"/>
      <c r="N925" s="87"/>
      <c r="O925" s="87"/>
      <c r="P925" s="87"/>
      <c r="Q925" s="87"/>
      <c r="R925" s="87"/>
      <c r="S925" s="158"/>
      <c r="T925" s="155"/>
      <c r="U925" s="87"/>
      <c r="V925" s="159"/>
      <c r="W925" s="21">
        <v>1</v>
      </c>
      <c r="X925" s="21"/>
      <c r="Y925" s="21"/>
      <c r="Z925" s="21"/>
      <c r="AA925" s="21"/>
      <c r="AB925" s="21"/>
      <c r="AC925" s="21"/>
      <c r="AD925" s="21"/>
      <c r="AE925" s="21"/>
      <c r="AF925" s="21"/>
    </row>
    <row r="926" spans="1:32" ht="30" customHeight="1" x14ac:dyDescent="0.2">
      <c r="A926" s="22"/>
      <c r="B926" s="155"/>
      <c r="C926" s="155"/>
      <c r="D926" s="155"/>
      <c r="E926" s="155"/>
      <c r="F926" s="155"/>
      <c r="G926" s="38"/>
      <c r="H926" s="38"/>
      <c r="I926" s="155"/>
      <c r="J926" s="162"/>
      <c r="K926" s="155"/>
      <c r="L926" s="162"/>
      <c r="M926" s="86"/>
      <c r="N926" s="87"/>
      <c r="O926" s="87"/>
      <c r="P926" s="87"/>
      <c r="Q926" s="87"/>
      <c r="R926" s="87"/>
      <c r="S926" s="158"/>
      <c r="T926" s="155"/>
      <c r="U926" s="87"/>
      <c r="V926" s="159"/>
      <c r="W926" s="21">
        <v>1</v>
      </c>
      <c r="X926" s="21"/>
      <c r="Y926" s="21"/>
      <c r="Z926" s="21"/>
      <c r="AA926" s="21"/>
      <c r="AB926" s="21"/>
      <c r="AC926" s="21"/>
      <c r="AD926" s="21"/>
      <c r="AE926" s="21"/>
      <c r="AF926" s="21"/>
    </row>
    <row r="927" spans="1:32" ht="30" customHeight="1" x14ac:dyDescent="0.2">
      <c r="A927" s="22"/>
      <c r="B927" s="155"/>
      <c r="C927" s="155"/>
      <c r="D927" s="155"/>
      <c r="E927" s="155"/>
      <c r="F927" s="155"/>
      <c r="G927" s="38"/>
      <c r="H927" s="38"/>
      <c r="I927" s="155"/>
      <c r="J927" s="162"/>
      <c r="K927" s="155"/>
      <c r="L927" s="162"/>
      <c r="M927" s="86"/>
      <c r="N927" s="87"/>
      <c r="O927" s="87"/>
      <c r="P927" s="87"/>
      <c r="Q927" s="87"/>
      <c r="R927" s="87"/>
      <c r="S927" s="158"/>
      <c r="T927" s="155"/>
      <c r="U927" s="87"/>
      <c r="V927" s="159"/>
      <c r="W927" s="21">
        <v>1</v>
      </c>
      <c r="X927" s="21"/>
      <c r="Y927" s="21"/>
      <c r="Z927" s="21"/>
      <c r="AA927" s="21"/>
      <c r="AB927" s="21"/>
      <c r="AC927" s="21"/>
      <c r="AD927" s="21"/>
      <c r="AE927" s="21"/>
      <c r="AF927" s="21"/>
    </row>
    <row r="928" spans="1:32" ht="30" customHeight="1" x14ac:dyDescent="0.2">
      <c r="A928" s="22"/>
      <c r="B928" s="155"/>
      <c r="C928" s="155"/>
      <c r="D928" s="155"/>
      <c r="E928" s="155"/>
      <c r="F928" s="155"/>
      <c r="G928" s="38"/>
      <c r="H928" s="38"/>
      <c r="I928" s="155"/>
      <c r="J928" s="162"/>
      <c r="K928" s="155"/>
      <c r="L928" s="162"/>
      <c r="M928" s="86"/>
      <c r="N928" s="87"/>
      <c r="O928" s="87"/>
      <c r="P928" s="87"/>
      <c r="Q928" s="87"/>
      <c r="R928" s="87"/>
      <c r="S928" s="158"/>
      <c r="T928" s="155"/>
      <c r="U928" s="87"/>
      <c r="V928" s="159"/>
      <c r="W928" s="21">
        <v>1</v>
      </c>
      <c r="X928" s="21"/>
      <c r="Y928" s="21"/>
      <c r="Z928" s="21"/>
      <c r="AA928" s="21"/>
      <c r="AB928" s="21"/>
      <c r="AC928" s="21"/>
      <c r="AD928" s="21"/>
      <c r="AE928" s="21"/>
      <c r="AF928" s="21"/>
    </row>
    <row r="929" spans="1:32" ht="30" customHeight="1" x14ac:dyDescent="0.2">
      <c r="A929" s="22"/>
      <c r="B929" s="155"/>
      <c r="C929" s="155"/>
      <c r="D929" s="155"/>
      <c r="E929" s="155"/>
      <c r="F929" s="155"/>
      <c r="G929" s="38"/>
      <c r="H929" s="38"/>
      <c r="I929" s="155"/>
      <c r="J929" s="162"/>
      <c r="K929" s="155"/>
      <c r="L929" s="162"/>
      <c r="M929" s="86"/>
      <c r="N929" s="87"/>
      <c r="O929" s="87"/>
      <c r="P929" s="87"/>
      <c r="Q929" s="87"/>
      <c r="R929" s="87"/>
      <c r="S929" s="158"/>
      <c r="T929" s="155"/>
      <c r="U929" s="87"/>
      <c r="V929" s="159"/>
      <c r="W929" s="21">
        <v>1</v>
      </c>
      <c r="X929" s="21"/>
      <c r="Y929" s="21"/>
      <c r="Z929" s="21"/>
      <c r="AA929" s="21"/>
      <c r="AB929" s="21"/>
      <c r="AC929" s="21"/>
      <c r="AD929" s="21"/>
      <c r="AE929" s="21"/>
      <c r="AF929" s="21"/>
    </row>
    <row r="930" spans="1:32" ht="30" customHeight="1" x14ac:dyDescent="0.2">
      <c r="A930" s="22"/>
      <c r="B930" s="155"/>
      <c r="C930" s="155"/>
      <c r="D930" s="155"/>
      <c r="E930" s="155"/>
      <c r="F930" s="155"/>
      <c r="G930" s="38"/>
      <c r="H930" s="38"/>
      <c r="I930" s="155"/>
      <c r="J930" s="162"/>
      <c r="K930" s="155"/>
      <c r="L930" s="162"/>
      <c r="M930" s="86"/>
      <c r="N930" s="87"/>
      <c r="O930" s="87"/>
      <c r="P930" s="87"/>
      <c r="Q930" s="87"/>
      <c r="R930" s="87"/>
      <c r="S930" s="158"/>
      <c r="T930" s="155"/>
      <c r="U930" s="87"/>
      <c r="V930" s="159"/>
      <c r="W930" s="21">
        <v>1</v>
      </c>
      <c r="X930" s="21"/>
      <c r="Y930" s="21"/>
      <c r="Z930" s="21"/>
      <c r="AA930" s="21"/>
      <c r="AB930" s="21"/>
      <c r="AC930" s="21"/>
      <c r="AD930" s="21"/>
      <c r="AE930" s="21"/>
      <c r="AF930" s="21"/>
    </row>
    <row r="931" spans="1:32" ht="30" customHeight="1" x14ac:dyDescent="0.2">
      <c r="A931" s="22"/>
      <c r="B931" s="155"/>
      <c r="C931" s="155"/>
      <c r="D931" s="155"/>
      <c r="E931" s="155"/>
      <c r="F931" s="155"/>
      <c r="G931" s="38"/>
      <c r="H931" s="38"/>
      <c r="I931" s="155"/>
      <c r="J931" s="162"/>
      <c r="K931" s="155"/>
      <c r="L931" s="162"/>
      <c r="M931" s="86"/>
      <c r="N931" s="87"/>
      <c r="O931" s="87"/>
      <c r="P931" s="87"/>
      <c r="Q931" s="87"/>
      <c r="R931" s="87"/>
      <c r="S931" s="158"/>
      <c r="T931" s="155"/>
      <c r="U931" s="87"/>
      <c r="V931" s="159"/>
      <c r="W931" s="21">
        <v>1</v>
      </c>
      <c r="X931" s="21"/>
      <c r="Y931" s="21"/>
      <c r="Z931" s="21"/>
      <c r="AA931" s="21"/>
      <c r="AB931" s="21"/>
      <c r="AC931" s="21"/>
      <c r="AD931" s="21"/>
      <c r="AE931" s="21"/>
      <c r="AF931" s="21"/>
    </row>
    <row r="932" spans="1:32" ht="30" customHeight="1" x14ac:dyDescent="0.2">
      <c r="A932" s="22"/>
      <c r="B932" s="155"/>
      <c r="C932" s="155"/>
      <c r="D932" s="155"/>
      <c r="E932" s="155"/>
      <c r="F932" s="155"/>
      <c r="G932" s="38"/>
      <c r="H932" s="38"/>
      <c r="I932" s="155"/>
      <c r="J932" s="162"/>
      <c r="K932" s="155"/>
      <c r="L932" s="162"/>
      <c r="M932" s="86"/>
      <c r="N932" s="87"/>
      <c r="O932" s="87"/>
      <c r="P932" s="87"/>
      <c r="Q932" s="87"/>
      <c r="R932" s="87"/>
      <c r="S932" s="158"/>
      <c r="T932" s="155"/>
      <c r="U932" s="87"/>
      <c r="V932" s="159"/>
      <c r="W932" s="21">
        <v>1</v>
      </c>
      <c r="X932" s="21"/>
      <c r="Y932" s="21"/>
      <c r="Z932" s="21"/>
      <c r="AA932" s="21"/>
      <c r="AB932" s="21"/>
      <c r="AC932" s="21"/>
      <c r="AD932" s="21"/>
      <c r="AE932" s="21"/>
      <c r="AF932" s="21"/>
    </row>
    <row r="933" spans="1:32" ht="30" customHeight="1" x14ac:dyDescent="0.2">
      <c r="A933" s="22"/>
      <c r="B933" s="155"/>
      <c r="C933" s="155"/>
      <c r="D933" s="155"/>
      <c r="E933" s="155"/>
      <c r="F933" s="155"/>
      <c r="G933" s="38"/>
      <c r="H933" s="38"/>
      <c r="I933" s="155"/>
      <c r="J933" s="162"/>
      <c r="K933" s="155"/>
      <c r="L933" s="162"/>
      <c r="M933" s="86"/>
      <c r="N933" s="87"/>
      <c r="O933" s="87"/>
      <c r="P933" s="87"/>
      <c r="Q933" s="87"/>
      <c r="R933" s="87"/>
      <c r="S933" s="158"/>
      <c r="T933" s="155"/>
      <c r="U933" s="87"/>
      <c r="V933" s="159"/>
      <c r="W933" s="21">
        <v>1</v>
      </c>
      <c r="X933" s="21"/>
      <c r="Y933" s="21"/>
      <c r="Z933" s="21"/>
      <c r="AA933" s="21"/>
      <c r="AB933" s="21"/>
      <c r="AC933" s="21"/>
      <c r="AD933" s="21"/>
      <c r="AE933" s="21"/>
      <c r="AF933" s="21"/>
    </row>
    <row r="934" spans="1:32" ht="30" customHeight="1" x14ac:dyDescent="0.2">
      <c r="A934" s="22"/>
      <c r="B934" s="155"/>
      <c r="C934" s="155"/>
      <c r="D934" s="155"/>
      <c r="E934" s="155"/>
      <c r="F934" s="155"/>
      <c r="G934" s="38"/>
      <c r="H934" s="38"/>
      <c r="I934" s="155"/>
      <c r="J934" s="162"/>
      <c r="K934" s="155"/>
      <c r="L934" s="162"/>
      <c r="M934" s="86"/>
      <c r="N934" s="87"/>
      <c r="O934" s="87"/>
      <c r="P934" s="87"/>
      <c r="Q934" s="87"/>
      <c r="R934" s="87"/>
      <c r="S934" s="158"/>
      <c r="T934" s="155"/>
      <c r="U934" s="87"/>
      <c r="V934" s="159"/>
      <c r="W934" s="21">
        <v>1</v>
      </c>
      <c r="X934" s="21"/>
      <c r="Y934" s="21"/>
      <c r="Z934" s="21"/>
      <c r="AA934" s="21"/>
      <c r="AB934" s="21"/>
      <c r="AC934" s="21"/>
      <c r="AD934" s="21"/>
      <c r="AE934" s="21"/>
      <c r="AF934" s="21"/>
    </row>
    <row r="935" spans="1:32" ht="30" customHeight="1" x14ac:dyDescent="0.2">
      <c r="A935" s="22"/>
      <c r="B935" s="155"/>
      <c r="C935" s="155"/>
      <c r="D935" s="155"/>
      <c r="E935" s="155"/>
      <c r="F935" s="155"/>
      <c r="G935" s="38"/>
      <c r="H935" s="38"/>
      <c r="I935" s="155"/>
      <c r="J935" s="162"/>
      <c r="K935" s="155"/>
      <c r="L935" s="162"/>
      <c r="M935" s="86"/>
      <c r="N935" s="87"/>
      <c r="O935" s="87"/>
      <c r="P935" s="87"/>
      <c r="Q935" s="87"/>
      <c r="R935" s="87"/>
      <c r="S935" s="158"/>
      <c r="T935" s="155"/>
      <c r="U935" s="87"/>
      <c r="V935" s="159"/>
      <c r="W935" s="21">
        <v>1</v>
      </c>
      <c r="X935" s="21"/>
      <c r="Y935" s="21"/>
      <c r="Z935" s="21"/>
      <c r="AA935" s="21"/>
      <c r="AB935" s="21"/>
      <c r="AC935" s="21"/>
      <c r="AD935" s="21"/>
      <c r="AE935" s="21"/>
      <c r="AF935" s="21"/>
    </row>
    <row r="936" spans="1:32" ht="30" customHeight="1" x14ac:dyDescent="0.2">
      <c r="A936" s="22"/>
      <c r="B936" s="155"/>
      <c r="C936" s="155"/>
      <c r="D936" s="155"/>
      <c r="E936" s="155"/>
      <c r="F936" s="155"/>
      <c r="G936" s="38"/>
      <c r="H936" s="38"/>
      <c r="I936" s="155"/>
      <c r="J936" s="162"/>
      <c r="K936" s="155"/>
      <c r="L936" s="162"/>
      <c r="M936" s="86"/>
      <c r="N936" s="87"/>
      <c r="O936" s="87"/>
      <c r="P936" s="87"/>
      <c r="Q936" s="87"/>
      <c r="R936" s="87"/>
      <c r="S936" s="158"/>
      <c r="T936" s="155"/>
      <c r="U936" s="87"/>
      <c r="V936" s="159"/>
      <c r="W936" s="21">
        <v>1</v>
      </c>
      <c r="X936" s="21"/>
      <c r="Y936" s="21"/>
      <c r="Z936" s="21"/>
      <c r="AA936" s="21"/>
      <c r="AB936" s="21"/>
      <c r="AC936" s="21"/>
      <c r="AD936" s="21"/>
      <c r="AE936" s="21"/>
      <c r="AF936" s="21"/>
    </row>
    <row r="937" spans="1:32" ht="30" customHeight="1" x14ac:dyDescent="0.2">
      <c r="A937" s="22"/>
      <c r="B937" s="155"/>
      <c r="C937" s="155"/>
      <c r="D937" s="155"/>
      <c r="E937" s="155"/>
      <c r="F937" s="155"/>
      <c r="G937" s="38"/>
      <c r="H937" s="38"/>
      <c r="I937" s="155"/>
      <c r="J937" s="162"/>
      <c r="K937" s="155"/>
      <c r="L937" s="162"/>
      <c r="M937" s="86"/>
      <c r="N937" s="87"/>
      <c r="O937" s="87"/>
      <c r="P937" s="87"/>
      <c r="Q937" s="87"/>
      <c r="R937" s="87"/>
      <c r="S937" s="158"/>
      <c r="T937" s="155"/>
      <c r="U937" s="87"/>
      <c r="V937" s="159"/>
      <c r="W937" s="21">
        <v>1</v>
      </c>
      <c r="X937" s="21"/>
      <c r="Y937" s="21"/>
      <c r="Z937" s="21"/>
      <c r="AA937" s="21"/>
      <c r="AB937" s="21"/>
      <c r="AC937" s="21"/>
      <c r="AD937" s="21"/>
      <c r="AE937" s="21"/>
      <c r="AF937" s="21"/>
    </row>
    <row r="938" spans="1:32" ht="30" customHeight="1" x14ac:dyDescent="0.2">
      <c r="A938" s="22"/>
      <c r="B938" s="155"/>
      <c r="C938" s="155"/>
      <c r="D938" s="155"/>
      <c r="E938" s="155"/>
      <c r="F938" s="155"/>
      <c r="G938" s="38"/>
      <c r="H938" s="38"/>
      <c r="I938" s="155"/>
      <c r="J938" s="162"/>
      <c r="K938" s="155"/>
      <c r="L938" s="162"/>
      <c r="M938" s="86"/>
      <c r="N938" s="87"/>
      <c r="O938" s="87"/>
      <c r="P938" s="87"/>
      <c r="Q938" s="87"/>
      <c r="R938" s="87"/>
      <c r="S938" s="158"/>
      <c r="T938" s="155"/>
      <c r="U938" s="87"/>
      <c r="V938" s="159"/>
      <c r="W938" s="21">
        <v>1</v>
      </c>
      <c r="X938" s="21"/>
      <c r="Y938" s="21"/>
      <c r="Z938" s="21"/>
      <c r="AA938" s="21"/>
      <c r="AB938" s="21"/>
      <c r="AC938" s="21"/>
      <c r="AD938" s="21"/>
      <c r="AE938" s="21"/>
      <c r="AF938" s="21"/>
    </row>
    <row r="939" spans="1:32" ht="30" customHeight="1" x14ac:dyDescent="0.2">
      <c r="A939" s="22"/>
      <c r="B939" s="155"/>
      <c r="C939" s="155"/>
      <c r="D939" s="155"/>
      <c r="E939" s="155"/>
      <c r="F939" s="155"/>
      <c r="G939" s="38"/>
      <c r="H939" s="38"/>
      <c r="I939" s="155"/>
      <c r="J939" s="162"/>
      <c r="K939" s="155"/>
      <c r="L939" s="162"/>
      <c r="M939" s="86"/>
      <c r="N939" s="87"/>
      <c r="O939" s="87"/>
      <c r="P939" s="87"/>
      <c r="Q939" s="87"/>
      <c r="R939" s="87"/>
      <c r="S939" s="158"/>
      <c r="T939" s="155"/>
      <c r="U939" s="87"/>
      <c r="V939" s="159"/>
      <c r="W939" s="21">
        <v>1</v>
      </c>
      <c r="X939" s="21"/>
      <c r="Y939" s="21"/>
      <c r="Z939" s="21"/>
      <c r="AA939" s="21"/>
      <c r="AB939" s="21"/>
      <c r="AC939" s="21"/>
      <c r="AD939" s="21"/>
      <c r="AE939" s="21"/>
      <c r="AF939" s="21"/>
    </row>
    <row r="940" spans="1:32" ht="30" customHeight="1" x14ac:dyDescent="0.2">
      <c r="A940" s="22"/>
      <c r="B940" s="155"/>
      <c r="C940" s="155"/>
      <c r="D940" s="155"/>
      <c r="E940" s="155"/>
      <c r="F940" s="155"/>
      <c r="G940" s="38"/>
      <c r="H940" s="38"/>
      <c r="I940" s="155"/>
      <c r="J940" s="162"/>
      <c r="K940" s="155"/>
      <c r="L940" s="162"/>
      <c r="M940" s="86"/>
      <c r="N940" s="87"/>
      <c r="O940" s="87"/>
      <c r="P940" s="87"/>
      <c r="Q940" s="87"/>
      <c r="R940" s="87"/>
      <c r="S940" s="158"/>
      <c r="T940" s="155"/>
      <c r="U940" s="87"/>
      <c r="V940" s="159"/>
      <c r="W940" s="21">
        <v>1</v>
      </c>
      <c r="X940" s="21"/>
      <c r="Y940" s="21"/>
      <c r="Z940" s="21"/>
      <c r="AA940" s="21"/>
      <c r="AB940" s="21"/>
      <c r="AC940" s="21"/>
      <c r="AD940" s="21"/>
      <c r="AE940" s="21"/>
      <c r="AF940" s="21"/>
    </row>
    <row r="941" spans="1:32" ht="30" customHeight="1" x14ac:dyDescent="0.2">
      <c r="A941" s="22"/>
      <c r="B941" s="155"/>
      <c r="C941" s="155"/>
      <c r="D941" s="155"/>
      <c r="E941" s="155"/>
      <c r="F941" s="155"/>
      <c r="G941" s="38"/>
      <c r="H941" s="38"/>
      <c r="I941" s="155"/>
      <c r="J941" s="162"/>
      <c r="K941" s="155"/>
      <c r="L941" s="162"/>
      <c r="M941" s="86"/>
      <c r="N941" s="87"/>
      <c r="O941" s="87"/>
      <c r="P941" s="87"/>
      <c r="Q941" s="87"/>
      <c r="R941" s="87"/>
      <c r="S941" s="158"/>
      <c r="T941" s="155"/>
      <c r="U941" s="87"/>
      <c r="V941" s="159"/>
      <c r="W941" s="21">
        <v>1</v>
      </c>
      <c r="X941" s="21"/>
      <c r="Y941" s="21"/>
      <c r="Z941" s="21"/>
      <c r="AA941" s="21"/>
      <c r="AB941" s="21"/>
      <c r="AC941" s="21"/>
      <c r="AD941" s="21"/>
      <c r="AE941" s="21"/>
      <c r="AF941" s="21"/>
    </row>
    <row r="942" spans="1:32" ht="30" customHeight="1" x14ac:dyDescent="0.2">
      <c r="A942" s="22"/>
      <c r="B942" s="155"/>
      <c r="C942" s="155"/>
      <c r="D942" s="155"/>
      <c r="E942" s="155"/>
      <c r="F942" s="155"/>
      <c r="G942" s="38"/>
      <c r="H942" s="38"/>
      <c r="I942" s="155"/>
      <c r="J942" s="162"/>
      <c r="K942" s="155"/>
      <c r="L942" s="162"/>
      <c r="M942" s="86"/>
      <c r="N942" s="87"/>
      <c r="O942" s="87"/>
      <c r="P942" s="87"/>
      <c r="Q942" s="87"/>
      <c r="R942" s="87"/>
      <c r="S942" s="158"/>
      <c r="T942" s="155"/>
      <c r="U942" s="87"/>
      <c r="V942" s="159"/>
      <c r="W942" s="21">
        <v>1</v>
      </c>
      <c r="X942" s="21"/>
      <c r="Y942" s="21"/>
      <c r="Z942" s="21"/>
      <c r="AA942" s="21"/>
      <c r="AB942" s="21"/>
      <c r="AC942" s="21"/>
      <c r="AD942" s="21"/>
      <c r="AE942" s="21"/>
      <c r="AF942" s="21"/>
    </row>
    <row r="943" spans="1:32" ht="30" customHeight="1" x14ac:dyDescent="0.2">
      <c r="A943" s="22"/>
      <c r="B943" s="155"/>
      <c r="C943" s="155"/>
      <c r="D943" s="155"/>
      <c r="E943" s="155"/>
      <c r="F943" s="155"/>
      <c r="G943" s="38"/>
      <c r="H943" s="38"/>
      <c r="I943" s="155"/>
      <c r="J943" s="162"/>
      <c r="K943" s="155"/>
      <c r="L943" s="162"/>
      <c r="M943" s="86"/>
      <c r="N943" s="87"/>
      <c r="O943" s="87"/>
      <c r="P943" s="87"/>
      <c r="Q943" s="87"/>
      <c r="R943" s="87"/>
      <c r="S943" s="158"/>
      <c r="T943" s="155"/>
      <c r="U943" s="87"/>
      <c r="V943" s="159"/>
      <c r="W943" s="21">
        <v>1</v>
      </c>
      <c r="X943" s="21"/>
      <c r="Y943" s="21"/>
      <c r="Z943" s="21"/>
      <c r="AA943" s="21"/>
      <c r="AB943" s="21"/>
      <c r="AC943" s="21"/>
      <c r="AD943" s="21"/>
      <c r="AE943" s="21"/>
      <c r="AF943" s="21"/>
    </row>
    <row r="944" spans="1:32" ht="30" customHeight="1" x14ac:dyDescent="0.2">
      <c r="A944" s="22"/>
      <c r="B944" s="155"/>
      <c r="C944" s="155"/>
      <c r="D944" s="155"/>
      <c r="E944" s="155"/>
      <c r="F944" s="155"/>
      <c r="G944" s="38"/>
      <c r="H944" s="38"/>
      <c r="I944" s="155"/>
      <c r="J944" s="162"/>
      <c r="K944" s="155"/>
      <c r="L944" s="162"/>
      <c r="M944" s="86"/>
      <c r="N944" s="87"/>
      <c r="O944" s="87"/>
      <c r="P944" s="87"/>
      <c r="Q944" s="87"/>
      <c r="R944" s="87"/>
      <c r="S944" s="158"/>
      <c r="T944" s="155"/>
      <c r="U944" s="87"/>
      <c r="V944" s="159"/>
      <c r="W944" s="21">
        <v>1</v>
      </c>
      <c r="X944" s="21"/>
      <c r="Y944" s="21"/>
      <c r="Z944" s="21"/>
      <c r="AA944" s="21"/>
      <c r="AB944" s="21"/>
      <c r="AC944" s="21"/>
      <c r="AD944" s="21"/>
      <c r="AE944" s="21"/>
      <c r="AF944" s="21"/>
    </row>
    <row r="945" spans="1:32" ht="30" customHeight="1" x14ac:dyDescent="0.2">
      <c r="A945" s="22"/>
      <c r="B945" s="155"/>
      <c r="C945" s="155"/>
      <c r="D945" s="155"/>
      <c r="E945" s="155"/>
      <c r="F945" s="155"/>
      <c r="G945" s="38"/>
      <c r="H945" s="38"/>
      <c r="I945" s="155"/>
      <c r="J945" s="162"/>
      <c r="K945" s="155"/>
      <c r="L945" s="162"/>
      <c r="M945" s="86"/>
      <c r="N945" s="87"/>
      <c r="O945" s="87"/>
      <c r="P945" s="87"/>
      <c r="Q945" s="87"/>
      <c r="R945" s="87"/>
      <c r="S945" s="158"/>
      <c r="T945" s="155"/>
      <c r="U945" s="87"/>
      <c r="V945" s="159"/>
      <c r="W945" s="21">
        <v>1</v>
      </c>
      <c r="X945" s="21"/>
      <c r="Y945" s="21"/>
      <c r="Z945" s="21"/>
      <c r="AA945" s="21"/>
      <c r="AB945" s="21"/>
      <c r="AC945" s="21"/>
      <c r="AD945" s="21"/>
      <c r="AE945" s="21"/>
      <c r="AF945" s="21"/>
    </row>
    <row r="946" spans="1:32" ht="30" customHeight="1" x14ac:dyDescent="0.2">
      <c r="A946" s="22"/>
      <c r="B946" s="155"/>
      <c r="C946" s="155"/>
      <c r="D946" s="155"/>
      <c r="E946" s="155"/>
      <c r="F946" s="155"/>
      <c r="G946" s="38"/>
      <c r="H946" s="38"/>
      <c r="I946" s="155"/>
      <c r="J946" s="162"/>
      <c r="K946" s="155"/>
      <c r="L946" s="162"/>
      <c r="M946" s="86"/>
      <c r="N946" s="87"/>
      <c r="O946" s="87"/>
      <c r="P946" s="87"/>
      <c r="Q946" s="87"/>
      <c r="R946" s="87"/>
      <c r="S946" s="158"/>
      <c r="T946" s="155"/>
      <c r="U946" s="87"/>
      <c r="V946" s="159"/>
      <c r="W946" s="21">
        <v>1</v>
      </c>
      <c r="X946" s="21"/>
      <c r="Y946" s="21"/>
      <c r="Z946" s="21"/>
      <c r="AA946" s="21"/>
      <c r="AB946" s="21"/>
      <c r="AC946" s="21"/>
      <c r="AD946" s="21"/>
      <c r="AE946" s="21"/>
      <c r="AF946" s="21"/>
    </row>
    <row r="947" spans="1:32" ht="30" customHeight="1" x14ac:dyDescent="0.2">
      <c r="A947" s="22"/>
      <c r="B947" s="155"/>
      <c r="C947" s="155"/>
      <c r="D947" s="155"/>
      <c r="E947" s="155"/>
      <c r="F947" s="155"/>
      <c r="G947" s="38"/>
      <c r="H947" s="38"/>
      <c r="I947" s="155"/>
      <c r="J947" s="162"/>
      <c r="K947" s="155"/>
      <c r="L947" s="162"/>
      <c r="M947" s="86"/>
      <c r="N947" s="87"/>
      <c r="O947" s="87"/>
      <c r="P947" s="87"/>
      <c r="Q947" s="87"/>
      <c r="R947" s="87"/>
      <c r="S947" s="158"/>
      <c r="T947" s="155"/>
      <c r="U947" s="87"/>
      <c r="V947" s="159"/>
      <c r="W947" s="21">
        <v>1</v>
      </c>
      <c r="X947" s="21"/>
      <c r="Y947" s="21"/>
      <c r="Z947" s="21"/>
      <c r="AA947" s="21"/>
      <c r="AB947" s="21"/>
      <c r="AC947" s="21"/>
      <c r="AD947" s="21"/>
      <c r="AE947" s="21"/>
      <c r="AF947" s="21"/>
    </row>
    <row r="948" spans="1:32" ht="30" customHeight="1" x14ac:dyDescent="0.2">
      <c r="A948" s="22"/>
      <c r="B948" s="155"/>
      <c r="C948" s="155"/>
      <c r="D948" s="155"/>
      <c r="E948" s="155"/>
      <c r="F948" s="155"/>
      <c r="G948" s="38"/>
      <c r="H948" s="38"/>
      <c r="I948" s="155"/>
      <c r="J948" s="162"/>
      <c r="K948" s="155"/>
      <c r="L948" s="162"/>
      <c r="M948" s="86"/>
      <c r="N948" s="87"/>
      <c r="O948" s="87"/>
      <c r="P948" s="87"/>
      <c r="Q948" s="87"/>
      <c r="R948" s="87"/>
      <c r="S948" s="158"/>
      <c r="T948" s="155"/>
      <c r="U948" s="87"/>
      <c r="V948" s="159"/>
      <c r="W948" s="21">
        <v>1</v>
      </c>
      <c r="X948" s="21"/>
      <c r="Y948" s="21"/>
      <c r="Z948" s="21"/>
      <c r="AA948" s="21"/>
      <c r="AB948" s="21"/>
      <c r="AC948" s="21"/>
      <c r="AD948" s="21"/>
      <c r="AE948" s="21"/>
      <c r="AF948" s="21"/>
    </row>
    <row r="949" spans="1:32" ht="30" customHeight="1" x14ac:dyDescent="0.2">
      <c r="A949" s="22"/>
      <c r="B949" s="155"/>
      <c r="C949" s="155"/>
      <c r="D949" s="155"/>
      <c r="E949" s="155"/>
      <c r="F949" s="155"/>
      <c r="G949" s="38"/>
      <c r="H949" s="38"/>
      <c r="I949" s="155"/>
      <c r="J949" s="162"/>
      <c r="K949" s="155"/>
      <c r="L949" s="162"/>
      <c r="M949" s="86"/>
      <c r="N949" s="87"/>
      <c r="O949" s="87"/>
      <c r="P949" s="87"/>
      <c r="Q949" s="87"/>
      <c r="R949" s="87"/>
      <c r="S949" s="158"/>
      <c r="T949" s="155"/>
      <c r="U949" s="87"/>
      <c r="V949" s="159"/>
      <c r="W949" s="21">
        <v>1</v>
      </c>
      <c r="X949" s="21"/>
      <c r="Y949" s="21"/>
      <c r="Z949" s="21"/>
      <c r="AA949" s="21"/>
      <c r="AB949" s="21"/>
      <c r="AC949" s="21"/>
      <c r="AD949" s="21"/>
      <c r="AE949" s="21"/>
      <c r="AF949" s="21"/>
    </row>
    <row r="950" spans="1:32" ht="30" customHeight="1" x14ac:dyDescent="0.2">
      <c r="A950" s="22"/>
      <c r="B950" s="155"/>
      <c r="C950" s="155"/>
      <c r="D950" s="155"/>
      <c r="E950" s="155"/>
      <c r="F950" s="155"/>
      <c r="G950" s="38"/>
      <c r="H950" s="38"/>
      <c r="I950" s="155"/>
      <c r="J950" s="162"/>
      <c r="K950" s="155"/>
      <c r="L950" s="162"/>
      <c r="M950" s="86"/>
      <c r="N950" s="87"/>
      <c r="O950" s="87"/>
      <c r="P950" s="87"/>
      <c r="Q950" s="87"/>
      <c r="R950" s="87"/>
      <c r="S950" s="158"/>
      <c r="T950" s="155"/>
      <c r="U950" s="87"/>
      <c r="V950" s="159"/>
      <c r="W950" s="21">
        <v>1</v>
      </c>
      <c r="X950" s="21"/>
      <c r="Y950" s="21"/>
      <c r="Z950" s="21"/>
      <c r="AA950" s="21"/>
      <c r="AB950" s="21"/>
      <c r="AC950" s="21"/>
      <c r="AD950" s="21"/>
      <c r="AE950" s="21"/>
      <c r="AF950" s="21"/>
    </row>
    <row r="951" spans="1:32" ht="30" customHeight="1" x14ac:dyDescent="0.2">
      <c r="A951" s="22"/>
      <c r="B951" s="155"/>
      <c r="C951" s="155"/>
      <c r="D951" s="155"/>
      <c r="E951" s="155"/>
      <c r="F951" s="155"/>
      <c r="G951" s="38"/>
      <c r="H951" s="38"/>
      <c r="I951" s="155"/>
      <c r="J951" s="162"/>
      <c r="K951" s="155"/>
      <c r="L951" s="162"/>
      <c r="M951" s="86"/>
      <c r="N951" s="87"/>
      <c r="O951" s="87"/>
      <c r="P951" s="87"/>
      <c r="Q951" s="87"/>
      <c r="R951" s="87"/>
      <c r="S951" s="158"/>
      <c r="T951" s="155"/>
      <c r="U951" s="87"/>
      <c r="V951" s="159"/>
      <c r="W951" s="21">
        <v>1</v>
      </c>
      <c r="X951" s="21"/>
      <c r="Y951" s="21"/>
      <c r="Z951" s="21"/>
      <c r="AA951" s="21"/>
      <c r="AB951" s="21"/>
      <c r="AC951" s="21"/>
      <c r="AD951" s="21"/>
      <c r="AE951" s="21"/>
      <c r="AF951" s="21"/>
    </row>
    <row r="952" spans="1:32" ht="30" customHeight="1" x14ac:dyDescent="0.2">
      <c r="A952" s="22"/>
      <c r="B952" s="155"/>
      <c r="C952" s="155"/>
      <c r="D952" s="155"/>
      <c r="E952" s="155"/>
      <c r="F952" s="155"/>
      <c r="G952" s="38"/>
      <c r="H952" s="38"/>
      <c r="I952" s="155"/>
      <c r="J952" s="162"/>
      <c r="K952" s="155"/>
      <c r="L952" s="162"/>
      <c r="M952" s="86"/>
      <c r="N952" s="87"/>
      <c r="O952" s="87"/>
      <c r="P952" s="87"/>
      <c r="Q952" s="87"/>
      <c r="R952" s="87"/>
      <c r="S952" s="158"/>
      <c r="T952" s="155"/>
      <c r="U952" s="87"/>
      <c r="V952" s="159"/>
      <c r="W952" s="21">
        <v>1</v>
      </c>
      <c r="X952" s="21"/>
      <c r="Y952" s="21"/>
      <c r="Z952" s="21"/>
      <c r="AA952" s="21"/>
      <c r="AB952" s="21"/>
      <c r="AC952" s="21"/>
      <c r="AD952" s="21"/>
      <c r="AE952" s="21"/>
      <c r="AF952" s="21"/>
    </row>
    <row r="953" spans="1:32" ht="30" customHeight="1" x14ac:dyDescent="0.2">
      <c r="A953" s="22"/>
      <c r="B953" s="155"/>
      <c r="C953" s="155"/>
      <c r="D953" s="155"/>
      <c r="E953" s="155"/>
      <c r="F953" s="155"/>
      <c r="G953" s="38"/>
      <c r="H953" s="38"/>
      <c r="I953" s="155"/>
      <c r="J953" s="162"/>
      <c r="K953" s="155"/>
      <c r="L953" s="162"/>
      <c r="M953" s="86"/>
      <c r="N953" s="87"/>
      <c r="O953" s="87"/>
      <c r="P953" s="87"/>
      <c r="Q953" s="87"/>
      <c r="R953" s="87"/>
      <c r="S953" s="158"/>
      <c r="T953" s="155"/>
      <c r="U953" s="87"/>
      <c r="V953" s="159"/>
      <c r="W953" s="21">
        <v>1</v>
      </c>
      <c r="X953" s="21"/>
      <c r="Y953" s="21"/>
      <c r="Z953" s="21"/>
      <c r="AA953" s="21"/>
      <c r="AB953" s="21"/>
      <c r="AC953" s="21"/>
      <c r="AD953" s="21"/>
      <c r="AE953" s="21"/>
      <c r="AF953" s="21"/>
    </row>
    <row r="954" spans="1:32" ht="30" customHeight="1" x14ac:dyDescent="0.2">
      <c r="A954" s="22"/>
      <c r="B954" s="155"/>
      <c r="C954" s="155"/>
      <c r="D954" s="155"/>
      <c r="E954" s="155"/>
      <c r="F954" s="155"/>
      <c r="G954" s="38"/>
      <c r="H954" s="38"/>
      <c r="I954" s="155"/>
      <c r="J954" s="162"/>
      <c r="K954" s="155"/>
      <c r="L954" s="162"/>
      <c r="M954" s="86"/>
      <c r="N954" s="87"/>
      <c r="O954" s="87"/>
      <c r="P954" s="87"/>
      <c r="Q954" s="87"/>
      <c r="R954" s="87"/>
      <c r="S954" s="158"/>
      <c r="T954" s="155"/>
      <c r="U954" s="87"/>
      <c r="V954" s="159"/>
      <c r="W954" s="21">
        <v>1</v>
      </c>
      <c r="X954" s="21"/>
      <c r="Y954" s="21"/>
      <c r="Z954" s="21"/>
      <c r="AA954" s="21"/>
      <c r="AB954" s="21"/>
      <c r="AC954" s="21"/>
      <c r="AD954" s="21"/>
      <c r="AE954" s="21"/>
      <c r="AF954" s="21"/>
    </row>
    <row r="955" spans="1:32" ht="30" customHeight="1" x14ac:dyDescent="0.2">
      <c r="A955" s="22"/>
      <c r="B955" s="155"/>
      <c r="C955" s="155"/>
      <c r="D955" s="155"/>
      <c r="E955" s="155"/>
      <c r="F955" s="155"/>
      <c r="G955" s="38"/>
      <c r="H955" s="38"/>
      <c r="I955" s="155"/>
      <c r="J955" s="162"/>
      <c r="K955" s="155"/>
      <c r="L955" s="162"/>
      <c r="M955" s="86"/>
      <c r="N955" s="87"/>
      <c r="O955" s="87"/>
      <c r="P955" s="87"/>
      <c r="Q955" s="87"/>
      <c r="R955" s="87"/>
      <c r="S955" s="158"/>
      <c r="T955" s="155"/>
      <c r="U955" s="87"/>
      <c r="V955" s="159"/>
      <c r="W955" s="21">
        <v>1</v>
      </c>
      <c r="X955" s="21"/>
      <c r="Y955" s="21"/>
      <c r="Z955" s="21"/>
      <c r="AA955" s="21"/>
      <c r="AB955" s="21"/>
      <c r="AC955" s="21"/>
      <c r="AD955" s="21"/>
      <c r="AE955" s="21"/>
      <c r="AF955" s="21"/>
    </row>
    <row r="956" spans="1:32" ht="30" customHeight="1" x14ac:dyDescent="0.2">
      <c r="A956" s="22"/>
      <c r="B956" s="155"/>
      <c r="C956" s="155"/>
      <c r="D956" s="155"/>
      <c r="E956" s="155"/>
      <c r="F956" s="155"/>
      <c r="G956" s="38"/>
      <c r="H956" s="38"/>
      <c r="I956" s="155"/>
      <c r="J956" s="162"/>
      <c r="K956" s="155"/>
      <c r="L956" s="162"/>
      <c r="M956" s="86"/>
      <c r="N956" s="87"/>
      <c r="O956" s="87"/>
      <c r="P956" s="87"/>
      <c r="Q956" s="87"/>
      <c r="R956" s="87"/>
      <c r="S956" s="158"/>
      <c r="T956" s="155"/>
      <c r="U956" s="87"/>
      <c r="V956" s="159"/>
      <c r="W956" s="21">
        <v>1</v>
      </c>
      <c r="X956" s="21"/>
      <c r="Y956" s="21"/>
      <c r="Z956" s="21"/>
      <c r="AA956" s="21"/>
      <c r="AB956" s="21"/>
      <c r="AC956" s="21"/>
      <c r="AD956" s="21"/>
      <c r="AE956" s="21"/>
      <c r="AF956" s="21"/>
    </row>
    <row r="957" spans="1:32" ht="30" customHeight="1" x14ac:dyDescent="0.2">
      <c r="A957" s="22"/>
      <c r="B957" s="155"/>
      <c r="C957" s="155"/>
      <c r="D957" s="155"/>
      <c r="E957" s="155"/>
      <c r="F957" s="155"/>
      <c r="G957" s="38"/>
      <c r="H957" s="38"/>
      <c r="I957" s="155"/>
      <c r="J957" s="162"/>
      <c r="K957" s="155"/>
      <c r="L957" s="162"/>
      <c r="M957" s="86"/>
      <c r="N957" s="87"/>
      <c r="O957" s="87"/>
      <c r="P957" s="87"/>
      <c r="Q957" s="87"/>
      <c r="R957" s="87"/>
      <c r="S957" s="158"/>
      <c r="T957" s="155"/>
      <c r="U957" s="87"/>
      <c r="V957" s="159"/>
      <c r="W957" s="21">
        <v>1</v>
      </c>
      <c r="X957" s="21"/>
      <c r="Y957" s="21"/>
      <c r="Z957" s="21"/>
      <c r="AA957" s="21"/>
      <c r="AB957" s="21"/>
      <c r="AC957" s="21"/>
      <c r="AD957" s="21"/>
      <c r="AE957" s="21"/>
      <c r="AF957" s="21"/>
    </row>
    <row r="958" spans="1:32" ht="30" customHeight="1" x14ac:dyDescent="0.2">
      <c r="A958" s="22"/>
      <c r="B958" s="155"/>
      <c r="C958" s="155"/>
      <c r="D958" s="155"/>
      <c r="E958" s="155"/>
      <c r="F958" s="155"/>
      <c r="G958" s="38"/>
      <c r="H958" s="38"/>
      <c r="I958" s="155"/>
      <c r="J958" s="162"/>
      <c r="K958" s="155"/>
      <c r="L958" s="162"/>
      <c r="M958" s="86"/>
      <c r="N958" s="87"/>
      <c r="O958" s="87"/>
      <c r="P958" s="87"/>
      <c r="Q958" s="87"/>
      <c r="R958" s="87"/>
      <c r="S958" s="158"/>
      <c r="T958" s="155"/>
      <c r="U958" s="87"/>
      <c r="V958" s="159"/>
      <c r="W958" s="21">
        <v>1</v>
      </c>
      <c r="X958" s="21"/>
      <c r="Y958" s="21"/>
      <c r="Z958" s="21"/>
      <c r="AA958" s="21"/>
      <c r="AB958" s="21"/>
      <c r="AC958" s="21"/>
      <c r="AD958" s="21"/>
      <c r="AE958" s="21"/>
      <c r="AF958" s="21"/>
    </row>
    <row r="959" spans="1:32" ht="30" customHeight="1" x14ac:dyDescent="0.2">
      <c r="A959" s="22"/>
      <c r="B959" s="155"/>
      <c r="C959" s="155"/>
      <c r="D959" s="155"/>
      <c r="E959" s="155"/>
      <c r="F959" s="155"/>
      <c r="G959" s="38"/>
      <c r="H959" s="38"/>
      <c r="I959" s="155"/>
      <c r="J959" s="162"/>
      <c r="K959" s="155"/>
      <c r="L959" s="162"/>
      <c r="M959" s="86"/>
      <c r="N959" s="87"/>
      <c r="O959" s="87"/>
      <c r="P959" s="87"/>
      <c r="Q959" s="87"/>
      <c r="R959" s="87"/>
      <c r="S959" s="158"/>
      <c r="T959" s="155"/>
      <c r="U959" s="87"/>
      <c r="V959" s="159"/>
      <c r="W959" s="21">
        <v>1</v>
      </c>
      <c r="X959" s="21"/>
      <c r="Y959" s="21"/>
      <c r="Z959" s="21"/>
      <c r="AA959" s="21"/>
      <c r="AB959" s="21"/>
      <c r="AC959" s="21"/>
      <c r="AD959" s="21"/>
      <c r="AE959" s="21"/>
      <c r="AF959" s="21"/>
    </row>
    <row r="960" spans="1:32" ht="30" customHeight="1" x14ac:dyDescent="0.2">
      <c r="A960" s="22"/>
      <c r="B960" s="155"/>
      <c r="C960" s="155"/>
      <c r="D960" s="155"/>
      <c r="E960" s="155"/>
      <c r="F960" s="155"/>
      <c r="G960" s="38"/>
      <c r="H960" s="38"/>
      <c r="I960" s="155"/>
      <c r="J960" s="162"/>
      <c r="K960" s="155"/>
      <c r="L960" s="162"/>
      <c r="M960" s="86"/>
      <c r="N960" s="87"/>
      <c r="O960" s="87"/>
      <c r="P960" s="87"/>
      <c r="Q960" s="87"/>
      <c r="R960" s="87"/>
      <c r="S960" s="158"/>
      <c r="T960" s="155"/>
      <c r="U960" s="87"/>
      <c r="V960" s="159"/>
      <c r="W960" s="21">
        <v>1</v>
      </c>
      <c r="X960" s="21"/>
      <c r="Y960" s="21"/>
      <c r="Z960" s="21"/>
      <c r="AA960" s="21"/>
      <c r="AB960" s="21"/>
      <c r="AC960" s="21"/>
      <c r="AD960" s="21"/>
      <c r="AE960" s="21"/>
      <c r="AF960" s="21"/>
    </row>
    <row r="961" spans="1:32" ht="30" customHeight="1" x14ac:dyDescent="0.2">
      <c r="A961" s="22"/>
      <c r="B961" s="155"/>
      <c r="C961" s="155"/>
      <c r="D961" s="155"/>
      <c r="E961" s="155"/>
      <c r="F961" s="155"/>
      <c r="G961" s="38"/>
      <c r="H961" s="38"/>
      <c r="I961" s="155"/>
      <c r="J961" s="162"/>
      <c r="K961" s="155"/>
      <c r="L961" s="162"/>
      <c r="M961" s="86"/>
      <c r="N961" s="87"/>
      <c r="O961" s="87"/>
      <c r="P961" s="87"/>
      <c r="Q961" s="87"/>
      <c r="R961" s="87"/>
      <c r="S961" s="158"/>
      <c r="T961" s="155"/>
      <c r="U961" s="87"/>
      <c r="V961" s="159"/>
      <c r="W961" s="21">
        <v>1</v>
      </c>
      <c r="X961" s="21"/>
      <c r="Y961" s="21"/>
      <c r="Z961" s="21"/>
      <c r="AA961" s="21"/>
      <c r="AB961" s="21"/>
      <c r="AC961" s="21"/>
      <c r="AD961" s="21"/>
      <c r="AE961" s="21"/>
      <c r="AF961" s="21"/>
    </row>
    <row r="962" spans="1:32" ht="30" customHeight="1" x14ac:dyDescent="0.2">
      <c r="A962" s="22"/>
      <c r="B962" s="155"/>
      <c r="C962" s="155"/>
      <c r="D962" s="155"/>
      <c r="E962" s="155"/>
      <c r="F962" s="155"/>
      <c r="G962" s="38"/>
      <c r="H962" s="38"/>
      <c r="I962" s="155"/>
      <c r="J962" s="162"/>
      <c r="K962" s="155"/>
      <c r="L962" s="162"/>
      <c r="M962" s="86"/>
      <c r="N962" s="87"/>
      <c r="O962" s="87"/>
      <c r="P962" s="87"/>
      <c r="Q962" s="87"/>
      <c r="R962" s="87"/>
      <c r="S962" s="158"/>
      <c r="T962" s="155"/>
      <c r="U962" s="87"/>
      <c r="V962" s="159"/>
      <c r="W962" s="21">
        <v>1</v>
      </c>
      <c r="X962" s="21"/>
      <c r="Y962" s="21"/>
      <c r="Z962" s="21"/>
      <c r="AA962" s="21"/>
      <c r="AB962" s="21"/>
      <c r="AC962" s="21"/>
      <c r="AD962" s="21"/>
      <c r="AE962" s="21"/>
      <c r="AF962" s="21"/>
    </row>
    <row r="963" spans="1:32" ht="30" customHeight="1" x14ac:dyDescent="0.2">
      <c r="A963" s="22"/>
      <c r="B963" s="155"/>
      <c r="C963" s="155"/>
      <c r="D963" s="155"/>
      <c r="E963" s="155"/>
      <c r="F963" s="155"/>
      <c r="G963" s="38"/>
      <c r="H963" s="38"/>
      <c r="I963" s="155"/>
      <c r="J963" s="162"/>
      <c r="K963" s="155"/>
      <c r="L963" s="162"/>
      <c r="M963" s="86"/>
      <c r="N963" s="87"/>
      <c r="O963" s="87"/>
      <c r="P963" s="87"/>
      <c r="Q963" s="87"/>
      <c r="R963" s="87"/>
      <c r="S963" s="158"/>
      <c r="T963" s="155"/>
      <c r="U963" s="87"/>
      <c r="V963" s="159"/>
      <c r="W963" s="21">
        <v>1</v>
      </c>
      <c r="X963" s="21"/>
      <c r="Y963" s="21"/>
      <c r="Z963" s="21"/>
      <c r="AA963" s="21"/>
      <c r="AB963" s="21"/>
      <c r="AC963" s="21"/>
      <c r="AD963" s="21"/>
      <c r="AE963" s="21"/>
      <c r="AF963" s="21"/>
    </row>
    <row r="964" spans="1:32" ht="30" customHeight="1" x14ac:dyDescent="0.2">
      <c r="A964" s="22"/>
      <c r="B964" s="155"/>
      <c r="C964" s="155"/>
      <c r="D964" s="155"/>
      <c r="E964" s="155"/>
      <c r="F964" s="155"/>
      <c r="G964" s="38"/>
      <c r="H964" s="38"/>
      <c r="I964" s="155"/>
      <c r="J964" s="162"/>
      <c r="K964" s="155"/>
      <c r="L964" s="162"/>
      <c r="M964" s="86"/>
      <c r="N964" s="87"/>
      <c r="O964" s="87"/>
      <c r="P964" s="87"/>
      <c r="Q964" s="87"/>
      <c r="R964" s="87"/>
      <c r="S964" s="158"/>
      <c r="T964" s="155"/>
      <c r="U964" s="87"/>
      <c r="V964" s="159"/>
      <c r="W964" s="21">
        <v>1</v>
      </c>
      <c r="X964" s="21"/>
      <c r="Y964" s="21"/>
      <c r="Z964" s="21"/>
      <c r="AA964" s="21"/>
      <c r="AB964" s="21"/>
      <c r="AC964" s="21"/>
      <c r="AD964" s="21"/>
      <c r="AE964" s="21"/>
      <c r="AF964" s="21"/>
    </row>
    <row r="965" spans="1:32" ht="30" customHeight="1" x14ac:dyDescent="0.2">
      <c r="A965" s="22"/>
      <c r="B965" s="155"/>
      <c r="C965" s="155"/>
      <c r="D965" s="155"/>
      <c r="E965" s="155"/>
      <c r="F965" s="155"/>
      <c r="G965" s="38"/>
      <c r="H965" s="38"/>
      <c r="I965" s="155"/>
      <c r="J965" s="162"/>
      <c r="K965" s="155"/>
      <c r="L965" s="162"/>
      <c r="M965" s="86"/>
      <c r="N965" s="87"/>
      <c r="O965" s="87"/>
      <c r="P965" s="87"/>
      <c r="Q965" s="87"/>
      <c r="R965" s="87"/>
      <c r="S965" s="158"/>
      <c r="T965" s="155"/>
      <c r="U965" s="87"/>
      <c r="V965" s="159"/>
      <c r="W965" s="21">
        <v>1</v>
      </c>
      <c r="X965" s="21"/>
      <c r="Y965" s="21"/>
      <c r="Z965" s="21"/>
      <c r="AA965" s="21"/>
      <c r="AB965" s="21"/>
      <c r="AC965" s="21"/>
      <c r="AD965" s="21"/>
      <c r="AE965" s="21"/>
      <c r="AF965" s="21"/>
    </row>
    <row r="966" spans="1:32" ht="30" customHeight="1" x14ac:dyDescent="0.2">
      <c r="A966" s="22"/>
      <c r="B966" s="155"/>
      <c r="C966" s="155"/>
      <c r="D966" s="155"/>
      <c r="E966" s="155"/>
      <c r="F966" s="155"/>
      <c r="G966" s="38"/>
      <c r="H966" s="38"/>
      <c r="I966" s="155"/>
      <c r="J966" s="162"/>
      <c r="K966" s="155"/>
      <c r="L966" s="162"/>
      <c r="M966" s="86"/>
      <c r="N966" s="87"/>
      <c r="O966" s="87"/>
      <c r="P966" s="87"/>
      <c r="Q966" s="87"/>
      <c r="R966" s="87"/>
      <c r="S966" s="158"/>
      <c r="T966" s="155"/>
      <c r="U966" s="87"/>
      <c r="V966" s="159"/>
      <c r="W966" s="21">
        <v>1</v>
      </c>
      <c r="X966" s="21"/>
      <c r="Y966" s="21"/>
      <c r="Z966" s="21"/>
      <c r="AA966" s="21"/>
      <c r="AB966" s="21"/>
      <c r="AC966" s="21"/>
      <c r="AD966" s="21"/>
      <c r="AE966" s="21"/>
      <c r="AF966" s="21"/>
    </row>
    <row r="967" spans="1:32" ht="30" customHeight="1" x14ac:dyDescent="0.2">
      <c r="A967" s="22"/>
      <c r="B967" s="155"/>
      <c r="C967" s="155"/>
      <c r="D967" s="155"/>
      <c r="E967" s="155"/>
      <c r="F967" s="155"/>
      <c r="G967" s="38"/>
      <c r="H967" s="38"/>
      <c r="I967" s="155"/>
      <c r="J967" s="162"/>
      <c r="K967" s="155"/>
      <c r="L967" s="162"/>
      <c r="M967" s="86"/>
      <c r="N967" s="87"/>
      <c r="O967" s="87"/>
      <c r="P967" s="87"/>
      <c r="Q967" s="87"/>
      <c r="R967" s="87"/>
      <c r="S967" s="158"/>
      <c r="T967" s="155"/>
      <c r="U967" s="87"/>
      <c r="V967" s="159"/>
      <c r="W967" s="21">
        <v>1</v>
      </c>
      <c r="X967" s="21"/>
      <c r="Y967" s="21"/>
      <c r="Z967" s="21"/>
      <c r="AA967" s="21"/>
      <c r="AB967" s="21"/>
      <c r="AC967" s="21"/>
      <c r="AD967" s="21"/>
      <c r="AE967" s="21"/>
      <c r="AF967" s="21"/>
    </row>
    <row r="968" spans="1:32" ht="30" customHeight="1" x14ac:dyDescent="0.2">
      <c r="A968" s="22"/>
      <c r="B968" s="155"/>
      <c r="C968" s="155"/>
      <c r="D968" s="155"/>
      <c r="E968" s="155"/>
      <c r="F968" s="155"/>
      <c r="G968" s="38"/>
      <c r="H968" s="38"/>
      <c r="I968" s="155"/>
      <c r="J968" s="162"/>
      <c r="K968" s="155"/>
      <c r="L968" s="162"/>
      <c r="M968" s="86"/>
      <c r="N968" s="87"/>
      <c r="O968" s="87"/>
      <c r="P968" s="87"/>
      <c r="Q968" s="87"/>
      <c r="R968" s="87"/>
      <c r="S968" s="158"/>
      <c r="T968" s="155"/>
      <c r="U968" s="87"/>
      <c r="V968" s="159"/>
      <c r="W968" s="21">
        <v>1</v>
      </c>
      <c r="X968" s="21"/>
      <c r="Y968" s="21"/>
      <c r="Z968" s="21"/>
      <c r="AA968" s="21"/>
      <c r="AB968" s="21"/>
      <c r="AC968" s="21"/>
      <c r="AD968" s="21"/>
      <c r="AE968" s="21"/>
      <c r="AF968" s="21"/>
    </row>
    <row r="969" spans="1:32" ht="30" customHeight="1" x14ac:dyDescent="0.2">
      <c r="A969" s="22"/>
      <c r="B969" s="155"/>
      <c r="C969" s="155"/>
      <c r="D969" s="155"/>
      <c r="E969" s="155"/>
      <c r="F969" s="155"/>
      <c r="G969" s="38"/>
      <c r="H969" s="38"/>
      <c r="I969" s="155"/>
      <c r="J969" s="162"/>
      <c r="K969" s="155"/>
      <c r="L969" s="162"/>
      <c r="M969" s="86"/>
      <c r="N969" s="87"/>
      <c r="O969" s="87"/>
      <c r="P969" s="87"/>
      <c r="Q969" s="87"/>
      <c r="R969" s="87"/>
      <c r="S969" s="158"/>
      <c r="T969" s="155"/>
      <c r="U969" s="87"/>
      <c r="V969" s="159"/>
      <c r="W969" s="21">
        <v>1</v>
      </c>
      <c r="X969" s="21"/>
      <c r="Y969" s="21"/>
      <c r="Z969" s="21"/>
      <c r="AA969" s="21"/>
      <c r="AB969" s="21"/>
      <c r="AC969" s="21"/>
      <c r="AD969" s="21"/>
      <c r="AE969" s="21"/>
      <c r="AF969" s="21"/>
    </row>
    <row r="970" spans="1:32" ht="30" customHeight="1" x14ac:dyDescent="0.2">
      <c r="A970" s="22"/>
      <c r="B970" s="155"/>
      <c r="C970" s="155"/>
      <c r="D970" s="155"/>
      <c r="E970" s="155"/>
      <c r="F970" s="155"/>
      <c r="G970" s="38"/>
      <c r="H970" s="38"/>
      <c r="I970" s="155"/>
      <c r="J970" s="162"/>
      <c r="K970" s="155"/>
      <c r="L970" s="162"/>
      <c r="M970" s="86"/>
      <c r="N970" s="87"/>
      <c r="O970" s="87"/>
      <c r="P970" s="87"/>
      <c r="Q970" s="87"/>
      <c r="R970" s="87"/>
      <c r="S970" s="158"/>
      <c r="T970" s="155"/>
      <c r="U970" s="87"/>
      <c r="V970" s="159"/>
      <c r="W970" s="21">
        <v>1</v>
      </c>
      <c r="X970" s="21"/>
      <c r="Y970" s="21"/>
      <c r="Z970" s="21"/>
      <c r="AA970" s="21"/>
      <c r="AB970" s="21"/>
      <c r="AC970" s="21"/>
      <c r="AD970" s="21"/>
      <c r="AE970" s="21"/>
      <c r="AF970" s="21"/>
    </row>
    <row r="971" spans="1:32" ht="30" customHeight="1" x14ac:dyDescent="0.2">
      <c r="A971" s="22"/>
      <c r="B971" s="155"/>
      <c r="C971" s="155"/>
      <c r="D971" s="155"/>
      <c r="E971" s="155"/>
      <c r="F971" s="155"/>
      <c r="G971" s="38"/>
      <c r="H971" s="38"/>
      <c r="I971" s="155"/>
      <c r="J971" s="162"/>
      <c r="K971" s="155"/>
      <c r="L971" s="162"/>
      <c r="M971" s="86"/>
      <c r="N971" s="87"/>
      <c r="O971" s="87"/>
      <c r="P971" s="87"/>
      <c r="Q971" s="87"/>
      <c r="R971" s="87"/>
      <c r="S971" s="158"/>
      <c r="T971" s="155"/>
      <c r="U971" s="87"/>
      <c r="V971" s="159"/>
      <c r="W971" s="21">
        <v>1</v>
      </c>
      <c r="X971" s="21"/>
      <c r="Y971" s="21"/>
      <c r="Z971" s="21"/>
      <c r="AA971" s="21"/>
      <c r="AB971" s="21"/>
      <c r="AC971" s="21"/>
      <c r="AD971" s="21"/>
      <c r="AE971" s="21"/>
      <c r="AF971" s="21"/>
    </row>
    <row r="972" spans="1:32" ht="30" customHeight="1" x14ac:dyDescent="0.2">
      <c r="A972" s="22"/>
      <c r="B972" s="155"/>
      <c r="C972" s="155"/>
      <c r="D972" s="155"/>
      <c r="E972" s="155"/>
      <c r="F972" s="155"/>
      <c r="G972" s="38"/>
      <c r="H972" s="38"/>
      <c r="I972" s="155"/>
      <c r="J972" s="162"/>
      <c r="K972" s="155"/>
      <c r="L972" s="162"/>
      <c r="M972" s="86"/>
      <c r="N972" s="87"/>
      <c r="O972" s="87"/>
      <c r="P972" s="87"/>
      <c r="Q972" s="87"/>
      <c r="R972" s="87"/>
      <c r="S972" s="158"/>
      <c r="T972" s="155"/>
      <c r="U972" s="87"/>
      <c r="V972" s="159"/>
      <c r="W972" s="21">
        <v>1</v>
      </c>
      <c r="X972" s="21"/>
      <c r="Y972" s="21"/>
      <c r="Z972" s="21"/>
      <c r="AA972" s="21"/>
      <c r="AB972" s="21"/>
      <c r="AC972" s="21"/>
      <c r="AD972" s="21"/>
      <c r="AE972" s="21"/>
      <c r="AF972" s="21"/>
    </row>
    <row r="973" spans="1:32" ht="30" customHeight="1" x14ac:dyDescent="0.2">
      <c r="A973" s="22"/>
      <c r="B973" s="155"/>
      <c r="C973" s="155"/>
      <c r="D973" s="155"/>
      <c r="E973" s="155"/>
      <c r="F973" s="155"/>
      <c r="G973" s="38"/>
      <c r="H973" s="38"/>
      <c r="I973" s="155"/>
      <c r="J973" s="162"/>
      <c r="K973" s="155"/>
      <c r="L973" s="162"/>
      <c r="M973" s="86"/>
      <c r="N973" s="87"/>
      <c r="O973" s="87"/>
      <c r="P973" s="87"/>
      <c r="Q973" s="87"/>
      <c r="R973" s="87"/>
      <c r="S973" s="158"/>
      <c r="T973" s="155"/>
      <c r="U973" s="87"/>
      <c r="V973" s="159"/>
      <c r="W973" s="21">
        <v>1</v>
      </c>
      <c r="X973" s="21"/>
      <c r="Y973" s="21"/>
      <c r="Z973" s="21"/>
      <c r="AA973" s="21"/>
      <c r="AB973" s="21"/>
      <c r="AC973" s="21"/>
      <c r="AD973" s="21"/>
      <c r="AE973" s="21"/>
      <c r="AF973" s="21"/>
    </row>
    <row r="974" spans="1:32" ht="30" customHeight="1" x14ac:dyDescent="0.2">
      <c r="A974" s="22"/>
      <c r="B974" s="155"/>
      <c r="C974" s="155"/>
      <c r="D974" s="155"/>
      <c r="E974" s="155"/>
      <c r="F974" s="155"/>
      <c r="G974" s="38"/>
      <c r="H974" s="38"/>
      <c r="I974" s="155"/>
      <c r="J974" s="162"/>
      <c r="K974" s="155"/>
      <c r="L974" s="162"/>
      <c r="M974" s="86"/>
      <c r="N974" s="87"/>
      <c r="O974" s="87"/>
      <c r="P974" s="87"/>
      <c r="Q974" s="87"/>
      <c r="R974" s="87"/>
      <c r="S974" s="158"/>
      <c r="T974" s="155"/>
      <c r="U974" s="87"/>
      <c r="V974" s="159"/>
      <c r="W974" s="21">
        <v>1</v>
      </c>
      <c r="X974" s="21"/>
      <c r="Y974" s="21"/>
      <c r="Z974" s="21"/>
      <c r="AA974" s="21"/>
      <c r="AB974" s="21"/>
      <c r="AC974" s="21"/>
      <c r="AD974" s="21"/>
      <c r="AE974" s="21"/>
      <c r="AF974" s="21"/>
    </row>
    <row r="975" spans="1:32" ht="30" customHeight="1" x14ac:dyDescent="0.2">
      <c r="A975" s="22"/>
      <c r="B975" s="155"/>
      <c r="C975" s="155"/>
      <c r="D975" s="155"/>
      <c r="E975" s="155"/>
      <c r="F975" s="155"/>
      <c r="G975" s="38"/>
      <c r="H975" s="38"/>
      <c r="I975" s="155"/>
      <c r="J975" s="162"/>
      <c r="K975" s="155"/>
      <c r="L975" s="162"/>
      <c r="M975" s="86"/>
      <c r="N975" s="87"/>
      <c r="O975" s="87"/>
      <c r="P975" s="87"/>
      <c r="Q975" s="87"/>
      <c r="R975" s="87"/>
      <c r="S975" s="158"/>
      <c r="T975" s="155"/>
      <c r="U975" s="87"/>
      <c r="V975" s="159"/>
      <c r="W975" s="21">
        <v>1</v>
      </c>
      <c r="X975" s="21"/>
      <c r="Y975" s="21"/>
      <c r="Z975" s="21"/>
      <c r="AA975" s="21"/>
      <c r="AB975" s="21"/>
      <c r="AC975" s="21"/>
      <c r="AD975" s="21"/>
      <c r="AE975" s="21"/>
      <c r="AF975" s="21"/>
    </row>
    <row r="976" spans="1:32" ht="30" customHeight="1" x14ac:dyDescent="0.2">
      <c r="A976" s="22"/>
      <c r="B976" s="155"/>
      <c r="C976" s="155"/>
      <c r="D976" s="155"/>
      <c r="E976" s="155"/>
      <c r="F976" s="155"/>
      <c r="G976" s="38"/>
      <c r="H976" s="38"/>
      <c r="I976" s="155"/>
      <c r="J976" s="162"/>
      <c r="K976" s="155"/>
      <c r="L976" s="162"/>
      <c r="M976" s="86"/>
      <c r="N976" s="87"/>
      <c r="O976" s="87"/>
      <c r="P976" s="87"/>
      <c r="Q976" s="87"/>
      <c r="R976" s="87"/>
      <c r="S976" s="158"/>
      <c r="T976" s="155"/>
      <c r="U976" s="87"/>
      <c r="V976" s="159"/>
      <c r="W976" s="21">
        <v>1</v>
      </c>
      <c r="X976" s="21"/>
      <c r="Y976" s="21"/>
      <c r="Z976" s="21"/>
      <c r="AA976" s="21"/>
      <c r="AB976" s="21"/>
      <c r="AC976" s="21"/>
      <c r="AD976" s="21"/>
      <c r="AE976" s="21"/>
      <c r="AF976" s="21"/>
    </row>
    <row r="977" spans="1:32" ht="30" customHeight="1" x14ac:dyDescent="0.2">
      <c r="A977" s="22"/>
      <c r="B977" s="155"/>
      <c r="C977" s="155"/>
      <c r="D977" s="155"/>
      <c r="E977" s="155"/>
      <c r="F977" s="155"/>
      <c r="G977" s="38"/>
      <c r="H977" s="38"/>
      <c r="I977" s="155"/>
      <c r="J977" s="162"/>
      <c r="K977" s="155"/>
      <c r="L977" s="162"/>
      <c r="M977" s="86"/>
      <c r="N977" s="87"/>
      <c r="O977" s="87"/>
      <c r="P977" s="87"/>
      <c r="Q977" s="87"/>
      <c r="R977" s="87"/>
      <c r="S977" s="158"/>
      <c r="T977" s="155"/>
      <c r="U977" s="87"/>
      <c r="V977" s="159"/>
      <c r="W977" s="21">
        <v>1</v>
      </c>
      <c r="X977" s="21"/>
      <c r="Y977" s="21"/>
      <c r="Z977" s="21"/>
      <c r="AA977" s="21"/>
      <c r="AB977" s="21"/>
      <c r="AC977" s="21"/>
      <c r="AD977" s="21"/>
      <c r="AE977" s="21"/>
      <c r="AF977" s="21"/>
    </row>
    <row r="978" spans="1:32" ht="30" customHeight="1" x14ac:dyDescent="0.2">
      <c r="A978" s="22"/>
      <c r="B978" s="155"/>
      <c r="C978" s="155"/>
      <c r="D978" s="155"/>
      <c r="E978" s="155"/>
      <c r="F978" s="155"/>
      <c r="G978" s="38"/>
      <c r="H978" s="38"/>
      <c r="I978" s="155"/>
      <c r="J978" s="162"/>
      <c r="K978" s="155"/>
      <c r="L978" s="162"/>
      <c r="M978" s="86"/>
      <c r="N978" s="87"/>
      <c r="O978" s="87"/>
      <c r="P978" s="87"/>
      <c r="Q978" s="87"/>
      <c r="R978" s="87"/>
      <c r="S978" s="158"/>
      <c r="T978" s="155"/>
      <c r="U978" s="87"/>
      <c r="V978" s="159"/>
      <c r="W978" s="21">
        <v>1</v>
      </c>
      <c r="X978" s="21"/>
      <c r="Y978" s="21"/>
      <c r="Z978" s="21"/>
      <c r="AA978" s="21"/>
      <c r="AB978" s="21"/>
      <c r="AC978" s="21"/>
      <c r="AD978" s="21"/>
      <c r="AE978" s="21"/>
      <c r="AF978" s="21"/>
    </row>
    <row r="979" spans="1:32" ht="30" customHeight="1" x14ac:dyDescent="0.2">
      <c r="A979" s="22"/>
      <c r="B979" s="155"/>
      <c r="C979" s="155"/>
      <c r="D979" s="155"/>
      <c r="E979" s="155"/>
      <c r="F979" s="155"/>
      <c r="G979" s="38"/>
      <c r="H979" s="38"/>
      <c r="I979" s="155"/>
      <c r="J979" s="162"/>
      <c r="K979" s="155"/>
      <c r="L979" s="162"/>
      <c r="M979" s="86"/>
      <c r="N979" s="87"/>
      <c r="O979" s="87"/>
      <c r="P979" s="87"/>
      <c r="Q979" s="87"/>
      <c r="R979" s="87"/>
      <c r="S979" s="158"/>
      <c r="T979" s="155"/>
      <c r="U979" s="87"/>
      <c r="V979" s="159"/>
      <c r="W979" s="21">
        <v>1</v>
      </c>
      <c r="X979" s="21"/>
      <c r="Y979" s="21"/>
      <c r="Z979" s="21"/>
      <c r="AA979" s="21"/>
      <c r="AB979" s="21"/>
      <c r="AC979" s="21"/>
      <c r="AD979" s="21"/>
      <c r="AE979" s="21"/>
      <c r="AF979" s="21"/>
    </row>
    <row r="980" spans="1:32" ht="30" customHeight="1" x14ac:dyDescent="0.2">
      <c r="A980" s="22"/>
      <c r="B980" s="155"/>
      <c r="C980" s="155"/>
      <c r="D980" s="155"/>
      <c r="E980" s="155"/>
      <c r="F980" s="155"/>
      <c r="G980" s="38"/>
      <c r="H980" s="38"/>
      <c r="I980" s="155"/>
      <c r="J980" s="162"/>
      <c r="K980" s="155"/>
      <c r="L980" s="162"/>
      <c r="M980" s="86"/>
      <c r="N980" s="87"/>
      <c r="O980" s="87"/>
      <c r="P980" s="87"/>
      <c r="Q980" s="87"/>
      <c r="R980" s="87"/>
      <c r="S980" s="158"/>
      <c r="T980" s="155"/>
      <c r="U980" s="87"/>
      <c r="V980" s="159"/>
      <c r="W980" s="21">
        <v>1</v>
      </c>
      <c r="X980" s="21"/>
      <c r="Y980" s="21"/>
      <c r="Z980" s="21"/>
      <c r="AA980" s="21"/>
      <c r="AB980" s="21"/>
      <c r="AC980" s="21"/>
      <c r="AD980" s="21"/>
      <c r="AE980" s="21"/>
      <c r="AF980" s="21"/>
    </row>
    <row r="981" spans="1:32" ht="30" customHeight="1" x14ac:dyDescent="0.2">
      <c r="A981" s="22"/>
      <c r="B981" s="155"/>
      <c r="C981" s="155"/>
      <c r="D981" s="155"/>
      <c r="E981" s="155"/>
      <c r="F981" s="155"/>
      <c r="G981" s="38"/>
      <c r="H981" s="38"/>
      <c r="I981" s="155"/>
      <c r="J981" s="162"/>
      <c r="K981" s="155"/>
      <c r="L981" s="162"/>
      <c r="M981" s="86"/>
      <c r="N981" s="87"/>
      <c r="O981" s="87"/>
      <c r="P981" s="87"/>
      <c r="Q981" s="87"/>
      <c r="R981" s="87"/>
      <c r="S981" s="158"/>
      <c r="T981" s="155"/>
      <c r="U981" s="87"/>
      <c r="V981" s="159"/>
      <c r="W981" s="21">
        <v>1</v>
      </c>
      <c r="X981" s="21"/>
      <c r="Y981" s="21"/>
      <c r="Z981" s="21"/>
      <c r="AA981" s="21"/>
      <c r="AB981" s="21"/>
      <c r="AC981" s="21"/>
      <c r="AD981" s="21"/>
      <c r="AE981" s="21"/>
      <c r="AF981" s="21"/>
    </row>
    <row r="982" spans="1:32" ht="30" customHeight="1" x14ac:dyDescent="0.2">
      <c r="A982" s="22"/>
      <c r="B982" s="155"/>
      <c r="C982" s="155"/>
      <c r="D982" s="155"/>
      <c r="E982" s="155"/>
      <c r="F982" s="155"/>
      <c r="G982" s="38"/>
      <c r="H982" s="38"/>
      <c r="I982" s="155"/>
      <c r="J982" s="162"/>
      <c r="K982" s="155"/>
      <c r="L982" s="162"/>
      <c r="M982" s="86"/>
      <c r="N982" s="87"/>
      <c r="O982" s="87"/>
      <c r="P982" s="87"/>
      <c r="Q982" s="87"/>
      <c r="R982" s="87"/>
      <c r="S982" s="158"/>
      <c r="T982" s="155"/>
      <c r="U982" s="87"/>
      <c r="V982" s="159"/>
      <c r="W982" s="21">
        <v>1</v>
      </c>
      <c r="X982" s="21"/>
      <c r="Y982" s="21"/>
      <c r="Z982" s="21"/>
      <c r="AA982" s="21"/>
      <c r="AB982" s="21"/>
      <c r="AC982" s="21"/>
      <c r="AD982" s="21"/>
      <c r="AE982" s="21"/>
      <c r="AF982" s="21"/>
    </row>
    <row r="983" spans="1:32" ht="30" customHeight="1" x14ac:dyDescent="0.2">
      <c r="A983" s="22"/>
      <c r="B983" s="155"/>
      <c r="C983" s="155"/>
      <c r="D983" s="155"/>
      <c r="E983" s="155"/>
      <c r="F983" s="155"/>
      <c r="G983" s="38"/>
      <c r="H983" s="38"/>
      <c r="I983" s="155"/>
      <c r="J983" s="162"/>
      <c r="K983" s="155"/>
      <c r="L983" s="162"/>
      <c r="M983" s="86"/>
      <c r="N983" s="87"/>
      <c r="O983" s="87"/>
      <c r="P983" s="87"/>
      <c r="Q983" s="87"/>
      <c r="R983" s="87"/>
      <c r="S983" s="158"/>
      <c r="T983" s="155"/>
      <c r="U983" s="87"/>
      <c r="V983" s="159"/>
      <c r="W983" s="21">
        <v>1</v>
      </c>
      <c r="X983" s="21"/>
      <c r="Y983" s="21"/>
      <c r="Z983" s="21"/>
      <c r="AA983" s="21"/>
      <c r="AB983" s="21"/>
      <c r="AC983" s="21"/>
      <c r="AD983" s="21"/>
      <c r="AE983" s="21"/>
      <c r="AF983" s="21"/>
    </row>
    <row r="984" spans="1:32" ht="30" customHeight="1" x14ac:dyDescent="0.2">
      <c r="A984" s="22"/>
      <c r="B984" s="155"/>
      <c r="C984" s="155"/>
      <c r="D984" s="155"/>
      <c r="E984" s="155"/>
      <c r="F984" s="155"/>
      <c r="G984" s="38"/>
      <c r="H984" s="38"/>
      <c r="I984" s="155"/>
      <c r="J984" s="162"/>
      <c r="K984" s="155"/>
      <c r="L984" s="162"/>
      <c r="M984" s="86"/>
      <c r="N984" s="87"/>
      <c r="O984" s="87"/>
      <c r="P984" s="87"/>
      <c r="Q984" s="87"/>
      <c r="R984" s="87"/>
      <c r="S984" s="158"/>
      <c r="T984" s="155"/>
      <c r="U984" s="87"/>
      <c r="V984" s="159"/>
      <c r="W984" s="21">
        <v>1</v>
      </c>
      <c r="X984" s="21"/>
      <c r="Y984" s="21"/>
      <c r="Z984" s="21"/>
      <c r="AA984" s="21"/>
      <c r="AB984" s="21"/>
      <c r="AC984" s="21"/>
      <c r="AD984" s="21"/>
      <c r="AE984" s="21"/>
      <c r="AF984" s="21"/>
    </row>
    <row r="985" spans="1:32" ht="30" customHeight="1" x14ac:dyDescent="0.2">
      <c r="A985" s="22"/>
      <c r="B985" s="155"/>
      <c r="C985" s="155"/>
      <c r="D985" s="155"/>
      <c r="E985" s="155"/>
      <c r="F985" s="155"/>
      <c r="G985" s="38"/>
      <c r="H985" s="38"/>
      <c r="I985" s="155"/>
      <c r="J985" s="162"/>
      <c r="K985" s="155"/>
      <c r="L985" s="162"/>
      <c r="M985" s="86"/>
      <c r="N985" s="87"/>
      <c r="O985" s="87"/>
      <c r="P985" s="87"/>
      <c r="Q985" s="87"/>
      <c r="R985" s="87"/>
      <c r="S985" s="158"/>
      <c r="T985" s="155"/>
      <c r="U985" s="87"/>
      <c r="V985" s="159"/>
      <c r="W985" s="21">
        <v>1</v>
      </c>
      <c r="X985" s="21"/>
      <c r="Y985" s="21"/>
      <c r="Z985" s="21"/>
      <c r="AA985" s="21"/>
      <c r="AB985" s="21"/>
      <c r="AC985" s="21"/>
      <c r="AD985" s="21"/>
      <c r="AE985" s="21"/>
      <c r="AF985" s="21"/>
    </row>
    <row r="986" spans="1:32" ht="30" customHeight="1" x14ac:dyDescent="0.2">
      <c r="A986" s="22"/>
      <c r="B986" s="155"/>
      <c r="C986" s="155"/>
      <c r="D986" s="155"/>
      <c r="E986" s="155"/>
      <c r="F986" s="155"/>
      <c r="G986" s="38"/>
      <c r="H986" s="38"/>
      <c r="I986" s="155"/>
      <c r="J986" s="162"/>
      <c r="K986" s="155"/>
      <c r="L986" s="162"/>
      <c r="M986" s="86"/>
      <c r="N986" s="87"/>
      <c r="O986" s="87"/>
      <c r="P986" s="87"/>
      <c r="Q986" s="87"/>
      <c r="R986" s="87"/>
      <c r="S986" s="158"/>
      <c r="T986" s="155"/>
      <c r="U986" s="87"/>
      <c r="V986" s="159"/>
      <c r="W986" s="21">
        <v>1</v>
      </c>
      <c r="X986" s="21"/>
      <c r="Y986" s="21"/>
      <c r="Z986" s="21"/>
      <c r="AA986" s="21"/>
      <c r="AB986" s="21"/>
      <c r="AC986" s="21"/>
      <c r="AD986" s="21"/>
      <c r="AE986" s="21"/>
      <c r="AF986" s="21"/>
    </row>
    <row r="987" spans="1:32" ht="30" customHeight="1" x14ac:dyDescent="0.2">
      <c r="A987" s="22"/>
      <c r="B987" s="155"/>
      <c r="C987" s="155"/>
      <c r="D987" s="155"/>
      <c r="E987" s="155"/>
      <c r="F987" s="155"/>
      <c r="G987" s="38"/>
      <c r="H987" s="38"/>
      <c r="I987" s="155"/>
      <c r="J987" s="162"/>
      <c r="K987" s="155"/>
      <c r="L987" s="162"/>
      <c r="M987" s="86"/>
      <c r="N987" s="87"/>
      <c r="O987" s="87"/>
      <c r="P987" s="87"/>
      <c r="Q987" s="87"/>
      <c r="R987" s="87"/>
      <c r="S987" s="158"/>
      <c r="T987" s="155"/>
      <c r="U987" s="87"/>
      <c r="V987" s="159"/>
      <c r="W987" s="21">
        <v>1</v>
      </c>
      <c r="X987" s="21"/>
      <c r="Y987" s="21"/>
      <c r="Z987" s="21"/>
      <c r="AA987" s="21"/>
      <c r="AB987" s="21"/>
      <c r="AC987" s="21"/>
      <c r="AD987" s="21"/>
      <c r="AE987" s="21"/>
      <c r="AF987" s="21"/>
    </row>
    <row r="988" spans="1:32" ht="30" customHeight="1" x14ac:dyDescent="0.2">
      <c r="A988" s="22"/>
      <c r="B988" s="155"/>
      <c r="C988" s="155"/>
      <c r="D988" s="155"/>
      <c r="E988" s="155"/>
      <c r="F988" s="155"/>
      <c r="G988" s="38"/>
      <c r="H988" s="38"/>
      <c r="I988" s="155"/>
      <c r="J988" s="162"/>
      <c r="K988" s="155"/>
      <c r="L988" s="162"/>
      <c r="M988" s="86"/>
      <c r="N988" s="87"/>
      <c r="O988" s="87"/>
      <c r="P988" s="87"/>
      <c r="Q988" s="87"/>
      <c r="R988" s="87"/>
      <c r="S988" s="158"/>
      <c r="T988" s="155"/>
      <c r="U988" s="87"/>
      <c r="V988" s="159"/>
      <c r="W988" s="21">
        <v>1</v>
      </c>
      <c r="X988" s="21"/>
      <c r="Y988" s="21"/>
      <c r="Z988" s="21"/>
      <c r="AA988" s="21"/>
      <c r="AB988" s="21"/>
      <c r="AC988" s="21"/>
      <c r="AD988" s="21"/>
      <c r="AE988" s="21"/>
      <c r="AF988" s="21"/>
    </row>
    <row r="989" spans="1:32" ht="30" customHeight="1" x14ac:dyDescent="0.2">
      <c r="A989" s="22"/>
      <c r="B989" s="155"/>
      <c r="C989" s="155"/>
      <c r="D989" s="155"/>
      <c r="E989" s="155"/>
      <c r="F989" s="155"/>
      <c r="G989" s="38"/>
      <c r="H989" s="38"/>
      <c r="I989" s="155"/>
      <c r="J989" s="162"/>
      <c r="K989" s="155"/>
      <c r="L989" s="162"/>
      <c r="M989" s="86"/>
      <c r="N989" s="87"/>
      <c r="O989" s="87"/>
      <c r="P989" s="87"/>
      <c r="Q989" s="87"/>
      <c r="R989" s="87"/>
      <c r="S989" s="158"/>
      <c r="T989" s="155"/>
      <c r="U989" s="87"/>
      <c r="V989" s="159"/>
      <c r="W989" s="21">
        <v>1</v>
      </c>
      <c r="X989" s="21"/>
      <c r="Y989" s="21"/>
      <c r="Z989" s="21"/>
      <c r="AA989" s="21"/>
      <c r="AB989" s="21"/>
      <c r="AC989" s="21"/>
      <c r="AD989" s="21"/>
      <c r="AE989" s="21"/>
      <c r="AF989" s="21"/>
    </row>
    <row r="990" spans="1:32" ht="30" customHeight="1" x14ac:dyDescent="0.2">
      <c r="A990" s="22"/>
      <c r="B990" s="155"/>
      <c r="C990" s="155"/>
      <c r="D990" s="155"/>
      <c r="E990" s="155"/>
      <c r="F990" s="155"/>
      <c r="G990" s="38"/>
      <c r="H990" s="38"/>
      <c r="I990" s="155"/>
      <c r="J990" s="162"/>
      <c r="K990" s="155"/>
      <c r="L990" s="162"/>
      <c r="M990" s="86"/>
      <c r="N990" s="87"/>
      <c r="O990" s="87"/>
      <c r="P990" s="87"/>
      <c r="Q990" s="87"/>
      <c r="R990" s="87"/>
      <c r="S990" s="158"/>
      <c r="T990" s="155"/>
      <c r="U990" s="87"/>
      <c r="V990" s="159"/>
      <c r="W990" s="21">
        <v>1</v>
      </c>
      <c r="X990" s="21"/>
      <c r="Y990" s="21"/>
      <c r="Z990" s="21"/>
      <c r="AA990" s="21"/>
      <c r="AB990" s="21"/>
      <c r="AC990" s="21"/>
      <c r="AD990" s="21"/>
      <c r="AE990" s="21"/>
      <c r="AF990" s="21"/>
    </row>
    <row r="991" spans="1:32" ht="30" customHeight="1" x14ac:dyDescent="0.2">
      <c r="A991" s="22"/>
      <c r="B991" s="155"/>
      <c r="C991" s="155"/>
      <c r="D991" s="155"/>
      <c r="E991" s="155"/>
      <c r="F991" s="155"/>
      <c r="G991" s="38"/>
      <c r="H991" s="38"/>
      <c r="I991" s="155"/>
      <c r="J991" s="162"/>
      <c r="K991" s="155"/>
      <c r="L991" s="162"/>
      <c r="M991" s="86"/>
      <c r="N991" s="87"/>
      <c r="O991" s="87"/>
      <c r="P991" s="87"/>
      <c r="Q991" s="87"/>
      <c r="R991" s="87"/>
      <c r="S991" s="158"/>
      <c r="T991" s="155"/>
      <c r="U991" s="87"/>
      <c r="V991" s="159"/>
      <c r="W991" s="21">
        <v>1</v>
      </c>
      <c r="X991" s="21"/>
      <c r="Y991" s="21"/>
      <c r="Z991" s="21"/>
      <c r="AA991" s="21"/>
      <c r="AB991" s="21"/>
      <c r="AC991" s="21"/>
      <c r="AD991" s="21"/>
      <c r="AE991" s="21"/>
      <c r="AF991" s="21"/>
    </row>
    <row r="992" spans="1:32" ht="30" customHeight="1" x14ac:dyDescent="0.2">
      <c r="A992" s="22"/>
      <c r="B992" s="155"/>
      <c r="C992" s="155"/>
      <c r="D992" s="155"/>
      <c r="E992" s="155"/>
      <c r="F992" s="155"/>
      <c r="G992" s="38"/>
      <c r="H992" s="38"/>
      <c r="I992" s="155"/>
      <c r="J992" s="162"/>
      <c r="K992" s="155"/>
      <c r="L992" s="162"/>
      <c r="M992" s="86"/>
      <c r="N992" s="87"/>
      <c r="O992" s="87"/>
      <c r="P992" s="87"/>
      <c r="Q992" s="87"/>
      <c r="R992" s="87"/>
      <c r="S992" s="158"/>
      <c r="T992" s="155"/>
      <c r="U992" s="87"/>
      <c r="V992" s="159"/>
      <c r="W992" s="21">
        <v>1</v>
      </c>
      <c r="X992" s="21"/>
      <c r="Y992" s="21"/>
      <c r="Z992" s="21"/>
      <c r="AA992" s="21"/>
      <c r="AB992" s="21"/>
      <c r="AC992" s="21"/>
      <c r="AD992" s="21"/>
      <c r="AE992" s="21"/>
      <c r="AF992" s="21"/>
    </row>
    <row r="993" spans="1:32" ht="30" customHeight="1" x14ac:dyDescent="0.2">
      <c r="A993" s="22"/>
      <c r="B993" s="155"/>
      <c r="C993" s="155"/>
      <c r="D993" s="155"/>
      <c r="E993" s="155"/>
      <c r="F993" s="155"/>
      <c r="G993" s="38"/>
      <c r="H993" s="38"/>
      <c r="I993" s="155"/>
      <c r="J993" s="162"/>
      <c r="K993" s="155"/>
      <c r="L993" s="162"/>
      <c r="M993" s="86"/>
      <c r="N993" s="87"/>
      <c r="O993" s="87"/>
      <c r="P993" s="87"/>
      <c r="Q993" s="87"/>
      <c r="R993" s="87"/>
      <c r="S993" s="158"/>
      <c r="T993" s="155"/>
      <c r="U993" s="87"/>
      <c r="V993" s="159"/>
      <c r="W993" s="21">
        <v>1</v>
      </c>
      <c r="X993" s="21"/>
      <c r="Y993" s="21"/>
      <c r="Z993" s="21"/>
      <c r="AA993" s="21"/>
      <c r="AB993" s="21"/>
      <c r="AC993" s="21"/>
      <c r="AD993" s="21"/>
      <c r="AE993" s="21"/>
      <c r="AF993" s="21"/>
    </row>
    <row r="994" spans="1:32" ht="30" customHeight="1" x14ac:dyDescent="0.2">
      <c r="A994" s="22"/>
      <c r="B994" s="155"/>
      <c r="C994" s="155"/>
      <c r="D994" s="155"/>
      <c r="E994" s="155"/>
      <c r="F994" s="155"/>
      <c r="G994" s="38"/>
      <c r="H994" s="38"/>
      <c r="I994" s="155"/>
      <c r="J994" s="162"/>
      <c r="K994" s="155"/>
      <c r="L994" s="162"/>
      <c r="M994" s="86"/>
      <c r="N994" s="87"/>
      <c r="O994" s="87"/>
      <c r="P994" s="87"/>
      <c r="Q994" s="87"/>
      <c r="R994" s="87"/>
      <c r="S994" s="158"/>
      <c r="T994" s="155"/>
      <c r="U994" s="87"/>
      <c r="V994" s="159"/>
      <c r="W994" s="21">
        <v>1</v>
      </c>
      <c r="X994" s="21"/>
      <c r="Y994" s="21"/>
      <c r="Z994" s="21"/>
      <c r="AA994" s="21"/>
      <c r="AB994" s="21"/>
      <c r="AC994" s="21"/>
      <c r="AD994" s="21"/>
      <c r="AE994" s="21"/>
      <c r="AF994" s="21"/>
    </row>
    <row r="995" spans="1:32" ht="30" customHeight="1" x14ac:dyDescent="0.2">
      <c r="A995" s="22"/>
      <c r="B995" s="155"/>
      <c r="C995" s="155"/>
      <c r="D995" s="155"/>
      <c r="E995" s="155"/>
      <c r="F995" s="155"/>
      <c r="G995" s="38"/>
      <c r="H995" s="38"/>
      <c r="I995" s="155"/>
      <c r="J995" s="162"/>
      <c r="K995" s="155"/>
      <c r="L995" s="162"/>
      <c r="M995" s="86"/>
      <c r="N995" s="87"/>
      <c r="O995" s="87"/>
      <c r="P995" s="87"/>
      <c r="Q995" s="87"/>
      <c r="R995" s="87"/>
      <c r="S995" s="158"/>
      <c r="T995" s="155"/>
      <c r="U995" s="87"/>
      <c r="V995" s="159"/>
      <c r="W995" s="21">
        <v>1</v>
      </c>
      <c r="X995" s="21"/>
      <c r="Y995" s="21"/>
      <c r="Z995" s="21"/>
      <c r="AA995" s="21"/>
      <c r="AB995" s="21"/>
      <c r="AC995" s="21"/>
      <c r="AD995" s="21"/>
      <c r="AE995" s="21"/>
      <c r="AF995" s="21"/>
    </row>
    <row r="996" spans="1:32" ht="30" customHeight="1" x14ac:dyDescent="0.2">
      <c r="A996" s="22"/>
      <c r="B996" s="155"/>
      <c r="C996" s="155"/>
      <c r="D996" s="155"/>
      <c r="E996" s="155"/>
      <c r="F996" s="155"/>
      <c r="G996" s="38"/>
      <c r="H996" s="38"/>
      <c r="I996" s="155"/>
      <c r="J996" s="162"/>
      <c r="K996" s="155"/>
      <c r="L996" s="162"/>
      <c r="M996" s="86"/>
      <c r="N996" s="87"/>
      <c r="O996" s="87"/>
      <c r="P996" s="87"/>
      <c r="Q996" s="87"/>
      <c r="R996" s="87"/>
      <c r="S996" s="158"/>
      <c r="T996" s="155"/>
      <c r="U996" s="87"/>
      <c r="V996" s="159"/>
      <c r="W996" s="21">
        <v>1</v>
      </c>
      <c r="X996" s="21"/>
      <c r="Y996" s="21"/>
      <c r="Z996" s="21"/>
      <c r="AA996" s="21"/>
      <c r="AB996" s="21"/>
      <c r="AC996" s="21"/>
      <c r="AD996" s="21"/>
      <c r="AE996" s="21"/>
      <c r="AF996" s="21"/>
    </row>
    <row r="997" spans="1:32" ht="30" customHeight="1" x14ac:dyDescent="0.2">
      <c r="A997" s="22"/>
      <c r="B997" s="155"/>
      <c r="C997" s="155"/>
      <c r="D997" s="155"/>
      <c r="E997" s="155"/>
      <c r="F997" s="155"/>
      <c r="G997" s="38"/>
      <c r="H997" s="38"/>
      <c r="I997" s="155"/>
      <c r="J997" s="162"/>
      <c r="K997" s="155"/>
      <c r="L997" s="162"/>
      <c r="M997" s="86"/>
      <c r="N997" s="87"/>
      <c r="O997" s="87"/>
      <c r="P997" s="87"/>
      <c r="Q997" s="87"/>
      <c r="R997" s="87"/>
      <c r="S997" s="158"/>
      <c r="T997" s="155"/>
      <c r="U997" s="87"/>
      <c r="V997" s="159"/>
      <c r="W997" s="21">
        <v>1</v>
      </c>
      <c r="X997" s="21"/>
      <c r="Y997" s="21"/>
      <c r="Z997" s="21"/>
      <c r="AA997" s="21"/>
      <c r="AB997" s="21"/>
      <c r="AC997" s="21"/>
      <c r="AD997" s="21"/>
      <c r="AE997" s="21"/>
      <c r="AF997" s="21"/>
    </row>
    <row r="998" spans="1:32" ht="30" customHeight="1" x14ac:dyDescent="0.2">
      <c r="A998" s="22"/>
      <c r="B998" s="155"/>
      <c r="C998" s="155"/>
      <c r="D998" s="155"/>
      <c r="E998" s="189"/>
      <c r="F998" s="189"/>
      <c r="G998" s="190"/>
      <c r="H998" s="190"/>
      <c r="I998" s="189"/>
      <c r="J998" s="162"/>
      <c r="K998" s="189"/>
      <c r="L998" s="162"/>
      <c r="M998" s="86"/>
      <c r="N998" s="87"/>
      <c r="O998" s="87"/>
      <c r="P998" s="87"/>
      <c r="Q998" s="87"/>
      <c r="R998" s="87"/>
      <c r="S998" s="158"/>
      <c r="T998" s="155"/>
      <c r="U998" s="87"/>
      <c r="V998" s="159"/>
      <c r="W998" s="21">
        <v>1</v>
      </c>
      <c r="X998" s="21"/>
      <c r="Y998" s="21"/>
      <c r="Z998" s="21"/>
      <c r="AA998" s="21"/>
      <c r="AB998" s="21"/>
      <c r="AC998" s="21"/>
      <c r="AD998" s="21"/>
      <c r="AE998" s="21"/>
      <c r="AF998" s="21"/>
    </row>
    <row r="999" spans="1:32" ht="30" customHeight="1" x14ac:dyDescent="0.2">
      <c r="A999" s="22"/>
      <c r="B999" s="155"/>
      <c r="C999" s="155"/>
      <c r="D999" s="155"/>
      <c r="E999" s="189"/>
      <c r="F999" s="189"/>
      <c r="G999" s="190"/>
      <c r="H999" s="190"/>
      <c r="I999" s="189"/>
      <c r="J999" s="162"/>
      <c r="K999" s="189"/>
      <c r="L999" s="162"/>
      <c r="M999" s="86"/>
      <c r="N999" s="87"/>
      <c r="O999" s="87"/>
      <c r="P999" s="87"/>
      <c r="Q999" s="87"/>
      <c r="R999" s="87"/>
      <c r="S999" s="158"/>
      <c r="T999" s="155"/>
      <c r="U999" s="87"/>
      <c r="V999" s="159"/>
      <c r="W999" s="21">
        <v>1</v>
      </c>
      <c r="X999" s="21"/>
      <c r="Y999" s="21"/>
      <c r="Z999" s="21"/>
      <c r="AA999" s="21"/>
      <c r="AB999" s="21"/>
      <c r="AC999" s="21"/>
      <c r="AD999" s="21"/>
      <c r="AE999" s="21"/>
      <c r="AF999" s="21"/>
    </row>
  </sheetData>
  <sheetProtection algorithmName="SHA-1" hashValue="MnkIz5JT9xjd4Dh1ZkB1NdVD/c8=" saltValue="bhE1tCwHyQ223zzcvdMLKA==" spinCount="100000" sheet="1" objects="1" scenarios="1"/>
  <autoFilter ref="B6:V6" xr:uid="{940D96E4-D63F-402D-BC61-77982CB4B843}"/>
  <customSheetViews>
    <customSheetView guid="{5363EFF1-9DA9-46FF-9C5B-AD1E814F8A63}" filter="1" showAutoFilter="1">
      <pageMargins left="0.7" right="0.7" top="0.75" bottom="0.75" header="0.3" footer="0.3"/>
      <autoFilter ref="B7:B1000" xr:uid="{00000000-0000-0000-0000-000000000000}">
        <filterColumn colId="0">
          <filters>
            <filter val="Barometische druk"/>
            <filter val="Bodemvochtigheid"/>
            <filter val="Helderheid"/>
            <filter val="Locatie"/>
            <filter val="Magnetisme"/>
            <filter val="Passage telling"/>
            <filter val="VOC"/>
            <filter val="Waterstand"/>
          </filters>
        </filterColumn>
      </autoFilter>
    </customSheetView>
  </customSheetViews>
  <mergeCells count="5">
    <mergeCell ref="C1:D1"/>
    <mergeCell ref="B5:D5"/>
    <mergeCell ref="E5:L5"/>
    <mergeCell ref="M5:R5"/>
    <mergeCell ref="T5:V5"/>
  </mergeCells>
  <conditionalFormatting sqref="S7:T999 U112:U113 U195:U196 U200 E228:F230 I228:I230 K228:K230">
    <cfRule type="containsText" dxfId="4" priority="1" operator="containsText" text="Positief">
      <formula>NOT(ISERROR(SEARCH(("Positief"),(S7))))</formula>
    </cfRule>
  </conditionalFormatting>
  <conditionalFormatting sqref="S7:T999 U112:U113 U195:U196 U200 E228:F230 I228:I230 K228:K230">
    <cfRule type="containsText" dxfId="3" priority="2" operator="containsText" text="Negatief">
      <formula>NOT(ISERROR(SEARCH(("Negatief"),(S7))))</formula>
    </cfRule>
  </conditionalFormatting>
  <conditionalFormatting sqref="S7:T999 U112:U113 U195:U196 U200 E228:F230 I228:I230 K228:K230">
    <cfRule type="containsText" dxfId="2" priority="3" operator="containsText" text="Positief ">
      <formula>NOT(ISERROR(SEARCH(("Positief "),(S7))))</formula>
    </cfRule>
  </conditionalFormatting>
  <conditionalFormatting sqref="S7:T999 U112:U113 U195:U196 U200 E228:F230 I228:I230 K228:K230">
    <cfRule type="containsText" dxfId="1" priority="4" operator="containsText" text="Neutraal ">
      <formula>NOT(ISERROR(SEARCH(("Neutraal "),(S7))))</formula>
    </cfRule>
  </conditionalFormatting>
  <conditionalFormatting sqref="A6">
    <cfRule type="notContainsBlanks" dxfId="0" priority="5">
      <formula>LEN(TRIM(A6))&gt;0</formula>
    </cfRule>
  </conditionalFormatting>
  <dataValidations count="4">
    <dataValidation type="list" allowBlank="1" sqref="T7:U999" xr:uid="{00000000-0002-0000-0600-000000000000}">
      <formula1>"Ja,Nee"</formula1>
    </dataValidation>
    <dataValidation type="list" allowBlank="1" sqref="N7:O230 N239:O999" xr:uid="{00000000-0002-0000-0600-000001000000}">
      <formula1>"1,2,3"</formula1>
    </dataValidation>
    <dataValidation type="list" allowBlank="1" sqref="P7:P230 P239:P999" xr:uid="{00000000-0002-0000-0600-000003000000}">
      <formula1>"1,2,3,4"</formula1>
    </dataValidation>
    <dataValidation type="list" allowBlank="1" sqref="M7:M230 M239:M999" xr:uid="{00000000-0002-0000-0600-000004000000}">
      <formula1>"1,2,3,4,5"</formula1>
    </dataValidation>
  </dataValidations>
  <hyperlinks>
    <hyperlink ref="V21" r:id="rId1" xr:uid="{00000000-0004-0000-0600-000000000000}"/>
    <hyperlink ref="V30" r:id="rId2" xr:uid="{00000000-0004-0000-0600-000001000000}"/>
    <hyperlink ref="V41" r:id="rId3" xr:uid="{00000000-0004-0000-0600-000002000000}"/>
    <hyperlink ref="V42" r:id="rId4" xr:uid="{00000000-0004-0000-0600-000003000000}"/>
    <hyperlink ref="V112" r:id="rId5" xr:uid="{00000000-0004-0000-0600-000004000000}"/>
    <hyperlink ref="V113" r:id="rId6" xr:uid="{00000000-0004-0000-0600-000005000000}"/>
    <hyperlink ref="V122" r:id="rId7" xr:uid="{00000000-0004-0000-0600-000006000000}"/>
    <hyperlink ref="V128" r:id="rId8" location="descriptionAndDetails" xr:uid="{00000000-0004-0000-0600-000007000000}"/>
    <hyperlink ref="V129" r:id="rId9" xr:uid="{00000000-0004-0000-0600-000008000000}"/>
    <hyperlink ref="V134" r:id="rId10" xr:uid="{00000000-0004-0000-0600-000009000000}"/>
    <hyperlink ref="V142" r:id="rId11" xr:uid="{00000000-0004-0000-0600-00000A000000}"/>
    <hyperlink ref="V181" r:id="rId12" xr:uid="{00000000-0004-0000-0600-00000B000000}"/>
    <hyperlink ref="V182" r:id="rId13" xr:uid="{00000000-0004-0000-0600-00000C000000}"/>
    <hyperlink ref="V195" r:id="rId14" xr:uid="{00000000-0004-0000-0600-00000D000000}"/>
    <hyperlink ref="V196" r:id="rId15" xr:uid="{00000000-0004-0000-0600-00000E000000}"/>
    <hyperlink ref="V198" r:id="rId16" xr:uid="{00000000-0004-0000-0600-00000F000000}"/>
    <hyperlink ref="V200" r:id="rId17" xr:uid="{00000000-0004-0000-0600-000010000000}"/>
    <hyperlink ref="V203" r:id="rId18" xr:uid="{00000000-0004-0000-0600-000011000000}"/>
    <hyperlink ref="V205" r:id="rId19" xr:uid="{00000000-0004-0000-0600-000012000000}"/>
    <hyperlink ref="V228" r:id="rId20" xr:uid="{00000000-0004-0000-0600-000013000000}"/>
    <hyperlink ref="V229" r:id="rId21" xr:uid="{00000000-0004-0000-0600-000014000000}"/>
    <hyperlink ref="V230" r:id="rId22" xr:uid="{00000000-0004-0000-0600-000015000000}"/>
    <hyperlink ref="V231" r:id="rId23" xr:uid="{00000000-0004-0000-0600-000016000000}"/>
    <hyperlink ref="V232" r:id="rId24" xr:uid="{00000000-0004-0000-0600-000017000000}"/>
    <hyperlink ref="V233" r:id="rId25" xr:uid="{00000000-0004-0000-0600-000018000000}"/>
    <hyperlink ref="V234" r:id="rId26" xr:uid="{00000000-0004-0000-0600-000019000000}"/>
    <hyperlink ref="V235" r:id="rId27" xr:uid="{00000000-0004-0000-0600-00001A000000}"/>
    <hyperlink ref="V236" r:id="rId28" xr:uid="{00000000-0004-0000-0600-00001B000000}"/>
    <hyperlink ref="V237" r:id="rId29" xr:uid="{00000000-0004-0000-0600-00001C000000}"/>
    <hyperlink ref="V238" r:id="rId30" xr:uid="{00000000-0004-0000-0600-00001D000000}"/>
  </hyperlinks>
  <pageMargins left="0.7" right="0.7" top="0.75" bottom="0.75" header="0" footer="0"/>
  <pageSetup paperSize="9" orientation="portrait" r:id="rId31"/>
  <extLst>
    <ext xmlns:x14="http://schemas.microsoft.com/office/spreadsheetml/2009/9/main" uri="{CCE6A557-97BC-4b89-ADB6-D9C93CAAB3DF}">
      <x14:dataValidations xmlns:xm="http://schemas.microsoft.com/office/excel/2006/main" count="3">
        <x14:dataValidation type="list" allowBlank="1" xr:uid="{00000000-0002-0000-0600-000002000000}">
          <x14:formula1>
            <xm:f>'To hide - Parameters'!$A$2:$A$63</xm:f>
          </x14:formula1>
          <xm:sqref>B7:B238</xm:sqref>
        </x14:dataValidation>
        <x14:dataValidation type="list" allowBlank="1" xr:uid="{00000000-0002-0000-0600-000005000000}">
          <x14:formula1>
            <xm:f>'To hide'!#REF!</xm:f>
          </x14:formula1>
          <xm:sqref>D239:D999 B239:B999</xm:sqref>
        </x14:dataValidation>
        <x14:dataValidation type="list" allowBlank="1" xr:uid="{00000000-0002-0000-0600-000007000000}">
          <x14:formula1>
            <xm:f>'To hide - Parameters'!$C$2:$C$6</xm:f>
          </x14:formula1>
          <xm:sqref>D7:D238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ummaryRight="0"/>
  </sheetPr>
  <dimension ref="B1:S999"/>
  <sheetViews>
    <sheetView workbookViewId="0">
      <pane ySplit="6" topLeftCell="A7" activePane="bottomLeft" state="frozen"/>
      <selection activeCell="H20" sqref="H20"/>
      <selection pane="bottomLeft" activeCell="H20" sqref="H20"/>
    </sheetView>
  </sheetViews>
  <sheetFormatPr defaultColWidth="14.42578125" defaultRowHeight="15.75" customHeight="1" x14ac:dyDescent="0.2"/>
  <cols>
    <col min="2" max="2" width="20.85546875" customWidth="1"/>
    <col min="5" max="5" width="6.7109375" customWidth="1"/>
    <col min="6" max="6" width="23.7109375" customWidth="1"/>
    <col min="7" max="7" width="18.42578125" customWidth="1"/>
    <col min="8" max="8" width="29.85546875" customWidth="1"/>
    <col min="9" max="9" width="10.85546875" customWidth="1"/>
    <col min="10" max="10" width="11.28515625" customWidth="1"/>
    <col min="11" max="11" width="15.85546875" customWidth="1"/>
    <col min="12" max="12" width="13.5703125" customWidth="1"/>
    <col min="13" max="13" width="15.42578125" customWidth="1"/>
    <col min="14" max="14" width="13.7109375" customWidth="1"/>
    <col min="15" max="15" width="14.28515625" customWidth="1"/>
    <col min="16" max="16" width="16.7109375" customWidth="1"/>
    <col min="17" max="17" width="7" customWidth="1"/>
    <col min="18" max="19" width="7.85546875" customWidth="1"/>
  </cols>
  <sheetData>
    <row r="1" spans="2:19" x14ac:dyDescent="0.2">
      <c r="B1" s="1"/>
      <c r="H1" s="191"/>
      <c r="I1" s="191"/>
      <c r="J1" s="192"/>
      <c r="K1" s="191"/>
      <c r="L1" s="191"/>
      <c r="M1" s="191"/>
      <c r="N1" s="191"/>
      <c r="O1" s="191"/>
      <c r="P1" s="191"/>
      <c r="Q1" s="191"/>
      <c r="R1" s="191"/>
      <c r="S1" s="191"/>
    </row>
    <row r="2" spans="2:19" x14ac:dyDescent="0.2">
      <c r="B2" s="1"/>
      <c r="H2" s="191"/>
      <c r="I2" s="191"/>
      <c r="J2" s="192"/>
      <c r="K2" s="191"/>
      <c r="L2" s="191"/>
      <c r="M2" s="191"/>
      <c r="N2" s="191"/>
      <c r="O2" s="191"/>
      <c r="P2" s="191"/>
      <c r="Q2" s="191"/>
      <c r="R2" s="191"/>
      <c r="S2" s="191"/>
    </row>
    <row r="3" spans="2:19" x14ac:dyDescent="0.2">
      <c r="B3" s="1"/>
      <c r="G3" s="193" t="s">
        <v>1101</v>
      </c>
      <c r="H3" s="194"/>
      <c r="I3" s="194">
        <f>IF('Zoekmodel - Sensoren'!I5&lt;&gt;"",'Zoekmodel - Sensoren'!I5,1)</f>
        <v>1</v>
      </c>
      <c r="J3" s="194">
        <f>IF('Zoekmodel - Sensoren'!J5&lt;&gt;"",'Zoekmodel - Sensoren'!J5,1)</f>
        <v>1</v>
      </c>
      <c r="K3" s="194">
        <f>IF('Zoekmodel - Sensoren'!M5&lt;&gt;"",'Zoekmodel - Sensoren'!M5,1)</f>
        <v>1</v>
      </c>
      <c r="L3" s="194">
        <f>IF('Zoekmodel - Sensoren'!O5&lt;&gt;"",'Zoekmodel - Sensoren'!O5,1)</f>
        <v>1</v>
      </c>
      <c r="M3" s="194">
        <f>IF('Zoekmodel - Sensoren'!Q5&lt;&gt;"",'Zoekmodel - Sensoren'!Q5,1)</f>
        <v>1</v>
      </c>
      <c r="N3" s="194">
        <f>IF('Zoekmodel - Sensoren'!R5&lt;&gt;"",'Zoekmodel - Sensoren'!R5,1)</f>
        <v>1</v>
      </c>
      <c r="O3" s="194">
        <f>IF('Zoekmodel - Sensoren'!S5&lt;&gt;"",'Zoekmodel - Sensoren'!S5,1)</f>
        <v>1</v>
      </c>
      <c r="P3" s="194">
        <f>IF('Zoekmodel - Sensoren'!T5&lt;&gt;"",'Zoekmodel - Sensoren'!T5,1)</f>
        <v>1</v>
      </c>
      <c r="Q3" s="194">
        <f>IF('Zoekmodel - Sensoren'!U5&lt;&gt;"",'Zoekmodel - Sensoren'!U5,1)</f>
        <v>1</v>
      </c>
      <c r="R3" s="194">
        <f>IF('Zoekmodel - Sensoren'!W5&lt;&gt;"",'Zoekmodel - Sensoren'!W5,1)</f>
        <v>1</v>
      </c>
      <c r="S3" s="191"/>
    </row>
    <row r="4" spans="2:19" x14ac:dyDescent="0.2">
      <c r="B4" s="1"/>
      <c r="H4" s="191"/>
      <c r="I4" s="191"/>
      <c r="J4" s="192"/>
      <c r="K4" s="191"/>
      <c r="L4" s="191"/>
      <c r="M4" s="191"/>
      <c r="N4" s="191"/>
      <c r="O4" s="191"/>
      <c r="P4" s="191"/>
      <c r="Q4" s="191"/>
      <c r="R4" s="191"/>
      <c r="S4" s="191"/>
    </row>
    <row r="5" spans="2:19" x14ac:dyDescent="0.2">
      <c r="B5" s="1"/>
      <c r="H5" s="195" t="s">
        <v>1102</v>
      </c>
      <c r="I5" s="195" t="s">
        <v>1103</v>
      </c>
      <c r="J5" s="196"/>
      <c r="K5" s="195" t="s">
        <v>1103</v>
      </c>
      <c r="L5" s="195" t="s">
        <v>1103</v>
      </c>
      <c r="M5" s="195"/>
      <c r="N5" s="195"/>
      <c r="O5" s="195"/>
      <c r="P5" s="195"/>
      <c r="Q5" s="195"/>
      <c r="R5" s="195" t="s">
        <v>1103</v>
      </c>
      <c r="S5" s="194"/>
    </row>
    <row r="6" spans="2:19" x14ac:dyDescent="0.2">
      <c r="B6" s="197" t="s">
        <v>1104</v>
      </c>
      <c r="C6" s="197"/>
      <c r="D6" s="197"/>
      <c r="H6" s="195" t="s">
        <v>1105</v>
      </c>
      <c r="I6" s="195" t="s">
        <v>1106</v>
      </c>
      <c r="J6" s="195" t="s">
        <v>1107</v>
      </c>
      <c r="K6" s="195" t="s">
        <v>784</v>
      </c>
      <c r="L6" s="195" t="s">
        <v>785</v>
      </c>
      <c r="M6" s="195" t="s">
        <v>786</v>
      </c>
      <c r="N6" s="195" t="s">
        <v>787</v>
      </c>
      <c r="O6" s="195" t="s">
        <v>4</v>
      </c>
      <c r="P6" s="195" t="s">
        <v>788</v>
      </c>
      <c r="Q6" s="195" t="s">
        <v>1108</v>
      </c>
      <c r="R6" s="195" t="s">
        <v>1109</v>
      </c>
      <c r="S6" s="194" t="s">
        <v>1110</v>
      </c>
    </row>
    <row r="7" spans="2:19" x14ac:dyDescent="0.2">
      <c r="B7" s="198" t="s">
        <v>1111</v>
      </c>
      <c r="C7" s="198" t="s">
        <v>1112</v>
      </c>
      <c r="D7" s="198">
        <f>_xlfn.MINIFS('Lijst van sensoren'!$E$7:$E999,H7:H999,TRUE)</f>
        <v>0</v>
      </c>
      <c r="F7" s="123" t="str">
        <f t="array" ref="F7:F999">'Lijst van sensoren'!B7:B999</f>
        <v>Aanraking</v>
      </c>
      <c r="G7" s="145" t="str">
        <f t="array" ref="G7:G999">'Lijst van sensoren'!C7:C999</f>
        <v>Analog 2-axis Thumb Joystick with Select Button</v>
      </c>
      <c r="H7" s="199" t="b">
        <f t="array" ref="H7:H999">IF('Zoekmodel - Sensoren'!$G$4 = 'Lijst van sensoren'!B7:B999, TRUE, FALSE)</f>
        <v>0</v>
      </c>
      <c r="I7" s="200" t="b">
        <f t="array" ref="I7:I999">IFERROR(IF(H7:H999=TRUE,($D$8-'Lijst van sensoren'!E7:E999)/($D$8-$D$7)),0)</f>
        <v>0</v>
      </c>
      <c r="J7" s="200" t="b">
        <f t="array" ref="J7:J999">IFERROR(IF(H7:H999=TRUE,('Lijst van sensoren'!F7:F999-$D$9)/($D$10-$D$9)),0)</f>
        <v>0</v>
      </c>
      <c r="K7" s="201" t="b">
        <f t="array" ref="K7:K999">IFERROR(IF(H7:H999=TRUE,($D$12-'Lijst van sensoren'!I7:I999)/($D$12-$D$11)),0)</f>
        <v>0</v>
      </c>
      <c r="L7" s="201" t="b">
        <f t="array" ref="L7:L999">IFERROR(IF(H7:H999=TRUE,($D$14-'Lijst van sensoren'!K7:K999)/($D$14-$D$13)),0)</f>
        <v>0</v>
      </c>
      <c r="M7" s="201" t="b">
        <f t="array" ref="M7:M999">IFERROR(IF(H7:H999=TRUE,('Lijst van sensoren'!M7:M999-$D$15)/($D$16-$D$15)),0)</f>
        <v>0</v>
      </c>
      <c r="N7" s="201" t="b">
        <f t="array" ref="N7:N999">IFERROR(IF(H7:H999=TRUE, ('Lijst van sensoren'!N7:N999-$D$17)/($D$18-$D$17)),0)</f>
        <v>0</v>
      </c>
      <c r="O7" s="201" t="b">
        <f t="array" ref="O7:O999">IFERROR(IF(H7:H999=TRUE,('Lijst van sensoren'!O7:O999-$D$19)/($D$20-$D$19)),0)</f>
        <v>0</v>
      </c>
      <c r="P7" s="201" t="b">
        <f t="array" ref="P7:P999">IFERROR(IF(H7:H999=TRUE,('Lijst van sensoren'!P7:P999-$D$21)/($D$22-$D$21)),0)</f>
        <v>0</v>
      </c>
      <c r="Q7" s="201" t="b">
        <f t="array" ref="Q7:Q999">IFERROR(IF(H7:H999=TRUE,('Lijst van sensoren'!Q7:Q999-$D$23)/($D$24-$D$23)),0)</f>
        <v>0</v>
      </c>
      <c r="R7" s="201" t="b">
        <f t="array" ref="R7:R999">IFERROR(IF(H7:H999=TRUE,($D$26-'Lijst van sensoren'!S7:S999)/($D$26-$D$25)),0)</f>
        <v>0</v>
      </c>
      <c r="S7" s="202" t="str">
        <f t="array" ref="S7:S999">IF(SUM($I$3:$R$3)=COUNT($I$3:$R$3),IF(H7:H999&lt;&gt;FALSE,1,""),IF(H7:H999&lt;&gt;FALSE,(I7:I999*$I$3+J7:J999*$J$3+K7:K999*$K$3+L7:L999*$L$3+M7:M999*$M$3+N7:N999*$N$3+O7:O999*$O$3+P7:P999*$P$3+Q7:Q999*$Q$3+R7:R999*$R$3)/SUM($I$3:$R$3),""))</f>
        <v/>
      </c>
    </row>
    <row r="8" spans="2:19" x14ac:dyDescent="0.2">
      <c r="B8" s="198"/>
      <c r="C8" s="198" t="s">
        <v>1113</v>
      </c>
      <c r="D8" s="198">
        <f>_xlfn.MAXIFS('Lijst van sensoren'!$E$7:$E999,H7:H999,TRUE)</f>
        <v>0</v>
      </c>
      <c r="F8" s="123" t="str">
        <v>Aanraking</v>
      </c>
      <c r="G8" s="145" t="str">
        <v>Standalone Momentary Capacitive Touch Sensor Breakout - AT42QT1010</v>
      </c>
      <c r="H8" s="199" t="b">
        <v>0</v>
      </c>
      <c r="I8" s="200" t="b">
        <v>0</v>
      </c>
      <c r="J8" s="200" t="b">
        <v>0</v>
      </c>
      <c r="K8" s="201" t="b">
        <v>0</v>
      </c>
      <c r="L8" s="201" t="b">
        <v>0</v>
      </c>
      <c r="M8" s="201" t="b">
        <v>0</v>
      </c>
      <c r="N8" s="201" t="b">
        <v>0</v>
      </c>
      <c r="O8" s="201" t="b">
        <v>0</v>
      </c>
      <c r="P8" s="201" t="b">
        <v>0</v>
      </c>
      <c r="Q8" s="201" t="b">
        <v>0</v>
      </c>
      <c r="R8" s="201" t="b">
        <v>0</v>
      </c>
      <c r="S8" s="202" t="str">
        <v/>
      </c>
    </row>
    <row r="9" spans="2:19" x14ac:dyDescent="0.2">
      <c r="B9" s="198" t="s">
        <v>1114</v>
      </c>
      <c r="C9" s="198" t="s">
        <v>1112</v>
      </c>
      <c r="D9" s="198">
        <f>_xlfn.MINIFS('Lijst van sensoren'!$F$7:$F999,H7:H999,TRUE)</f>
        <v>0</v>
      </c>
      <c r="F9" s="123" t="str">
        <v>Aanraking</v>
      </c>
      <c r="G9" s="145" t="str">
        <v>Standalone Momentary Capacitive Touch Sensor Breakout</v>
      </c>
      <c r="H9" s="199" t="b">
        <v>0</v>
      </c>
      <c r="I9" s="200" t="b">
        <v>0</v>
      </c>
      <c r="J9" s="200" t="b">
        <v>0</v>
      </c>
      <c r="K9" s="201" t="b">
        <v>0</v>
      </c>
      <c r="L9" s="201" t="b">
        <v>0</v>
      </c>
      <c r="M9" s="201" t="b">
        <v>0</v>
      </c>
      <c r="N9" s="201" t="b">
        <v>0</v>
      </c>
      <c r="O9" s="201" t="b">
        <v>0</v>
      </c>
      <c r="P9" s="201" t="b">
        <v>0</v>
      </c>
      <c r="Q9" s="201" t="b">
        <v>0</v>
      </c>
      <c r="R9" s="201" t="b">
        <v>0</v>
      </c>
      <c r="S9" s="202" t="str">
        <v/>
      </c>
    </row>
    <row r="10" spans="2:19" x14ac:dyDescent="0.2">
      <c r="B10" s="198"/>
      <c r="C10" s="198" t="s">
        <v>1113</v>
      </c>
      <c r="D10" s="198">
        <f>_xlfn.MAXIFS('Lijst van sensoren'!$F$7:$F999,H7:H999,TRUE)</f>
        <v>0</v>
      </c>
      <c r="F10" s="123" t="str">
        <v>Aanraking</v>
      </c>
      <c r="G10" s="145" t="str">
        <v>AT42QT1011 SparkFun Capacitive Touch Breakout</v>
      </c>
      <c r="H10" s="199" t="b">
        <v>0</v>
      </c>
      <c r="I10" s="200" t="b">
        <v>0</v>
      </c>
      <c r="J10" s="200" t="b">
        <v>0</v>
      </c>
      <c r="K10" s="201" t="b">
        <v>0</v>
      </c>
      <c r="L10" s="201" t="b">
        <v>0</v>
      </c>
      <c r="M10" s="201" t="b">
        <v>0</v>
      </c>
      <c r="N10" s="201" t="b">
        <v>0</v>
      </c>
      <c r="O10" s="201" t="b">
        <v>0</v>
      </c>
      <c r="P10" s="201" t="b">
        <v>0</v>
      </c>
      <c r="Q10" s="201" t="b">
        <v>0</v>
      </c>
      <c r="R10" s="201" t="b">
        <v>0</v>
      </c>
      <c r="S10" s="202" t="str">
        <v/>
      </c>
    </row>
    <row r="11" spans="2:19" x14ac:dyDescent="0.2">
      <c r="B11" s="198" t="s">
        <v>784</v>
      </c>
      <c r="C11" s="198" t="s">
        <v>1112</v>
      </c>
      <c r="D11" s="198">
        <f>_xlfn.MINIFS('Lijst van sensoren'!$I$7:$I999,H7:H999,TRUE)</f>
        <v>0</v>
      </c>
      <c r="F11" s="123" t="str">
        <v>Aanraking</v>
      </c>
      <c r="G11" s="145" t="str">
        <v>CAPACITIVE TOUCH SLIDER - CAP1203 (QWIIC)</v>
      </c>
      <c r="H11" s="199" t="b">
        <v>0</v>
      </c>
      <c r="I11" s="200" t="b">
        <v>0</v>
      </c>
      <c r="J11" s="200" t="b">
        <v>0</v>
      </c>
      <c r="K11" s="201" t="b">
        <v>0</v>
      </c>
      <c r="L11" s="201" t="b">
        <v>0</v>
      </c>
      <c r="M11" s="201" t="b">
        <v>0</v>
      </c>
      <c r="N11" s="201" t="b">
        <v>0</v>
      </c>
      <c r="O11" s="201" t="b">
        <v>0</v>
      </c>
      <c r="P11" s="201" t="b">
        <v>0</v>
      </c>
      <c r="Q11" s="201" t="b">
        <v>0</v>
      </c>
      <c r="R11" s="201" t="b">
        <v>0</v>
      </c>
      <c r="S11" s="202" t="str">
        <v/>
      </c>
    </row>
    <row r="12" spans="2:19" x14ac:dyDescent="0.2">
      <c r="B12" s="198"/>
      <c r="C12" s="198" t="s">
        <v>1113</v>
      </c>
      <c r="D12" s="198">
        <f>_xlfn.MAXIFS('Lijst van sensoren'!$I$7:$I999,H7:H999,TRUE)</f>
        <v>0</v>
      </c>
      <c r="F12" s="123" t="str">
        <v>Aanraking</v>
      </c>
      <c r="G12" s="145" t="str">
        <v>CAPACITIVE FINGERPRINT SCANNER - UART (AD-013)</v>
      </c>
      <c r="H12" s="199" t="b">
        <v>0</v>
      </c>
      <c r="I12" s="200" t="b">
        <v>0</v>
      </c>
      <c r="J12" s="200" t="b">
        <v>0</v>
      </c>
      <c r="K12" s="201" t="b">
        <v>0</v>
      </c>
      <c r="L12" s="201" t="b">
        <v>0</v>
      </c>
      <c r="M12" s="201" t="b">
        <v>0</v>
      </c>
      <c r="N12" s="201" t="b">
        <v>0</v>
      </c>
      <c r="O12" s="201" t="b">
        <v>0</v>
      </c>
      <c r="P12" s="201" t="b">
        <v>0</v>
      </c>
      <c r="Q12" s="201" t="b">
        <v>0</v>
      </c>
      <c r="R12" s="201" t="b">
        <v>0</v>
      </c>
      <c r="S12" s="202" t="str">
        <v/>
      </c>
    </row>
    <row r="13" spans="2:19" x14ac:dyDescent="0.2">
      <c r="B13" s="198" t="s">
        <v>785</v>
      </c>
      <c r="C13" s="198" t="s">
        <v>1112</v>
      </c>
      <c r="D13" s="198">
        <f>_xlfn.MINIFS('Lijst van sensoren'!$K$7:$K999,H7:H999,TRUE)</f>
        <v>0</v>
      </c>
      <c r="F13" s="123" t="str">
        <v>Afstand</v>
      </c>
      <c r="G13" s="145" t="str">
        <v>IR Distance Sensor</v>
      </c>
      <c r="H13" s="199" t="b">
        <v>0</v>
      </c>
      <c r="I13" s="200" t="b">
        <v>0</v>
      </c>
      <c r="J13" s="200" t="b">
        <v>0</v>
      </c>
      <c r="K13" s="201" t="b">
        <v>0</v>
      </c>
      <c r="L13" s="201" t="b">
        <v>0</v>
      </c>
      <c r="M13" s="201" t="b">
        <v>0</v>
      </c>
      <c r="N13" s="201" t="b">
        <v>0</v>
      </c>
      <c r="O13" s="201" t="b">
        <v>0</v>
      </c>
      <c r="P13" s="201" t="b">
        <v>0</v>
      </c>
      <c r="Q13" s="201" t="b">
        <v>0</v>
      </c>
      <c r="R13" s="201" t="b">
        <v>0</v>
      </c>
      <c r="S13" s="202" t="str">
        <v/>
      </c>
    </row>
    <row r="14" spans="2:19" x14ac:dyDescent="0.2">
      <c r="B14" s="198"/>
      <c r="C14" s="198" t="s">
        <v>1113</v>
      </c>
      <c r="D14" s="198">
        <f>_xlfn.MAXIFS('Lijst van sensoren'!$K$7:$K999,H7:H999,TRUE)</f>
        <v>0</v>
      </c>
      <c r="F14" s="123" t="str">
        <v>Afstand</v>
      </c>
      <c r="G14" s="145" t="str">
        <v>Maxbotix Ultrasonic Rangefinder</v>
      </c>
      <c r="H14" s="199" t="b">
        <v>0</v>
      </c>
      <c r="I14" s="200" t="b">
        <v>0</v>
      </c>
      <c r="J14" s="200" t="b">
        <v>0</v>
      </c>
      <c r="K14" s="201" t="b">
        <v>0</v>
      </c>
      <c r="L14" s="201" t="b">
        <v>0</v>
      </c>
      <c r="M14" s="201" t="b">
        <v>0</v>
      </c>
      <c r="N14" s="201" t="b">
        <v>0</v>
      </c>
      <c r="O14" s="201" t="b">
        <v>0</v>
      </c>
      <c r="P14" s="201" t="b">
        <v>0</v>
      </c>
      <c r="Q14" s="201" t="b">
        <v>0</v>
      </c>
      <c r="R14" s="201" t="b">
        <v>0</v>
      </c>
      <c r="S14" s="202" t="str">
        <v/>
      </c>
    </row>
    <row r="15" spans="2:19" x14ac:dyDescent="0.2">
      <c r="B15" s="198" t="s">
        <v>2</v>
      </c>
      <c r="C15" s="198" t="s">
        <v>1112</v>
      </c>
      <c r="D15" s="198">
        <f>_xlfn.MINIFS('Lijst van sensoren'!$M$7:$M999,H7:H999,TRUE)</f>
        <v>0</v>
      </c>
      <c r="F15" s="123" t="str">
        <v>Afstand</v>
      </c>
      <c r="G15" s="145" t="str">
        <v>Ultrasonic Distance Sensor</v>
      </c>
      <c r="H15" s="199" t="b">
        <v>0</v>
      </c>
      <c r="I15" s="200" t="b">
        <v>0</v>
      </c>
      <c r="J15" s="200" t="b">
        <v>0</v>
      </c>
      <c r="K15" s="201" t="b">
        <v>0</v>
      </c>
      <c r="L15" s="201" t="b">
        <v>0</v>
      </c>
      <c r="M15" s="201" t="b">
        <v>0</v>
      </c>
      <c r="N15" s="201" t="b">
        <v>0</v>
      </c>
      <c r="O15" s="201" t="b">
        <v>0</v>
      </c>
      <c r="P15" s="201" t="b">
        <v>0</v>
      </c>
      <c r="Q15" s="201" t="b">
        <v>0</v>
      </c>
      <c r="R15" s="201" t="b">
        <v>0</v>
      </c>
      <c r="S15" s="202" t="str">
        <v/>
      </c>
    </row>
    <row r="16" spans="2:19" x14ac:dyDescent="0.2">
      <c r="B16" s="198"/>
      <c r="C16" s="198" t="s">
        <v>1113</v>
      </c>
      <c r="D16" s="198">
        <f>_xlfn.MAXIFS('Lijst van sensoren'!$M$7:$M999,H7:H999,TRUE)</f>
        <v>0</v>
      </c>
      <c r="F16" s="123" t="str">
        <v>Afstand</v>
      </c>
      <c r="G16" s="123" t="str">
        <v>TFMini Plus - Micro LiDAR Module</v>
      </c>
      <c r="H16" s="199" t="b">
        <v>0</v>
      </c>
      <c r="I16" s="200" t="b">
        <v>0</v>
      </c>
      <c r="J16" s="200" t="b">
        <v>0</v>
      </c>
      <c r="K16" s="201" t="b">
        <v>0</v>
      </c>
      <c r="L16" s="201" t="b">
        <v>0</v>
      </c>
      <c r="M16" s="201" t="b">
        <v>0</v>
      </c>
      <c r="N16" s="201" t="b">
        <v>0</v>
      </c>
      <c r="O16" s="201" t="b">
        <v>0</v>
      </c>
      <c r="P16" s="201" t="b">
        <v>0</v>
      </c>
      <c r="Q16" s="201" t="b">
        <v>0</v>
      </c>
      <c r="R16" s="201" t="b">
        <v>0</v>
      </c>
      <c r="S16" s="202" t="str">
        <v/>
      </c>
    </row>
    <row r="17" spans="2:19" x14ac:dyDescent="0.2">
      <c r="B17" s="198" t="s">
        <v>787</v>
      </c>
      <c r="C17" s="198" t="s">
        <v>1112</v>
      </c>
      <c r="D17" s="198">
        <f>_xlfn.MINIFS('Lijst van sensoren'!$N$7:$N999,H7:H999,TRUE)</f>
        <v>0</v>
      </c>
      <c r="F17" s="123" t="str">
        <v>Afstand</v>
      </c>
      <c r="G17" s="123" t="str">
        <v xml:space="preserve">Grove - Ultrasonic Distance Sensor
</v>
      </c>
      <c r="H17" s="199" t="b">
        <v>0</v>
      </c>
      <c r="I17" s="200" t="b">
        <v>0</v>
      </c>
      <c r="J17" s="200" t="b">
        <v>0</v>
      </c>
      <c r="K17" s="201" t="b">
        <v>0</v>
      </c>
      <c r="L17" s="201" t="b">
        <v>0</v>
      </c>
      <c r="M17" s="201" t="b">
        <v>0</v>
      </c>
      <c r="N17" s="201" t="b">
        <v>0</v>
      </c>
      <c r="O17" s="201" t="b">
        <v>0</v>
      </c>
      <c r="P17" s="201" t="b">
        <v>0</v>
      </c>
      <c r="Q17" s="201" t="b">
        <v>0</v>
      </c>
      <c r="R17" s="201" t="b">
        <v>0</v>
      </c>
      <c r="S17" s="202" t="str">
        <v/>
      </c>
    </row>
    <row r="18" spans="2:19" x14ac:dyDescent="0.2">
      <c r="B18" s="198"/>
      <c r="C18" s="198" t="s">
        <v>1113</v>
      </c>
      <c r="D18" s="198">
        <f>_xlfn.MAXIFS('Lijst van sensoren'!$N$7:$N999,H7:H999,TRUE)</f>
        <v>0</v>
      </c>
      <c r="F18" s="123" t="str">
        <v>Afstand</v>
      </c>
      <c r="G18" s="123" t="str">
        <v>TF Mini LiDAR ToF</v>
      </c>
      <c r="H18" s="199" t="b">
        <v>0</v>
      </c>
      <c r="I18" s="200" t="b">
        <v>0</v>
      </c>
      <c r="J18" s="200" t="b">
        <v>0</v>
      </c>
      <c r="K18" s="201" t="b">
        <v>0</v>
      </c>
      <c r="L18" s="201" t="b">
        <v>0</v>
      </c>
      <c r="M18" s="201" t="b">
        <v>0</v>
      </c>
      <c r="N18" s="201" t="b">
        <v>0</v>
      </c>
      <c r="O18" s="201" t="b">
        <v>0</v>
      </c>
      <c r="P18" s="201" t="b">
        <v>0</v>
      </c>
      <c r="Q18" s="201" t="b">
        <v>0</v>
      </c>
      <c r="R18" s="201" t="b">
        <v>0</v>
      </c>
      <c r="S18" s="202" t="str">
        <v/>
      </c>
    </row>
    <row r="19" spans="2:19" x14ac:dyDescent="0.2">
      <c r="B19" s="198" t="s">
        <v>4</v>
      </c>
      <c r="C19" s="198" t="s">
        <v>1112</v>
      </c>
      <c r="D19" s="198">
        <f>_xlfn.MINIFS('Lijst van sensoren'!$O$7:$O999,H7:H999,TRUE)</f>
        <v>0</v>
      </c>
      <c r="F19" s="123" t="str">
        <v>Barometische druk</v>
      </c>
      <c r="G19" s="145" t="str">
        <v xml:space="preserve">BME280 I2C or SPI Temperature Humidity Pressure Sensor </v>
      </c>
      <c r="H19" s="199" t="b">
        <v>0</v>
      </c>
      <c r="I19" s="200" t="b">
        <v>0</v>
      </c>
      <c r="J19" s="200" t="b">
        <v>0</v>
      </c>
      <c r="K19" s="201" t="b">
        <v>0</v>
      </c>
      <c r="L19" s="201" t="b">
        <v>0</v>
      </c>
      <c r="M19" s="201" t="b">
        <v>0</v>
      </c>
      <c r="N19" s="201" t="b">
        <v>0</v>
      </c>
      <c r="O19" s="201" t="b">
        <v>0</v>
      </c>
      <c r="P19" s="201" t="b">
        <v>0</v>
      </c>
      <c r="Q19" s="201" t="b">
        <v>0</v>
      </c>
      <c r="R19" s="201" t="b">
        <v>0</v>
      </c>
      <c r="S19" s="202" t="str">
        <v/>
      </c>
    </row>
    <row r="20" spans="2:19" x14ac:dyDescent="0.2">
      <c r="B20" s="198"/>
      <c r="C20" s="198" t="s">
        <v>1113</v>
      </c>
      <c r="D20" s="198">
        <f>_xlfn.MAXIFS('Lijst van sensoren'!$O$7:$O999,H7:H999,TRUE)</f>
        <v>0</v>
      </c>
      <c r="F20" s="123" t="str">
        <v>Barometische druk</v>
      </c>
      <c r="G20" s="145" t="str">
        <v>BMP280 I2C or SPI Barometric Pressure &amp; Altitude Sensor</v>
      </c>
      <c r="H20" s="199" t="b">
        <v>0</v>
      </c>
      <c r="I20" s="200" t="b">
        <v>0</v>
      </c>
      <c r="J20" s="200" t="b">
        <v>0</v>
      </c>
      <c r="K20" s="201" t="b">
        <v>0</v>
      </c>
      <c r="L20" s="201" t="b">
        <v>0</v>
      </c>
      <c r="M20" s="201" t="b">
        <v>0</v>
      </c>
      <c r="N20" s="201" t="b">
        <v>0</v>
      </c>
      <c r="O20" s="201" t="b">
        <v>0</v>
      </c>
      <c r="P20" s="201" t="b">
        <v>0</v>
      </c>
      <c r="Q20" s="201" t="b">
        <v>0</v>
      </c>
      <c r="R20" s="201" t="b">
        <v>0</v>
      </c>
      <c r="S20" s="202" t="str">
        <v/>
      </c>
    </row>
    <row r="21" spans="2:19" x14ac:dyDescent="0.2">
      <c r="B21" s="198" t="s">
        <v>788</v>
      </c>
      <c r="C21" s="198" t="s">
        <v>1112</v>
      </c>
      <c r="D21" s="198">
        <f>_xlfn.MINIFS('Lijst van sensoren'!$P$7:$P999,H7:H999,TRUE)</f>
        <v>0</v>
      </c>
      <c r="F21" s="123" t="str">
        <v>Barometische druk</v>
      </c>
      <c r="G21" s="145" t="str">
        <v>Honeywell AIDC ABPDRRT005PG2A5 Druksensor</v>
      </c>
      <c r="H21" s="199" t="b">
        <v>0</v>
      </c>
      <c r="I21" s="200" t="b">
        <v>0</v>
      </c>
      <c r="J21" s="200" t="b">
        <v>0</v>
      </c>
      <c r="K21" s="201" t="b">
        <v>0</v>
      </c>
      <c r="L21" s="201" t="b">
        <v>0</v>
      </c>
      <c r="M21" s="201" t="b">
        <v>0</v>
      </c>
      <c r="N21" s="201" t="b">
        <v>0</v>
      </c>
      <c r="O21" s="201" t="b">
        <v>0</v>
      </c>
      <c r="P21" s="201" t="b">
        <v>0</v>
      </c>
      <c r="Q21" s="201" t="b">
        <v>0</v>
      </c>
      <c r="R21" s="201" t="b">
        <v>0</v>
      </c>
      <c r="S21" s="202" t="str">
        <v/>
      </c>
    </row>
    <row r="22" spans="2:19" x14ac:dyDescent="0.2">
      <c r="B22" s="198"/>
      <c r="C22" s="198" t="s">
        <v>1113</v>
      </c>
      <c r="D22" s="198">
        <f>_xlfn.MAXIFS('Lijst van sensoren'!$P$7:$P999,H7:H999,TRUE)</f>
        <v>0</v>
      </c>
      <c r="F22" s="123" t="str">
        <v>Barometische druk</v>
      </c>
      <c r="G22" s="145" t="str">
        <v>MPRLS Ported Pressure Sensor Breakout</v>
      </c>
      <c r="H22" s="199" t="b">
        <v>0</v>
      </c>
      <c r="I22" s="200" t="b">
        <v>0</v>
      </c>
      <c r="J22" s="200" t="b">
        <v>0</v>
      </c>
      <c r="K22" s="201" t="b">
        <v>0</v>
      </c>
      <c r="L22" s="201" t="b">
        <v>0</v>
      </c>
      <c r="M22" s="201" t="b">
        <v>0</v>
      </c>
      <c r="N22" s="201" t="b">
        <v>0</v>
      </c>
      <c r="O22" s="201" t="b">
        <v>0</v>
      </c>
      <c r="P22" s="201" t="b">
        <v>0</v>
      </c>
      <c r="Q22" s="201" t="b">
        <v>0</v>
      </c>
      <c r="R22" s="201" t="b">
        <v>0</v>
      </c>
      <c r="S22" s="202" t="str">
        <v/>
      </c>
    </row>
    <row r="23" spans="2:19" x14ac:dyDescent="0.2">
      <c r="B23" s="198" t="s">
        <v>1108</v>
      </c>
      <c r="C23" s="198" t="s">
        <v>1112</v>
      </c>
      <c r="D23" s="198">
        <f>_xlfn.MINIFS('Lijst van sensoren'!$Q$7:$Q999,H7:H999,TRUE)</f>
        <v>0</v>
      </c>
      <c r="F23" s="123" t="str">
        <v>Barometische druk</v>
      </c>
      <c r="G23" s="145" t="str">
        <v xml:space="preserve">LPS35HW Water Resistant Pressure Sensor </v>
      </c>
      <c r="H23" s="199" t="b">
        <v>0</v>
      </c>
      <c r="I23" s="200" t="b">
        <v>0</v>
      </c>
      <c r="J23" s="200" t="b">
        <v>0</v>
      </c>
      <c r="K23" s="201" t="b">
        <v>0</v>
      </c>
      <c r="L23" s="201" t="b">
        <v>0</v>
      </c>
      <c r="M23" s="201" t="b">
        <v>0</v>
      </c>
      <c r="N23" s="201" t="b">
        <v>0</v>
      </c>
      <c r="O23" s="201" t="b">
        <v>0</v>
      </c>
      <c r="P23" s="201" t="b">
        <v>0</v>
      </c>
      <c r="Q23" s="201" t="b">
        <v>0</v>
      </c>
      <c r="R23" s="201" t="b">
        <v>0</v>
      </c>
      <c r="S23" s="202" t="str">
        <v/>
      </c>
    </row>
    <row r="24" spans="2:19" x14ac:dyDescent="0.2">
      <c r="B24" s="198"/>
      <c r="C24" s="198" t="s">
        <v>1113</v>
      </c>
      <c r="D24" s="198">
        <f>_xlfn.MAXIFS('Lijst van sensoren'!$Q$7:$Q999,H7:H999,TRUE)</f>
        <v>0</v>
      </c>
      <c r="F24" s="123" t="str">
        <v>Barometische druk</v>
      </c>
      <c r="G24" s="145" t="str">
        <v>BME680 - Temperature, Humidity, Pressure and Gas Sensor</v>
      </c>
      <c r="H24" s="199" t="b">
        <v>0</v>
      </c>
      <c r="I24" s="200" t="b">
        <v>0</v>
      </c>
      <c r="J24" s="200" t="b">
        <v>0</v>
      </c>
      <c r="K24" s="201" t="b">
        <v>0</v>
      </c>
      <c r="L24" s="201" t="b">
        <v>0</v>
      </c>
      <c r="M24" s="201" t="b">
        <v>0</v>
      </c>
      <c r="N24" s="201" t="b">
        <v>0</v>
      </c>
      <c r="O24" s="201" t="b">
        <v>0</v>
      </c>
      <c r="P24" s="201" t="b">
        <v>0</v>
      </c>
      <c r="Q24" s="201" t="b">
        <v>0</v>
      </c>
      <c r="R24" s="201" t="b">
        <v>0</v>
      </c>
      <c r="S24" s="202" t="str">
        <v/>
      </c>
    </row>
    <row r="25" spans="2:19" x14ac:dyDescent="0.2">
      <c r="B25" s="198" t="s">
        <v>1115</v>
      </c>
      <c r="C25" s="198" t="s">
        <v>1112</v>
      </c>
      <c r="D25" s="198">
        <f>_xlfn.MINIFS('Lijst van sensoren'!$S$7:$S999,H7:H999,TRUE)</f>
        <v>0</v>
      </c>
      <c r="F25" s="123" t="str">
        <v>Barometische druk</v>
      </c>
      <c r="G25" s="145" t="str">
        <v>AQMesh</v>
      </c>
      <c r="H25" s="199" t="b">
        <v>0</v>
      </c>
      <c r="I25" s="200" t="b">
        <v>0</v>
      </c>
      <c r="J25" s="200" t="b">
        <v>0</v>
      </c>
      <c r="K25" s="201" t="b">
        <v>0</v>
      </c>
      <c r="L25" s="201" t="b">
        <v>0</v>
      </c>
      <c r="M25" s="201" t="b">
        <v>0</v>
      </c>
      <c r="N25" s="201" t="b">
        <v>0</v>
      </c>
      <c r="O25" s="201" t="b">
        <v>0</v>
      </c>
      <c r="P25" s="201" t="b">
        <v>0</v>
      </c>
      <c r="Q25" s="201" t="b">
        <v>0</v>
      </c>
      <c r="R25" s="201" t="b">
        <v>0</v>
      </c>
      <c r="S25" s="202" t="str">
        <v/>
      </c>
    </row>
    <row r="26" spans="2:19" x14ac:dyDescent="0.2">
      <c r="B26" s="198"/>
      <c r="C26" s="198" t="s">
        <v>1113</v>
      </c>
      <c r="D26" s="198">
        <f>_xlfn.MAXIFS('Lijst van sensoren'!$S$7:$S999,H7:H999,TRUE)</f>
        <v>0</v>
      </c>
      <c r="F26" s="123" t="str">
        <v>Barometische druk</v>
      </c>
      <c r="G26" s="145" t="str">
        <v>AQT420</v>
      </c>
      <c r="H26" s="199" t="b">
        <v>0</v>
      </c>
      <c r="I26" s="200" t="b">
        <v>0</v>
      </c>
      <c r="J26" s="200" t="b">
        <v>0</v>
      </c>
      <c r="K26" s="201" t="b">
        <v>0</v>
      </c>
      <c r="L26" s="201" t="b">
        <v>0</v>
      </c>
      <c r="M26" s="201" t="b">
        <v>0</v>
      </c>
      <c r="N26" s="201" t="b">
        <v>0</v>
      </c>
      <c r="O26" s="201" t="b">
        <v>0</v>
      </c>
      <c r="P26" s="201" t="b">
        <v>0</v>
      </c>
      <c r="Q26" s="201" t="b">
        <v>0</v>
      </c>
      <c r="R26" s="201" t="b">
        <v>0</v>
      </c>
      <c r="S26" s="202" t="str">
        <v/>
      </c>
    </row>
    <row r="27" spans="2:19" x14ac:dyDescent="0.2">
      <c r="F27" s="123" t="str">
        <v>Barometische druk</v>
      </c>
      <c r="G27" s="145" t="str">
        <v>Kunak AIR Pro</v>
      </c>
      <c r="H27" s="199" t="b">
        <v>0</v>
      </c>
      <c r="I27" s="200" t="b">
        <v>0</v>
      </c>
      <c r="J27" s="200" t="b">
        <v>0</v>
      </c>
      <c r="K27" s="201" t="b">
        <v>0</v>
      </c>
      <c r="L27" s="201" t="b">
        <v>0</v>
      </c>
      <c r="M27" s="201" t="b">
        <v>0</v>
      </c>
      <c r="N27" s="201" t="b">
        <v>0</v>
      </c>
      <c r="O27" s="201" t="b">
        <v>0</v>
      </c>
      <c r="P27" s="201" t="b">
        <v>0</v>
      </c>
      <c r="Q27" s="201" t="b">
        <v>0</v>
      </c>
      <c r="R27" s="201" t="b">
        <v>0</v>
      </c>
      <c r="S27" s="202" t="str">
        <v/>
      </c>
    </row>
    <row r="28" spans="2:19" x14ac:dyDescent="0.2">
      <c r="F28" s="123" t="str">
        <v>Barometische druk</v>
      </c>
      <c r="G28" s="123" t="str">
        <v>High-precision pressure sensor FDAD33/35M</v>
      </c>
      <c r="H28" s="199" t="b">
        <v>0</v>
      </c>
      <c r="I28" s="200" t="b">
        <v>0</v>
      </c>
      <c r="J28" s="200" t="b">
        <v>0</v>
      </c>
      <c r="K28" s="201" t="b">
        <v>0</v>
      </c>
      <c r="L28" s="201" t="b">
        <v>0</v>
      </c>
      <c r="M28" s="201" t="b">
        <v>0</v>
      </c>
      <c r="N28" s="201" t="b">
        <v>0</v>
      </c>
      <c r="O28" s="201" t="b">
        <v>0</v>
      </c>
      <c r="P28" s="201" t="b">
        <v>0</v>
      </c>
      <c r="Q28" s="201" t="b">
        <v>0</v>
      </c>
      <c r="R28" s="201" t="b">
        <v>0</v>
      </c>
      <c r="S28" s="202" t="str">
        <v/>
      </c>
    </row>
    <row r="29" spans="2:19" x14ac:dyDescent="0.2">
      <c r="F29" s="123" t="str">
        <v>Beweging</v>
      </c>
      <c r="G29" s="145" t="str">
        <v>IR Break Beam Sensor - 5mm LEDs</v>
      </c>
      <c r="H29" s="199" t="b">
        <v>0</v>
      </c>
      <c r="I29" s="200" t="b">
        <v>0</v>
      </c>
      <c r="J29" s="200" t="b">
        <v>0</v>
      </c>
      <c r="K29" s="201" t="b">
        <v>0</v>
      </c>
      <c r="L29" s="201" t="b">
        <v>0</v>
      </c>
      <c r="M29" s="201" t="b">
        <v>0</v>
      </c>
      <c r="N29" s="201" t="b">
        <v>0</v>
      </c>
      <c r="O29" s="201" t="b">
        <v>0</v>
      </c>
      <c r="P29" s="201" t="b">
        <v>0</v>
      </c>
      <c r="Q29" s="201" t="b">
        <v>0</v>
      </c>
      <c r="R29" s="201" t="b">
        <v>0</v>
      </c>
      <c r="S29" s="202" t="str">
        <v/>
      </c>
    </row>
    <row r="30" spans="2:19" x14ac:dyDescent="0.2">
      <c r="F30" s="123" t="str">
        <v>Beweging</v>
      </c>
      <c r="G30" s="123" t="str">
        <v>TRU COMPONENTS IR-bewegingsmelder</v>
      </c>
      <c r="H30" s="199" t="b">
        <v>0</v>
      </c>
      <c r="I30" s="200" t="b">
        <v>0</v>
      </c>
      <c r="J30" s="200" t="b">
        <v>0</v>
      </c>
      <c r="K30" s="201" t="b">
        <v>0</v>
      </c>
      <c r="L30" s="201" t="b">
        <v>0</v>
      </c>
      <c r="M30" s="201" t="b">
        <v>0</v>
      </c>
      <c r="N30" s="201" t="b">
        <v>0</v>
      </c>
      <c r="O30" s="201" t="b">
        <v>0</v>
      </c>
      <c r="P30" s="201" t="b">
        <v>0</v>
      </c>
      <c r="Q30" s="201" t="b">
        <v>0</v>
      </c>
      <c r="R30" s="201" t="b">
        <v>0</v>
      </c>
      <c r="S30" s="202" t="str">
        <v/>
      </c>
    </row>
    <row r="31" spans="2:19" x14ac:dyDescent="0.2">
      <c r="F31" s="123" t="str">
        <v>Beweging</v>
      </c>
      <c r="G31" s="123" t="str">
        <v>sensIQ S KNX</v>
      </c>
      <c r="H31" s="199" t="b">
        <v>0</v>
      </c>
      <c r="I31" s="200" t="b">
        <v>0</v>
      </c>
      <c r="J31" s="200" t="b">
        <v>0</v>
      </c>
      <c r="K31" s="201" t="b">
        <v>0</v>
      </c>
      <c r="L31" s="201" t="b">
        <v>0</v>
      </c>
      <c r="M31" s="201" t="b">
        <v>0</v>
      </c>
      <c r="N31" s="201" t="b">
        <v>0</v>
      </c>
      <c r="O31" s="201" t="b">
        <v>0</v>
      </c>
      <c r="P31" s="201" t="b">
        <v>0</v>
      </c>
      <c r="Q31" s="201" t="b">
        <v>0</v>
      </c>
      <c r="R31" s="201" t="b">
        <v>0</v>
      </c>
      <c r="S31" s="202" t="str">
        <v/>
      </c>
    </row>
    <row r="32" spans="2:19" x14ac:dyDescent="0.2">
      <c r="F32" s="123" t="str">
        <v>Beweging</v>
      </c>
      <c r="G32" s="123" t="str">
        <v>IS 345</v>
      </c>
      <c r="H32" s="199" t="b">
        <v>0</v>
      </c>
      <c r="I32" s="200" t="b">
        <v>0</v>
      </c>
      <c r="J32" s="200" t="b">
        <v>0</v>
      </c>
      <c r="K32" s="201" t="b">
        <v>0</v>
      </c>
      <c r="L32" s="201" t="b">
        <v>0</v>
      </c>
      <c r="M32" s="201" t="b">
        <v>0</v>
      </c>
      <c r="N32" s="201" t="b">
        <v>0</v>
      </c>
      <c r="O32" s="201" t="b">
        <v>0</v>
      </c>
      <c r="P32" s="201" t="b">
        <v>0</v>
      </c>
      <c r="Q32" s="201" t="b">
        <v>0</v>
      </c>
      <c r="R32" s="201" t="b">
        <v>0</v>
      </c>
      <c r="S32" s="202" t="str">
        <v/>
      </c>
    </row>
    <row r="33" spans="6:19" x14ac:dyDescent="0.2">
      <c r="F33" s="123" t="str">
        <v>Beweging</v>
      </c>
      <c r="G33" s="123" t="str">
        <v>DT8360 Series</v>
      </c>
      <c r="H33" s="199" t="b">
        <v>0</v>
      </c>
      <c r="I33" s="200" t="b">
        <v>0</v>
      </c>
      <c r="J33" s="200" t="b">
        <v>0</v>
      </c>
      <c r="K33" s="201" t="b">
        <v>0</v>
      </c>
      <c r="L33" s="201" t="b">
        <v>0</v>
      </c>
      <c r="M33" s="201" t="b">
        <v>0</v>
      </c>
      <c r="N33" s="201" t="b">
        <v>0</v>
      </c>
      <c r="O33" s="201" t="b">
        <v>0</v>
      </c>
      <c r="P33" s="201" t="b">
        <v>0</v>
      </c>
      <c r="Q33" s="201" t="b">
        <v>0</v>
      </c>
      <c r="R33" s="201" t="b">
        <v>0</v>
      </c>
      <c r="S33" s="202" t="str">
        <v/>
      </c>
    </row>
    <row r="34" spans="6:19" x14ac:dyDescent="0.2">
      <c r="F34" s="123" t="str">
        <v>Beweging</v>
      </c>
      <c r="G34" s="123" t="str">
        <v>PIR SENSOR</v>
      </c>
      <c r="H34" s="199" t="b">
        <v>0</v>
      </c>
      <c r="I34" s="200" t="b">
        <v>0</v>
      </c>
      <c r="J34" s="200" t="b">
        <v>0</v>
      </c>
      <c r="K34" s="201" t="b">
        <v>0</v>
      </c>
      <c r="L34" s="201" t="b">
        <v>0</v>
      </c>
      <c r="M34" s="201" t="b">
        <v>0</v>
      </c>
      <c r="N34" s="201" t="b">
        <v>0</v>
      </c>
      <c r="O34" s="201" t="b">
        <v>0</v>
      </c>
      <c r="P34" s="201" t="b">
        <v>0</v>
      </c>
      <c r="Q34" s="201" t="b">
        <v>0</v>
      </c>
      <c r="R34" s="201" t="b">
        <v>0</v>
      </c>
      <c r="S34" s="202" t="str">
        <v/>
      </c>
    </row>
    <row r="35" spans="6:19" x14ac:dyDescent="0.2">
      <c r="F35" s="123" t="str">
        <v>Bloeddruk</v>
      </c>
      <c r="G35" s="145" t="str">
        <v>Finger Pulse Oximeter with Bluetooth LE - BM1000</v>
      </c>
      <c r="H35" s="199" t="b">
        <v>0</v>
      </c>
      <c r="I35" s="200" t="b">
        <v>0</v>
      </c>
      <c r="J35" s="200" t="b">
        <v>0</v>
      </c>
      <c r="K35" s="201" t="b">
        <v>0</v>
      </c>
      <c r="L35" s="201" t="b">
        <v>0</v>
      </c>
      <c r="M35" s="201" t="b">
        <v>0</v>
      </c>
      <c r="N35" s="201" t="b">
        <v>0</v>
      </c>
      <c r="O35" s="201" t="b">
        <v>0</v>
      </c>
      <c r="P35" s="201" t="b">
        <v>0</v>
      </c>
      <c r="Q35" s="201" t="b">
        <v>0</v>
      </c>
      <c r="R35" s="201" t="b">
        <v>0</v>
      </c>
      <c r="S35" s="202" t="str">
        <v/>
      </c>
    </row>
    <row r="36" spans="6:19" x14ac:dyDescent="0.2">
      <c r="F36" s="123" t="str">
        <v>Bloeddruk</v>
      </c>
      <c r="G36" s="123" t="str">
        <v>M2 HEM-7121-E</v>
      </c>
      <c r="H36" s="199" t="b">
        <v>0</v>
      </c>
      <c r="I36" s="200" t="b">
        <v>0</v>
      </c>
      <c r="J36" s="200" t="b">
        <v>0</v>
      </c>
      <c r="K36" s="201" t="b">
        <v>0</v>
      </c>
      <c r="L36" s="201" t="b">
        <v>0</v>
      </c>
      <c r="M36" s="201" t="b">
        <v>0</v>
      </c>
      <c r="N36" s="201" t="b">
        <v>0</v>
      </c>
      <c r="O36" s="201" t="b">
        <v>0</v>
      </c>
      <c r="P36" s="201" t="b">
        <v>0</v>
      </c>
      <c r="Q36" s="201" t="b">
        <v>0</v>
      </c>
      <c r="R36" s="201" t="b">
        <v>0</v>
      </c>
      <c r="S36" s="202" t="str">
        <v/>
      </c>
    </row>
    <row r="37" spans="6:19" x14ac:dyDescent="0.2">
      <c r="F37" s="123" t="str">
        <v>Bloeddruk</v>
      </c>
      <c r="G37" s="123" t="str">
        <v>Fluigent Pressure Unit</v>
      </c>
      <c r="H37" s="199" t="b">
        <v>0</v>
      </c>
      <c r="I37" s="200" t="b">
        <v>0</v>
      </c>
      <c r="J37" s="200" t="b">
        <v>0</v>
      </c>
      <c r="K37" s="201" t="b">
        <v>0</v>
      </c>
      <c r="L37" s="201" t="b">
        <v>0</v>
      </c>
      <c r="M37" s="201" t="b">
        <v>0</v>
      </c>
      <c r="N37" s="201" t="b">
        <v>0</v>
      </c>
      <c r="O37" s="201" t="b">
        <v>0</v>
      </c>
      <c r="P37" s="201" t="b">
        <v>0</v>
      </c>
      <c r="Q37" s="201" t="b">
        <v>0</v>
      </c>
      <c r="R37" s="201" t="b">
        <v>0</v>
      </c>
      <c r="S37" s="202" t="str">
        <v/>
      </c>
    </row>
    <row r="38" spans="6:19" x14ac:dyDescent="0.2">
      <c r="F38" s="123" t="str">
        <v>Bloeddruk</v>
      </c>
      <c r="G38" s="123" t="str">
        <v xml:space="preserve">Vernier Blood Pressure </v>
      </c>
      <c r="H38" s="199" t="b">
        <v>0</v>
      </c>
      <c r="I38" s="200" t="b">
        <v>0</v>
      </c>
      <c r="J38" s="200" t="b">
        <v>0</v>
      </c>
      <c r="K38" s="201" t="b">
        <v>0</v>
      </c>
      <c r="L38" s="201" t="b">
        <v>0</v>
      </c>
      <c r="M38" s="201" t="b">
        <v>0</v>
      </c>
      <c r="N38" s="201" t="b">
        <v>0</v>
      </c>
      <c r="O38" s="201" t="b">
        <v>0</v>
      </c>
      <c r="P38" s="201" t="b">
        <v>0</v>
      </c>
      <c r="Q38" s="201" t="b">
        <v>0</v>
      </c>
      <c r="R38" s="201" t="b">
        <v>0</v>
      </c>
      <c r="S38" s="202" t="str">
        <v/>
      </c>
    </row>
    <row r="39" spans="6:19" x14ac:dyDescent="0.2">
      <c r="F39" s="123" t="str">
        <v>Bloeddruk</v>
      </c>
      <c r="G39" s="123" t="str">
        <v xml:space="preserve">Fujikura AP/AG Series </v>
      </c>
      <c r="H39" s="199" t="b">
        <v>0</v>
      </c>
      <c r="I39" s="200" t="b">
        <v>0</v>
      </c>
      <c r="J39" s="200" t="b">
        <v>0</v>
      </c>
      <c r="K39" s="201" t="b">
        <v>0</v>
      </c>
      <c r="L39" s="201" t="b">
        <v>0</v>
      </c>
      <c r="M39" s="201" t="b">
        <v>0</v>
      </c>
      <c r="N39" s="201" t="b">
        <v>0</v>
      </c>
      <c r="O39" s="201" t="b">
        <v>0</v>
      </c>
      <c r="P39" s="201" t="b">
        <v>0</v>
      </c>
      <c r="Q39" s="201" t="b">
        <v>0</v>
      </c>
      <c r="R39" s="201" t="b">
        <v>0</v>
      </c>
      <c r="S39" s="202" t="str">
        <v/>
      </c>
    </row>
    <row r="40" spans="6:19" x14ac:dyDescent="0.2">
      <c r="F40" s="123" t="str">
        <v>Bloedzuurstof</v>
      </c>
      <c r="G40" s="145" t="str">
        <v>Finger Pulse Oximeter with Bluetooth LE - BM1001</v>
      </c>
      <c r="H40" s="199" t="b">
        <v>0</v>
      </c>
      <c r="I40" s="200" t="b">
        <v>0</v>
      </c>
      <c r="J40" s="200" t="b">
        <v>0</v>
      </c>
      <c r="K40" s="201" t="b">
        <v>0</v>
      </c>
      <c r="L40" s="201" t="b">
        <v>0</v>
      </c>
      <c r="M40" s="201" t="b">
        <v>0</v>
      </c>
      <c r="N40" s="201" t="b">
        <v>0</v>
      </c>
      <c r="O40" s="201" t="b">
        <v>0</v>
      </c>
      <c r="P40" s="201" t="b">
        <v>0</v>
      </c>
      <c r="Q40" s="201" t="b">
        <v>0</v>
      </c>
      <c r="R40" s="201" t="b">
        <v>0</v>
      </c>
      <c r="S40" s="202" t="str">
        <v/>
      </c>
    </row>
    <row r="41" spans="6:19" x14ac:dyDescent="0.2">
      <c r="F41" s="123" t="str">
        <v>Bloedzuurstof</v>
      </c>
      <c r="G41" s="123" t="str">
        <v>SparkFun Pulse Oximeter and Heart Rate Sensor</v>
      </c>
      <c r="H41" s="199" t="b">
        <v>0</v>
      </c>
      <c r="I41" s="200" t="b">
        <v>0</v>
      </c>
      <c r="J41" s="200" t="b">
        <v>0</v>
      </c>
      <c r="K41" s="201" t="b">
        <v>0</v>
      </c>
      <c r="L41" s="201" t="b">
        <v>0</v>
      </c>
      <c r="M41" s="201" t="b">
        <v>0</v>
      </c>
      <c r="N41" s="201" t="b">
        <v>0</v>
      </c>
      <c r="O41" s="201" t="b">
        <v>0</v>
      </c>
      <c r="P41" s="201" t="b">
        <v>0</v>
      </c>
      <c r="Q41" s="201" t="b">
        <v>0</v>
      </c>
      <c r="R41" s="201" t="b">
        <v>0</v>
      </c>
      <c r="S41" s="202" t="str">
        <v/>
      </c>
    </row>
    <row r="42" spans="6:19" x14ac:dyDescent="0.2">
      <c r="F42" s="123" t="str">
        <v>Bloedzuurstof</v>
      </c>
      <c r="G42" s="123" t="str">
        <v xml:space="preserve">Nellcor DS100A </v>
      </c>
      <c r="H42" s="199" t="b">
        <v>0</v>
      </c>
      <c r="I42" s="200" t="b">
        <v>0</v>
      </c>
      <c r="J42" s="200" t="b">
        <v>0</v>
      </c>
      <c r="K42" s="201" t="b">
        <v>0</v>
      </c>
      <c r="L42" s="201" t="b">
        <v>0</v>
      </c>
      <c r="M42" s="201" t="b">
        <v>0</v>
      </c>
      <c r="N42" s="201" t="b">
        <v>0</v>
      </c>
      <c r="O42" s="201" t="b">
        <v>0</v>
      </c>
      <c r="P42" s="201" t="b">
        <v>0</v>
      </c>
      <c r="Q42" s="201" t="b">
        <v>0</v>
      </c>
      <c r="R42" s="201" t="b">
        <v>0</v>
      </c>
      <c r="S42" s="202" t="str">
        <v/>
      </c>
    </row>
    <row r="43" spans="6:19" x14ac:dyDescent="0.2">
      <c r="F43" s="123" t="str">
        <v>Bloedzuurstof</v>
      </c>
      <c r="G43" s="123" t="str">
        <v>SENSPRO-SpO2</v>
      </c>
      <c r="H43" s="199" t="b">
        <v>0</v>
      </c>
      <c r="I43" s="200" t="b">
        <v>0</v>
      </c>
      <c r="J43" s="200" t="b">
        <v>0</v>
      </c>
      <c r="K43" s="201" t="b">
        <v>0</v>
      </c>
      <c r="L43" s="201" t="b">
        <v>0</v>
      </c>
      <c r="M43" s="201" t="b">
        <v>0</v>
      </c>
      <c r="N43" s="201" t="b">
        <v>0</v>
      </c>
      <c r="O43" s="201" t="b">
        <v>0</v>
      </c>
      <c r="P43" s="201" t="b">
        <v>0</v>
      </c>
      <c r="Q43" s="201" t="b">
        <v>0</v>
      </c>
      <c r="R43" s="201" t="b">
        <v>0</v>
      </c>
      <c r="S43" s="202" t="str">
        <v/>
      </c>
    </row>
    <row r="44" spans="6:19" x14ac:dyDescent="0.2">
      <c r="F44" s="123" t="str">
        <v>Bloedzuurstof</v>
      </c>
      <c r="G44" s="123" t="str">
        <v>MAXREFDES</v>
      </c>
      <c r="H44" s="199" t="b">
        <v>0</v>
      </c>
      <c r="I44" s="200" t="b">
        <v>0</v>
      </c>
      <c r="J44" s="200" t="b">
        <v>0</v>
      </c>
      <c r="K44" s="201" t="b">
        <v>0</v>
      </c>
      <c r="L44" s="201" t="b">
        <v>0</v>
      </c>
      <c r="M44" s="201" t="b">
        <v>0</v>
      </c>
      <c r="N44" s="201" t="b">
        <v>0</v>
      </c>
      <c r="O44" s="201" t="b">
        <v>0</v>
      </c>
      <c r="P44" s="201" t="b">
        <v>0</v>
      </c>
      <c r="Q44" s="201" t="b">
        <v>0</v>
      </c>
      <c r="R44" s="201" t="b">
        <v>0</v>
      </c>
      <c r="S44" s="202" t="str">
        <v/>
      </c>
    </row>
    <row r="45" spans="6:19" x14ac:dyDescent="0.2">
      <c r="F45" s="123" t="str">
        <v>Bodem temperatuur</v>
      </c>
      <c r="G45" s="145" t="str">
        <v>Sigrow SOIL PRO</v>
      </c>
      <c r="H45" s="199" t="b">
        <v>0</v>
      </c>
      <c r="I45" s="200" t="b">
        <v>0</v>
      </c>
      <c r="J45" s="200" t="b">
        <v>0</v>
      </c>
      <c r="K45" s="201" t="b">
        <v>0</v>
      </c>
      <c r="L45" s="201" t="b">
        <v>0</v>
      </c>
      <c r="M45" s="201" t="b">
        <v>0</v>
      </c>
      <c r="N45" s="201" t="b">
        <v>0</v>
      </c>
      <c r="O45" s="201" t="b">
        <v>0</v>
      </c>
      <c r="P45" s="201" t="b">
        <v>0</v>
      </c>
      <c r="Q45" s="201" t="b">
        <v>0</v>
      </c>
      <c r="R45" s="201" t="b">
        <v>0</v>
      </c>
      <c r="S45" s="202" t="str">
        <v/>
      </c>
    </row>
    <row r="46" spans="6:19" x14ac:dyDescent="0.2">
      <c r="F46" s="123" t="str">
        <v>Bodem temperatuur</v>
      </c>
      <c r="G46" s="123" t="str">
        <v>ST01 soil temperature sensor</v>
      </c>
      <c r="H46" s="199" t="b">
        <v>0</v>
      </c>
      <c r="I46" s="200" t="b">
        <v>0</v>
      </c>
      <c r="J46" s="200" t="b">
        <v>0</v>
      </c>
      <c r="K46" s="201" t="b">
        <v>0</v>
      </c>
      <c r="L46" s="201" t="b">
        <v>0</v>
      </c>
      <c r="M46" s="201" t="b">
        <v>0</v>
      </c>
      <c r="N46" s="201" t="b">
        <v>0</v>
      </c>
      <c r="O46" s="201" t="b">
        <v>0</v>
      </c>
      <c r="P46" s="201" t="b">
        <v>0</v>
      </c>
      <c r="Q46" s="201" t="b">
        <v>0</v>
      </c>
      <c r="R46" s="201" t="b">
        <v>0</v>
      </c>
      <c r="S46" s="202" t="str">
        <v/>
      </c>
    </row>
    <row r="47" spans="6:19" x14ac:dyDescent="0.2">
      <c r="F47" s="123" t="str">
        <v>Bodem temperatuur</v>
      </c>
      <c r="G47" s="123" t="str">
        <v>THERM200 Soil Temperature Sensor Probes</v>
      </c>
      <c r="H47" s="199" t="b">
        <v>0</v>
      </c>
      <c r="I47" s="200" t="b">
        <v>0</v>
      </c>
      <c r="J47" s="200" t="b">
        <v>0</v>
      </c>
      <c r="K47" s="201" t="b">
        <v>0</v>
      </c>
      <c r="L47" s="201" t="b">
        <v>0</v>
      </c>
      <c r="M47" s="201" t="b">
        <v>0</v>
      </c>
      <c r="N47" s="201" t="b">
        <v>0</v>
      </c>
      <c r="O47" s="201" t="b">
        <v>0</v>
      </c>
      <c r="P47" s="201" t="b">
        <v>0</v>
      </c>
      <c r="Q47" s="201" t="b">
        <v>0</v>
      </c>
      <c r="R47" s="201" t="b">
        <v>0</v>
      </c>
      <c r="S47" s="202" t="str">
        <v/>
      </c>
    </row>
    <row r="48" spans="6:19" x14ac:dyDescent="0.2">
      <c r="F48" s="123" t="str">
        <v>Bodem temperatuur</v>
      </c>
      <c r="G48" s="123" t="str">
        <v>Sigrow Soil Pro Mini</v>
      </c>
      <c r="H48" s="199" t="b">
        <v>0</v>
      </c>
      <c r="I48" s="200" t="b">
        <v>0</v>
      </c>
      <c r="J48" s="200" t="b">
        <v>0</v>
      </c>
      <c r="K48" s="201" t="b">
        <v>0</v>
      </c>
      <c r="L48" s="201" t="b">
        <v>0</v>
      </c>
      <c r="M48" s="201" t="b">
        <v>0</v>
      </c>
      <c r="N48" s="201" t="b">
        <v>0</v>
      </c>
      <c r="O48" s="201" t="b">
        <v>0</v>
      </c>
      <c r="P48" s="201" t="b">
        <v>0</v>
      </c>
      <c r="Q48" s="201" t="b">
        <v>0</v>
      </c>
      <c r="R48" s="201" t="b">
        <v>0</v>
      </c>
      <c r="S48" s="202" t="str">
        <v/>
      </c>
    </row>
    <row r="49" spans="6:19" x14ac:dyDescent="0.2">
      <c r="F49" s="123" t="str">
        <v>Bodemvochtigheid</v>
      </c>
      <c r="G49" s="145" t="str">
        <v>Sigrow SOIL PRO</v>
      </c>
      <c r="H49" s="199" t="b">
        <v>0</v>
      </c>
      <c r="I49" s="200" t="b">
        <v>0</v>
      </c>
      <c r="J49" s="200" t="b">
        <v>0</v>
      </c>
      <c r="K49" s="201" t="b">
        <v>0</v>
      </c>
      <c r="L49" s="201" t="b">
        <v>0</v>
      </c>
      <c r="M49" s="201" t="b">
        <v>0</v>
      </c>
      <c r="N49" s="201" t="b">
        <v>0</v>
      </c>
      <c r="O49" s="201" t="b">
        <v>0</v>
      </c>
      <c r="P49" s="201" t="b">
        <v>0</v>
      </c>
      <c r="Q49" s="201" t="b">
        <v>0</v>
      </c>
      <c r="R49" s="201" t="b">
        <v>0</v>
      </c>
      <c r="S49" s="202" t="str">
        <v/>
      </c>
    </row>
    <row r="50" spans="6:19" x14ac:dyDescent="0.2">
      <c r="F50" s="123" t="str">
        <v>Bodemvochtigheid</v>
      </c>
      <c r="G50" s="145" t="str">
        <v>Gardena smart soil moisture sensor</v>
      </c>
      <c r="H50" s="199" t="b">
        <v>0</v>
      </c>
      <c r="I50" s="200" t="b">
        <v>0</v>
      </c>
      <c r="J50" s="200" t="b">
        <v>0</v>
      </c>
      <c r="K50" s="201" t="b">
        <v>0</v>
      </c>
      <c r="L50" s="201" t="b">
        <v>0</v>
      </c>
      <c r="M50" s="201" t="b">
        <v>0</v>
      </c>
      <c r="N50" s="201" t="b">
        <v>0</v>
      </c>
      <c r="O50" s="201" t="b">
        <v>0</v>
      </c>
      <c r="P50" s="201" t="b">
        <v>0</v>
      </c>
      <c r="Q50" s="201" t="b">
        <v>0</v>
      </c>
      <c r="R50" s="201" t="b">
        <v>0</v>
      </c>
      <c r="S50" s="202" t="str">
        <v/>
      </c>
    </row>
    <row r="51" spans="6:19" x14ac:dyDescent="0.2">
      <c r="F51" s="123" t="str">
        <v>Bodemvochtigheid</v>
      </c>
      <c r="G51" s="145" t="str">
        <v>Capacitive Moisture Sensor</v>
      </c>
      <c r="H51" s="199" t="b">
        <v>0</v>
      </c>
      <c r="I51" s="200" t="b">
        <v>0</v>
      </c>
      <c r="J51" s="200" t="b">
        <v>0</v>
      </c>
      <c r="K51" s="201" t="b">
        <v>0</v>
      </c>
      <c r="L51" s="201" t="b">
        <v>0</v>
      </c>
      <c r="M51" s="201" t="b">
        <v>0</v>
      </c>
      <c r="N51" s="201" t="b">
        <v>0</v>
      </c>
      <c r="O51" s="201" t="b">
        <v>0</v>
      </c>
      <c r="P51" s="201" t="b">
        <v>0</v>
      </c>
      <c r="Q51" s="201" t="b">
        <v>0</v>
      </c>
      <c r="R51" s="201" t="b">
        <v>0</v>
      </c>
      <c r="S51" s="202" t="str">
        <v/>
      </c>
    </row>
    <row r="52" spans="6:19" x14ac:dyDescent="0.2">
      <c r="F52" s="123" t="str">
        <v>Bodemvochtigheid</v>
      </c>
      <c r="G52" s="145" t="str">
        <v>ECOWITT WH51 Soil Moisture Sensor</v>
      </c>
      <c r="H52" s="199" t="b">
        <v>0</v>
      </c>
      <c r="I52" s="200" t="b">
        <v>0</v>
      </c>
      <c r="J52" s="200" t="b">
        <v>0</v>
      </c>
      <c r="K52" s="201" t="b">
        <v>0</v>
      </c>
      <c r="L52" s="201" t="b">
        <v>0</v>
      </c>
      <c r="M52" s="201" t="b">
        <v>0</v>
      </c>
      <c r="N52" s="201" t="b">
        <v>0</v>
      </c>
      <c r="O52" s="201" t="b">
        <v>0</v>
      </c>
      <c r="P52" s="201" t="b">
        <v>0</v>
      </c>
      <c r="Q52" s="201" t="b">
        <v>0</v>
      </c>
      <c r="R52" s="201" t="b">
        <v>0</v>
      </c>
      <c r="S52" s="202" t="str">
        <v/>
      </c>
    </row>
    <row r="53" spans="6:19" x14ac:dyDescent="0.2">
      <c r="F53" s="123" t="str">
        <v>Bodemvochtigheid</v>
      </c>
      <c r="G53" s="145" t="str">
        <v>Resistive Soil Moisture Sensor</v>
      </c>
      <c r="H53" s="199" t="b">
        <v>0</v>
      </c>
      <c r="I53" s="200" t="b">
        <v>0</v>
      </c>
      <c r="J53" s="200" t="b">
        <v>0</v>
      </c>
      <c r="K53" s="201" t="b">
        <v>0</v>
      </c>
      <c r="L53" s="201" t="b">
        <v>0</v>
      </c>
      <c r="M53" s="201" t="b">
        <v>0</v>
      </c>
      <c r="N53" s="201" t="b">
        <v>0</v>
      </c>
      <c r="O53" s="201" t="b">
        <v>0</v>
      </c>
      <c r="P53" s="201" t="b">
        <v>0</v>
      </c>
      <c r="Q53" s="201" t="b">
        <v>0</v>
      </c>
      <c r="R53" s="201" t="b">
        <v>0</v>
      </c>
      <c r="S53" s="202" t="str">
        <v/>
      </c>
    </row>
    <row r="54" spans="6:19" x14ac:dyDescent="0.2">
      <c r="F54" s="123" t="str">
        <v>Bodemvochtigheid</v>
      </c>
      <c r="G54" s="123" t="str">
        <v>RK520-04 Multilayer Conduit Type Soil Temperature and Humidity Sensor</v>
      </c>
      <c r="H54" s="199" t="b">
        <v>0</v>
      </c>
      <c r="I54" s="200" t="b">
        <v>0</v>
      </c>
      <c r="J54" s="200" t="b">
        <v>0</v>
      </c>
      <c r="K54" s="201" t="b">
        <v>0</v>
      </c>
      <c r="L54" s="201" t="b">
        <v>0</v>
      </c>
      <c r="M54" s="201" t="b">
        <v>0</v>
      </c>
      <c r="N54" s="201" t="b">
        <v>0</v>
      </c>
      <c r="O54" s="201" t="b">
        <v>0</v>
      </c>
      <c r="P54" s="201" t="b">
        <v>0</v>
      </c>
      <c r="Q54" s="201" t="b">
        <v>0</v>
      </c>
      <c r="R54" s="201" t="b">
        <v>0</v>
      </c>
      <c r="S54" s="202" t="str">
        <v/>
      </c>
    </row>
    <row r="55" spans="6:19" x14ac:dyDescent="0.2">
      <c r="F55" s="123" t="str">
        <v>CO</v>
      </c>
      <c r="G55" s="145" t="str">
        <v>AQMesh</v>
      </c>
      <c r="H55" s="199" t="b">
        <v>0</v>
      </c>
      <c r="I55" s="200" t="b">
        <v>0</v>
      </c>
      <c r="J55" s="200" t="b">
        <v>0</v>
      </c>
      <c r="K55" s="201" t="b">
        <v>0</v>
      </c>
      <c r="L55" s="201" t="b">
        <v>0</v>
      </c>
      <c r="M55" s="201" t="b">
        <v>0</v>
      </c>
      <c r="N55" s="201" t="b">
        <v>0</v>
      </c>
      <c r="O55" s="201" t="b">
        <v>0</v>
      </c>
      <c r="P55" s="201" t="b">
        <v>0</v>
      </c>
      <c r="Q55" s="201" t="b">
        <v>0</v>
      </c>
      <c r="R55" s="201" t="b">
        <v>0</v>
      </c>
      <c r="S55" s="202" t="str">
        <v/>
      </c>
    </row>
    <row r="56" spans="6:19" x14ac:dyDescent="0.2">
      <c r="F56" s="123" t="str">
        <v>CO</v>
      </c>
      <c r="G56" s="145" t="str">
        <v>AQT420</v>
      </c>
      <c r="H56" s="199" t="b">
        <v>0</v>
      </c>
      <c r="I56" s="200" t="b">
        <v>0</v>
      </c>
      <c r="J56" s="200" t="b">
        <v>0</v>
      </c>
      <c r="K56" s="201" t="b">
        <v>0</v>
      </c>
      <c r="L56" s="201" t="b">
        <v>0</v>
      </c>
      <c r="M56" s="201" t="b">
        <v>0</v>
      </c>
      <c r="N56" s="201" t="b">
        <v>0</v>
      </c>
      <c r="O56" s="201" t="b">
        <v>0</v>
      </c>
      <c r="P56" s="201" t="b">
        <v>0</v>
      </c>
      <c r="Q56" s="201" t="b">
        <v>0</v>
      </c>
      <c r="R56" s="201" t="b">
        <v>0</v>
      </c>
      <c r="S56" s="202" t="str">
        <v/>
      </c>
    </row>
    <row r="57" spans="6:19" x14ac:dyDescent="0.2">
      <c r="F57" s="123" t="str">
        <v>CO</v>
      </c>
      <c r="G57" s="145" t="str">
        <v>Kunak AIR Pro</v>
      </c>
      <c r="H57" s="199" t="b">
        <v>0</v>
      </c>
      <c r="I57" s="200" t="b">
        <v>0</v>
      </c>
      <c r="J57" s="200" t="b">
        <v>0</v>
      </c>
      <c r="K57" s="201" t="b">
        <v>0</v>
      </c>
      <c r="L57" s="201" t="b">
        <v>0</v>
      </c>
      <c r="M57" s="201" t="b">
        <v>0</v>
      </c>
      <c r="N57" s="201" t="b">
        <v>0</v>
      </c>
      <c r="O57" s="201" t="b">
        <v>0</v>
      </c>
      <c r="P57" s="201" t="b">
        <v>0</v>
      </c>
      <c r="Q57" s="201" t="b">
        <v>0</v>
      </c>
      <c r="R57" s="201" t="b">
        <v>0</v>
      </c>
      <c r="S57" s="202" t="str">
        <v/>
      </c>
    </row>
    <row r="58" spans="6:19" x14ac:dyDescent="0.2">
      <c r="F58" s="123" t="str">
        <v>CO</v>
      </c>
      <c r="G58" s="123" t="str">
        <v xml:space="preserve">Carbon Monoxide Probe ADOS 592 TOX
</v>
      </c>
      <c r="H58" s="199" t="b">
        <v>0</v>
      </c>
      <c r="I58" s="200" t="b">
        <v>0</v>
      </c>
      <c r="J58" s="200" t="b">
        <v>0</v>
      </c>
      <c r="K58" s="201" t="b">
        <v>0</v>
      </c>
      <c r="L58" s="201" t="b">
        <v>0</v>
      </c>
      <c r="M58" s="201" t="b">
        <v>0</v>
      </c>
      <c r="N58" s="201" t="b">
        <v>0</v>
      </c>
      <c r="O58" s="201" t="b">
        <v>0</v>
      </c>
      <c r="P58" s="201" t="b">
        <v>0</v>
      </c>
      <c r="Q58" s="201" t="b">
        <v>0</v>
      </c>
      <c r="R58" s="201" t="b">
        <v>0</v>
      </c>
      <c r="S58" s="202" t="str">
        <v/>
      </c>
    </row>
    <row r="59" spans="6:19" x14ac:dyDescent="0.2">
      <c r="F59" s="123" t="str">
        <v>CO</v>
      </c>
      <c r="G59" s="123" t="str">
        <v>S5000 Gas Monitor</v>
      </c>
      <c r="H59" s="199" t="b">
        <v>0</v>
      </c>
      <c r="I59" s="200" t="b">
        <v>0</v>
      </c>
      <c r="J59" s="200" t="b">
        <v>0</v>
      </c>
      <c r="K59" s="201" t="b">
        <v>0</v>
      </c>
      <c r="L59" s="201" t="b">
        <v>0</v>
      </c>
      <c r="M59" s="201" t="b">
        <v>0</v>
      </c>
      <c r="N59" s="201" t="b">
        <v>0</v>
      </c>
      <c r="O59" s="201" t="b">
        <v>0</v>
      </c>
      <c r="P59" s="201" t="b">
        <v>0</v>
      </c>
      <c r="Q59" s="201" t="b">
        <v>0</v>
      </c>
      <c r="R59" s="201" t="b">
        <v>0</v>
      </c>
      <c r="S59" s="202" t="str">
        <v/>
      </c>
    </row>
    <row r="60" spans="6:19" x14ac:dyDescent="0.2">
      <c r="F60" s="123" t="str">
        <v>CO2</v>
      </c>
      <c r="G60" s="145" t="str">
        <v>AQMesh</v>
      </c>
      <c r="H60" s="199" t="b">
        <v>0</v>
      </c>
      <c r="I60" s="200" t="b">
        <v>0</v>
      </c>
      <c r="J60" s="200" t="b">
        <v>0</v>
      </c>
      <c r="K60" s="201" t="b">
        <v>0</v>
      </c>
      <c r="L60" s="201" t="b">
        <v>0</v>
      </c>
      <c r="M60" s="201" t="b">
        <v>0</v>
      </c>
      <c r="N60" s="201" t="b">
        <v>0</v>
      </c>
      <c r="O60" s="201" t="b">
        <v>0</v>
      </c>
      <c r="P60" s="201" t="b">
        <v>0</v>
      </c>
      <c r="Q60" s="201" t="b">
        <v>0</v>
      </c>
      <c r="R60" s="201" t="b">
        <v>0</v>
      </c>
      <c r="S60" s="202" t="str">
        <v/>
      </c>
    </row>
    <row r="61" spans="6:19" x14ac:dyDescent="0.2">
      <c r="F61" s="123" t="str">
        <v>CO2</v>
      </c>
      <c r="G61" s="145" t="str">
        <v>Kunak AIR Pro</v>
      </c>
      <c r="H61" s="199" t="b">
        <v>0</v>
      </c>
      <c r="I61" s="200" t="b">
        <v>0</v>
      </c>
      <c r="J61" s="200" t="b">
        <v>0</v>
      </c>
      <c r="K61" s="201" t="b">
        <v>0</v>
      </c>
      <c r="L61" s="201" t="b">
        <v>0</v>
      </c>
      <c r="M61" s="201" t="b">
        <v>0</v>
      </c>
      <c r="N61" s="201" t="b">
        <v>0</v>
      </c>
      <c r="O61" s="201" t="b">
        <v>0</v>
      </c>
      <c r="P61" s="201" t="b">
        <v>0</v>
      </c>
      <c r="Q61" s="201" t="b">
        <v>0</v>
      </c>
      <c r="R61" s="201" t="b">
        <v>0</v>
      </c>
      <c r="S61" s="202" t="str">
        <v/>
      </c>
    </row>
    <row r="62" spans="6:19" x14ac:dyDescent="0.2">
      <c r="F62" s="123" t="str">
        <v>CO2</v>
      </c>
      <c r="G62" s="123" t="str">
        <v>Digital carbon dioxide sensor FYAD 00 CO2</v>
      </c>
      <c r="H62" s="199" t="b">
        <v>0</v>
      </c>
      <c r="I62" s="200" t="b">
        <v>0</v>
      </c>
      <c r="J62" s="200" t="b">
        <v>0</v>
      </c>
      <c r="K62" s="201" t="b">
        <v>0</v>
      </c>
      <c r="L62" s="201" t="b">
        <v>0</v>
      </c>
      <c r="M62" s="201" t="b">
        <v>0</v>
      </c>
      <c r="N62" s="201" t="b">
        <v>0</v>
      </c>
      <c r="O62" s="201" t="b">
        <v>0</v>
      </c>
      <c r="P62" s="201" t="b">
        <v>0</v>
      </c>
      <c r="Q62" s="201" t="b">
        <v>0</v>
      </c>
      <c r="R62" s="201" t="b">
        <v>0</v>
      </c>
      <c r="S62" s="202" t="str">
        <v/>
      </c>
    </row>
    <row r="63" spans="6:19" x14ac:dyDescent="0.2">
      <c r="F63" s="123" t="str">
        <v>CO2</v>
      </c>
      <c r="G63" s="123" t="str">
        <v>SprintIR®-W</v>
      </c>
      <c r="H63" s="199" t="b">
        <v>0</v>
      </c>
      <c r="I63" s="200" t="b">
        <v>0</v>
      </c>
      <c r="J63" s="200" t="b">
        <v>0</v>
      </c>
      <c r="K63" s="201" t="b">
        <v>0</v>
      </c>
      <c r="L63" s="201" t="b">
        <v>0</v>
      </c>
      <c r="M63" s="201" t="b">
        <v>0</v>
      </c>
      <c r="N63" s="201" t="b">
        <v>0</v>
      </c>
      <c r="O63" s="201" t="b">
        <v>0</v>
      </c>
      <c r="P63" s="201" t="b">
        <v>0</v>
      </c>
      <c r="Q63" s="201" t="b">
        <v>0</v>
      </c>
      <c r="R63" s="201" t="b">
        <v>0</v>
      </c>
      <c r="S63" s="202" t="str">
        <v/>
      </c>
    </row>
    <row r="64" spans="6:19" x14ac:dyDescent="0.2">
      <c r="F64" s="123" t="str">
        <v>CO2</v>
      </c>
      <c r="G64" s="123" t="str">
        <v>SCD30</v>
      </c>
      <c r="H64" s="199" t="b">
        <v>0</v>
      </c>
      <c r="I64" s="200" t="b">
        <v>0</v>
      </c>
      <c r="J64" s="200" t="b">
        <v>0</v>
      </c>
      <c r="K64" s="201" t="b">
        <v>0</v>
      </c>
      <c r="L64" s="201" t="b">
        <v>0</v>
      </c>
      <c r="M64" s="201" t="b">
        <v>0</v>
      </c>
      <c r="N64" s="201" t="b">
        <v>0</v>
      </c>
      <c r="O64" s="201" t="b">
        <v>0</v>
      </c>
      <c r="P64" s="201" t="b">
        <v>0</v>
      </c>
      <c r="Q64" s="201" t="b">
        <v>0</v>
      </c>
      <c r="R64" s="201" t="b">
        <v>0</v>
      </c>
      <c r="S64" s="202" t="str">
        <v/>
      </c>
    </row>
    <row r="65" spans="6:19" x14ac:dyDescent="0.2">
      <c r="F65" s="123" t="str">
        <v>CO2</v>
      </c>
      <c r="G65" s="123" t="str">
        <v>S5000 Gas Monitor</v>
      </c>
      <c r="H65" s="199" t="b">
        <v>0</v>
      </c>
      <c r="I65" s="200" t="b">
        <v>0</v>
      </c>
      <c r="J65" s="200" t="b">
        <v>0</v>
      </c>
      <c r="K65" s="201" t="b">
        <v>0</v>
      </c>
      <c r="L65" s="201" t="b">
        <v>0</v>
      </c>
      <c r="M65" s="201" t="b">
        <v>0</v>
      </c>
      <c r="N65" s="201" t="b">
        <v>0</v>
      </c>
      <c r="O65" s="201" t="b">
        <v>0</v>
      </c>
      <c r="P65" s="201" t="b">
        <v>0</v>
      </c>
      <c r="Q65" s="201" t="b">
        <v>0</v>
      </c>
      <c r="R65" s="201" t="b">
        <v>0</v>
      </c>
      <c r="S65" s="202" t="str">
        <v/>
      </c>
    </row>
    <row r="66" spans="6:19" x14ac:dyDescent="0.2">
      <c r="F66" s="123" t="str">
        <v>Debiet</v>
      </c>
      <c r="G66" s="145" t="str">
        <v>SpeedFlow 2.0-Pipe</v>
      </c>
      <c r="H66" s="199" t="b">
        <v>0</v>
      </c>
      <c r="I66" s="200" t="b">
        <v>0</v>
      </c>
      <c r="J66" s="200" t="b">
        <v>0</v>
      </c>
      <c r="K66" s="201" t="b">
        <v>0</v>
      </c>
      <c r="L66" s="201" t="b">
        <v>0</v>
      </c>
      <c r="M66" s="201" t="b">
        <v>0</v>
      </c>
      <c r="N66" s="201" t="b">
        <v>0</v>
      </c>
      <c r="O66" s="201" t="b">
        <v>0</v>
      </c>
      <c r="P66" s="201" t="b">
        <v>0</v>
      </c>
      <c r="Q66" s="201" t="b">
        <v>0</v>
      </c>
      <c r="R66" s="201" t="b">
        <v>0</v>
      </c>
      <c r="S66" s="202" t="str">
        <v/>
      </c>
    </row>
    <row r="67" spans="6:19" x14ac:dyDescent="0.2">
      <c r="F67" s="123" t="str">
        <v>Debiet</v>
      </c>
      <c r="G67" s="123" t="str">
        <v>RotorFlow - RFO</v>
      </c>
      <c r="H67" s="199" t="b">
        <v>0</v>
      </c>
      <c r="I67" s="200" t="b">
        <v>0</v>
      </c>
      <c r="J67" s="200" t="b">
        <v>0</v>
      </c>
      <c r="K67" s="201" t="b">
        <v>0</v>
      </c>
      <c r="L67" s="201" t="b">
        <v>0</v>
      </c>
      <c r="M67" s="201" t="b">
        <v>0</v>
      </c>
      <c r="N67" s="201" t="b">
        <v>0</v>
      </c>
      <c r="O67" s="201" t="b">
        <v>0</v>
      </c>
      <c r="P67" s="201" t="b">
        <v>0</v>
      </c>
      <c r="Q67" s="201" t="b">
        <v>0</v>
      </c>
      <c r="R67" s="201" t="b">
        <v>0</v>
      </c>
      <c r="S67" s="202" t="str">
        <v/>
      </c>
    </row>
    <row r="68" spans="6:19" x14ac:dyDescent="0.2">
      <c r="F68" s="123" t="str">
        <v>Debiet</v>
      </c>
      <c r="G68" s="123" t="str">
        <v>MR3000 Series</v>
      </c>
      <c r="H68" s="199" t="b">
        <v>0</v>
      </c>
      <c r="I68" s="200" t="b">
        <v>0</v>
      </c>
      <c r="J68" s="200" t="b">
        <v>0</v>
      </c>
      <c r="K68" s="201" t="b">
        <v>0</v>
      </c>
      <c r="L68" s="201" t="b">
        <v>0</v>
      </c>
      <c r="M68" s="201" t="b">
        <v>0</v>
      </c>
      <c r="N68" s="201" t="b">
        <v>0</v>
      </c>
      <c r="O68" s="201" t="b">
        <v>0</v>
      </c>
      <c r="P68" s="201" t="b">
        <v>0</v>
      </c>
      <c r="Q68" s="201" t="b">
        <v>0</v>
      </c>
      <c r="R68" s="201" t="b">
        <v>0</v>
      </c>
      <c r="S68" s="202" t="str">
        <v/>
      </c>
    </row>
    <row r="69" spans="6:19" x14ac:dyDescent="0.2">
      <c r="F69" s="123" t="str">
        <v>Debiet</v>
      </c>
      <c r="G69" s="123" t="str">
        <v>SLF3S-1300F</v>
      </c>
      <c r="H69" s="199" t="b">
        <v>0</v>
      </c>
      <c r="I69" s="200" t="b">
        <v>0</v>
      </c>
      <c r="J69" s="200" t="b">
        <v>0</v>
      </c>
      <c r="K69" s="201" t="b">
        <v>0</v>
      </c>
      <c r="L69" s="201" t="b">
        <v>0</v>
      </c>
      <c r="M69" s="201" t="b">
        <v>0</v>
      </c>
      <c r="N69" s="201" t="b">
        <v>0</v>
      </c>
      <c r="O69" s="201" t="b">
        <v>0</v>
      </c>
      <c r="P69" s="201" t="b">
        <v>0</v>
      </c>
      <c r="Q69" s="201" t="b">
        <v>0</v>
      </c>
      <c r="R69" s="201" t="b">
        <v>0</v>
      </c>
      <c r="S69" s="202" t="str">
        <v/>
      </c>
    </row>
    <row r="70" spans="6:19" x14ac:dyDescent="0.2">
      <c r="F70" s="123" t="str">
        <v>Decibel</v>
      </c>
      <c r="G70" s="145" t="str">
        <v>AQMesh</v>
      </c>
      <c r="H70" s="199" t="b">
        <v>0</v>
      </c>
      <c r="I70" s="200" t="b">
        <v>0</v>
      </c>
      <c r="J70" s="200" t="b">
        <v>0</v>
      </c>
      <c r="K70" s="201" t="b">
        <v>0</v>
      </c>
      <c r="L70" s="201" t="b">
        <v>0</v>
      </c>
      <c r="M70" s="201" t="b">
        <v>0</v>
      </c>
      <c r="N70" s="201" t="b">
        <v>0</v>
      </c>
      <c r="O70" s="201" t="b">
        <v>0</v>
      </c>
      <c r="P70" s="201" t="b">
        <v>0</v>
      </c>
      <c r="Q70" s="201" t="b">
        <v>0</v>
      </c>
      <c r="R70" s="201" t="b">
        <v>0</v>
      </c>
      <c r="S70" s="202" t="str">
        <v/>
      </c>
    </row>
    <row r="71" spans="6:19" x14ac:dyDescent="0.2">
      <c r="F71" s="123" t="str">
        <v>Decibel</v>
      </c>
      <c r="G71" s="145" t="str">
        <v>Kunak AIR Pro</v>
      </c>
      <c r="H71" s="199" t="b">
        <v>0</v>
      </c>
      <c r="I71" s="200" t="b">
        <v>0</v>
      </c>
      <c r="J71" s="200" t="b">
        <v>0</v>
      </c>
      <c r="K71" s="201" t="b">
        <v>0</v>
      </c>
      <c r="L71" s="201" t="b">
        <v>0</v>
      </c>
      <c r="M71" s="201" t="b">
        <v>0</v>
      </c>
      <c r="N71" s="201" t="b">
        <v>0</v>
      </c>
      <c r="O71" s="201" t="b">
        <v>0</v>
      </c>
      <c r="P71" s="201" t="b">
        <v>0</v>
      </c>
      <c r="Q71" s="201" t="b">
        <v>0</v>
      </c>
      <c r="R71" s="201" t="b">
        <v>0</v>
      </c>
      <c r="S71" s="202" t="str">
        <v/>
      </c>
    </row>
    <row r="72" spans="6:19" x14ac:dyDescent="0.2">
      <c r="F72" s="123" t="str">
        <v>Decibel</v>
      </c>
      <c r="G72" s="123" t="str">
        <v>Vernier Sound Sensor</v>
      </c>
      <c r="H72" s="199" t="b">
        <v>0</v>
      </c>
      <c r="I72" s="200" t="b">
        <v>0</v>
      </c>
      <c r="J72" s="200" t="b">
        <v>0</v>
      </c>
      <c r="K72" s="201" t="b">
        <v>0</v>
      </c>
      <c r="L72" s="201" t="b">
        <v>0</v>
      </c>
      <c r="M72" s="201" t="b">
        <v>0</v>
      </c>
      <c r="N72" s="201" t="b">
        <v>0</v>
      </c>
      <c r="O72" s="201" t="b">
        <v>0</v>
      </c>
      <c r="P72" s="201" t="b">
        <v>0</v>
      </c>
      <c r="Q72" s="201" t="b">
        <v>0</v>
      </c>
      <c r="R72" s="201" t="b">
        <v>0</v>
      </c>
      <c r="S72" s="202" t="str">
        <v/>
      </c>
    </row>
    <row r="73" spans="6:19" x14ac:dyDescent="0.2">
      <c r="F73" s="123" t="str">
        <v>Elektriciteitsverbruik</v>
      </c>
      <c r="G73" s="145" t="str">
        <v>Sense</v>
      </c>
      <c r="H73" s="199" t="b">
        <v>0</v>
      </c>
      <c r="I73" s="200" t="b">
        <v>0</v>
      </c>
      <c r="J73" s="200" t="b">
        <v>0</v>
      </c>
      <c r="K73" s="201" t="b">
        <v>0</v>
      </c>
      <c r="L73" s="201" t="b">
        <v>0</v>
      </c>
      <c r="M73" s="201" t="b">
        <v>0</v>
      </c>
      <c r="N73" s="201" t="b">
        <v>0</v>
      </c>
      <c r="O73" s="201" t="b">
        <v>0</v>
      </c>
      <c r="P73" s="201" t="b">
        <v>0</v>
      </c>
      <c r="Q73" s="201" t="b">
        <v>0</v>
      </c>
      <c r="R73" s="201" t="b">
        <v>0</v>
      </c>
      <c r="S73" s="202" t="str">
        <v/>
      </c>
    </row>
    <row r="74" spans="6:19" x14ac:dyDescent="0.2">
      <c r="F74" s="123" t="str">
        <v>Elektriciteitsverbruik</v>
      </c>
      <c r="G74" s="145" t="str">
        <v>Smappee</v>
      </c>
      <c r="H74" s="199" t="b">
        <v>0</v>
      </c>
      <c r="I74" s="200" t="b">
        <v>0</v>
      </c>
      <c r="J74" s="200" t="b">
        <v>0</v>
      </c>
      <c r="K74" s="201" t="b">
        <v>0</v>
      </c>
      <c r="L74" s="201" t="b">
        <v>0</v>
      </c>
      <c r="M74" s="201" t="b">
        <v>0</v>
      </c>
      <c r="N74" s="201" t="b">
        <v>0</v>
      </c>
      <c r="O74" s="201" t="b">
        <v>0</v>
      </c>
      <c r="P74" s="201" t="b">
        <v>0</v>
      </c>
      <c r="Q74" s="201" t="b">
        <v>0</v>
      </c>
      <c r="R74" s="201" t="b">
        <v>0</v>
      </c>
      <c r="S74" s="202" t="str">
        <v/>
      </c>
    </row>
    <row r="75" spans="6:19" x14ac:dyDescent="0.2">
      <c r="F75" s="123" t="str">
        <v>Elektriciteitsverbruik</v>
      </c>
      <c r="G75" s="145" t="str">
        <v>Enprove</v>
      </c>
      <c r="H75" s="199" t="b">
        <v>0</v>
      </c>
      <c r="I75" s="200" t="b">
        <v>0</v>
      </c>
      <c r="J75" s="200" t="b">
        <v>0</v>
      </c>
      <c r="K75" s="201" t="b">
        <v>0</v>
      </c>
      <c r="L75" s="201" t="b">
        <v>0</v>
      </c>
      <c r="M75" s="201" t="b">
        <v>0</v>
      </c>
      <c r="N75" s="201" t="b">
        <v>0</v>
      </c>
      <c r="O75" s="201" t="b">
        <v>0</v>
      </c>
      <c r="P75" s="201" t="b">
        <v>0</v>
      </c>
      <c r="Q75" s="201" t="b">
        <v>0</v>
      </c>
      <c r="R75" s="201" t="b">
        <v>0</v>
      </c>
      <c r="S75" s="202" t="str">
        <v/>
      </c>
    </row>
    <row r="76" spans="6:19" x14ac:dyDescent="0.2">
      <c r="F76" s="123" t="str">
        <v>Fijn stof</v>
      </c>
      <c r="G76" s="123" t="str">
        <v>Particulate Matter Sensor SPS30</v>
      </c>
      <c r="H76" s="199" t="b">
        <v>0</v>
      </c>
      <c r="I76" s="200" t="b">
        <v>0</v>
      </c>
      <c r="J76" s="200" t="b">
        <v>0</v>
      </c>
      <c r="K76" s="201" t="b">
        <v>0</v>
      </c>
      <c r="L76" s="201" t="b">
        <v>0</v>
      </c>
      <c r="M76" s="201" t="b">
        <v>0</v>
      </c>
      <c r="N76" s="201" t="b">
        <v>0</v>
      </c>
      <c r="O76" s="201" t="b">
        <v>0</v>
      </c>
      <c r="P76" s="201" t="b">
        <v>0</v>
      </c>
      <c r="Q76" s="201" t="b">
        <v>0</v>
      </c>
      <c r="R76" s="201" t="b">
        <v>0</v>
      </c>
      <c r="S76" s="202" t="str">
        <v/>
      </c>
    </row>
    <row r="77" spans="6:19" x14ac:dyDescent="0.2">
      <c r="F77" s="123" t="str">
        <v>Fijn stof</v>
      </c>
      <c r="G77" s="123" t="str">
        <v xml:space="preserve">HPM Particle Sensor
</v>
      </c>
      <c r="H77" s="199" t="b">
        <v>0</v>
      </c>
      <c r="I77" s="200" t="b">
        <v>0</v>
      </c>
      <c r="J77" s="200" t="b">
        <v>0</v>
      </c>
      <c r="K77" s="201" t="b">
        <v>0</v>
      </c>
      <c r="L77" s="201" t="b">
        <v>0</v>
      </c>
      <c r="M77" s="201" t="b">
        <v>0</v>
      </c>
      <c r="N77" s="201" t="b">
        <v>0</v>
      </c>
      <c r="O77" s="201" t="b">
        <v>0</v>
      </c>
      <c r="P77" s="201" t="b">
        <v>0</v>
      </c>
      <c r="Q77" s="201" t="b">
        <v>0</v>
      </c>
      <c r="R77" s="201" t="b">
        <v>0</v>
      </c>
      <c r="S77" s="202" t="str">
        <v/>
      </c>
    </row>
    <row r="78" spans="6:19" x14ac:dyDescent="0.2">
      <c r="F78" s="123" t="str">
        <v>Fijn stof</v>
      </c>
      <c r="G78" s="123" t="str">
        <v>Dylos DC1700-PM</v>
      </c>
      <c r="H78" s="199" t="b">
        <v>0</v>
      </c>
      <c r="I78" s="200" t="b">
        <v>0</v>
      </c>
      <c r="J78" s="200" t="b">
        <v>0</v>
      </c>
      <c r="K78" s="201" t="b">
        <v>0</v>
      </c>
      <c r="L78" s="201" t="b">
        <v>0</v>
      </c>
      <c r="M78" s="201" t="b">
        <v>0</v>
      </c>
      <c r="N78" s="201" t="b">
        <v>0</v>
      </c>
      <c r="O78" s="201" t="b">
        <v>0</v>
      </c>
      <c r="P78" s="201" t="b">
        <v>0</v>
      </c>
      <c r="Q78" s="201" t="b">
        <v>0</v>
      </c>
      <c r="R78" s="201" t="b">
        <v>0</v>
      </c>
      <c r="S78" s="202" t="str">
        <v/>
      </c>
    </row>
    <row r="79" spans="6:19" x14ac:dyDescent="0.2">
      <c r="F79" s="123" t="str">
        <v>H2S</v>
      </c>
      <c r="G79" s="145" t="str">
        <v>AQMesh</v>
      </c>
      <c r="H79" s="199" t="b">
        <v>0</v>
      </c>
      <c r="I79" s="200" t="b">
        <v>0</v>
      </c>
      <c r="J79" s="200" t="b">
        <v>0</v>
      </c>
      <c r="K79" s="201" t="b">
        <v>0</v>
      </c>
      <c r="L79" s="201" t="b">
        <v>0</v>
      </c>
      <c r="M79" s="201" t="b">
        <v>0</v>
      </c>
      <c r="N79" s="201" t="b">
        <v>0</v>
      </c>
      <c r="O79" s="201" t="b">
        <v>0</v>
      </c>
      <c r="P79" s="201" t="b">
        <v>0</v>
      </c>
      <c r="Q79" s="201" t="b">
        <v>0</v>
      </c>
      <c r="R79" s="201" t="b">
        <v>0</v>
      </c>
      <c r="S79" s="202" t="str">
        <v/>
      </c>
    </row>
    <row r="80" spans="6:19" x14ac:dyDescent="0.2">
      <c r="F80" s="123" t="str">
        <v>H2S</v>
      </c>
      <c r="G80" s="145" t="str">
        <v>AQT420</v>
      </c>
      <c r="H80" s="199" t="b">
        <v>0</v>
      </c>
      <c r="I80" s="200" t="b">
        <v>0</v>
      </c>
      <c r="J80" s="200" t="b">
        <v>0</v>
      </c>
      <c r="K80" s="201" t="b">
        <v>0</v>
      </c>
      <c r="L80" s="201" t="b">
        <v>0</v>
      </c>
      <c r="M80" s="201" t="b">
        <v>0</v>
      </c>
      <c r="N80" s="201" t="b">
        <v>0</v>
      </c>
      <c r="O80" s="201" t="b">
        <v>0</v>
      </c>
      <c r="P80" s="201" t="b">
        <v>0</v>
      </c>
      <c r="Q80" s="201" t="b">
        <v>0</v>
      </c>
      <c r="R80" s="201" t="b">
        <v>0</v>
      </c>
      <c r="S80" s="202" t="str">
        <v/>
      </c>
    </row>
    <row r="81" spans="6:19" x14ac:dyDescent="0.2">
      <c r="F81" s="123" t="str">
        <v>H2S</v>
      </c>
      <c r="G81" s="145" t="str">
        <v>Kunak AIR Pro</v>
      </c>
      <c r="H81" s="199" t="b">
        <v>0</v>
      </c>
      <c r="I81" s="200" t="b">
        <v>0</v>
      </c>
      <c r="J81" s="200" t="b">
        <v>0</v>
      </c>
      <c r="K81" s="201" t="b">
        <v>0</v>
      </c>
      <c r="L81" s="201" t="b">
        <v>0</v>
      </c>
      <c r="M81" s="201" t="b">
        <v>0</v>
      </c>
      <c r="N81" s="201" t="b">
        <v>0</v>
      </c>
      <c r="O81" s="201" t="b">
        <v>0</v>
      </c>
      <c r="P81" s="201" t="b">
        <v>0</v>
      </c>
      <c r="Q81" s="201" t="b">
        <v>0</v>
      </c>
      <c r="R81" s="201" t="b">
        <v>0</v>
      </c>
      <c r="S81" s="202" t="str">
        <v/>
      </c>
    </row>
    <row r="82" spans="6:19" x14ac:dyDescent="0.2">
      <c r="F82" s="123" t="str">
        <v>H2S</v>
      </c>
      <c r="G82" s="123" t="str">
        <v>SulfiLogger S1/X1 series</v>
      </c>
      <c r="H82" s="199" t="b">
        <v>0</v>
      </c>
      <c r="I82" s="200" t="b">
        <v>0</v>
      </c>
      <c r="J82" s="200" t="b">
        <v>0</v>
      </c>
      <c r="K82" s="201" t="b">
        <v>0</v>
      </c>
      <c r="L82" s="201" t="b">
        <v>0</v>
      </c>
      <c r="M82" s="201" t="b">
        <v>0</v>
      </c>
      <c r="N82" s="201" t="b">
        <v>0</v>
      </c>
      <c r="O82" s="201" t="b">
        <v>0</v>
      </c>
      <c r="P82" s="201" t="b">
        <v>0</v>
      </c>
      <c r="Q82" s="201" t="b">
        <v>0</v>
      </c>
      <c r="R82" s="201" t="b">
        <v>0</v>
      </c>
      <c r="S82" s="202" t="str">
        <v/>
      </c>
    </row>
    <row r="83" spans="6:19" x14ac:dyDescent="0.2">
      <c r="F83" s="123" t="str">
        <v>H2S</v>
      </c>
      <c r="G83" s="123" t="str">
        <v>SulfiLogger S1/X1 series</v>
      </c>
      <c r="H83" s="199" t="b">
        <v>0</v>
      </c>
      <c r="I83" s="200" t="b">
        <v>0</v>
      </c>
      <c r="J83" s="200" t="b">
        <v>0</v>
      </c>
      <c r="K83" s="201" t="b">
        <v>0</v>
      </c>
      <c r="L83" s="201" t="b">
        <v>0</v>
      </c>
      <c r="M83" s="201" t="b">
        <v>0</v>
      </c>
      <c r="N83" s="201" t="b">
        <v>0</v>
      </c>
      <c r="O83" s="201" t="b">
        <v>0</v>
      </c>
      <c r="P83" s="201" t="b">
        <v>0</v>
      </c>
      <c r="Q83" s="201" t="b">
        <v>0</v>
      </c>
      <c r="R83" s="201" t="b">
        <v>0</v>
      </c>
      <c r="S83" s="202" t="str">
        <v/>
      </c>
    </row>
    <row r="84" spans="6:19" x14ac:dyDescent="0.2">
      <c r="F84" s="123" t="str">
        <v>H2S</v>
      </c>
      <c r="G84" s="123" t="str">
        <v>SulfiLogger™ S1/X1-1020</v>
      </c>
      <c r="H84" s="199" t="b">
        <v>0</v>
      </c>
      <c r="I84" s="200" t="b">
        <v>0</v>
      </c>
      <c r="J84" s="200" t="b">
        <v>0</v>
      </c>
      <c r="K84" s="201" t="b">
        <v>0</v>
      </c>
      <c r="L84" s="201" t="b">
        <v>0</v>
      </c>
      <c r="M84" s="201" t="b">
        <v>0</v>
      </c>
      <c r="N84" s="201" t="b">
        <v>0</v>
      </c>
      <c r="O84" s="201" t="b">
        <v>0</v>
      </c>
      <c r="P84" s="201" t="b">
        <v>0</v>
      </c>
      <c r="Q84" s="201" t="b">
        <v>0</v>
      </c>
      <c r="R84" s="201" t="b">
        <v>0</v>
      </c>
      <c r="S84" s="202" t="str">
        <v/>
      </c>
    </row>
    <row r="85" spans="6:19" x14ac:dyDescent="0.2">
      <c r="F85" s="123" t="str">
        <v>H2S</v>
      </c>
      <c r="G85" s="123" t="str">
        <v xml:space="preserve"> 3SP-H2S-50</v>
      </c>
      <c r="H85" s="199" t="b">
        <v>0</v>
      </c>
      <c r="I85" s="200" t="b">
        <v>0</v>
      </c>
      <c r="J85" s="200" t="b">
        <v>0</v>
      </c>
      <c r="K85" s="201" t="b">
        <v>0</v>
      </c>
      <c r="L85" s="201" t="b">
        <v>0</v>
      </c>
      <c r="M85" s="201" t="b">
        <v>0</v>
      </c>
      <c r="N85" s="201" t="b">
        <v>0</v>
      </c>
      <c r="O85" s="201" t="b">
        <v>0</v>
      </c>
      <c r="P85" s="201" t="b">
        <v>0</v>
      </c>
      <c r="Q85" s="201" t="b">
        <v>0</v>
      </c>
      <c r="R85" s="201" t="b">
        <v>0</v>
      </c>
      <c r="S85" s="202" t="str">
        <v/>
      </c>
    </row>
    <row r="86" spans="6:19" x14ac:dyDescent="0.2">
      <c r="F86" s="123" t="str">
        <v>H2S</v>
      </c>
      <c r="G86" s="123" t="str">
        <v>MQ-136</v>
      </c>
      <c r="H86" s="199" t="b">
        <v>0</v>
      </c>
      <c r="I86" s="200" t="b">
        <v>0</v>
      </c>
      <c r="J86" s="200" t="b">
        <v>0</v>
      </c>
      <c r="K86" s="201" t="b">
        <v>0</v>
      </c>
      <c r="L86" s="201" t="b">
        <v>0</v>
      </c>
      <c r="M86" s="201" t="b">
        <v>0</v>
      </c>
      <c r="N86" s="201" t="b">
        <v>0</v>
      </c>
      <c r="O86" s="201" t="b">
        <v>0</v>
      </c>
      <c r="P86" s="201" t="b">
        <v>0</v>
      </c>
      <c r="Q86" s="201" t="b">
        <v>0</v>
      </c>
      <c r="R86" s="201" t="b">
        <v>0</v>
      </c>
      <c r="S86" s="202" t="str">
        <v/>
      </c>
    </row>
    <row r="87" spans="6:19" x14ac:dyDescent="0.2">
      <c r="F87" s="123" t="str">
        <v>H2S</v>
      </c>
      <c r="G87" s="123" t="str">
        <v>S5000 Gas Monitor</v>
      </c>
      <c r="H87" s="199" t="b">
        <v>0</v>
      </c>
      <c r="I87" s="200" t="b">
        <v>0</v>
      </c>
      <c r="J87" s="200" t="b">
        <v>0</v>
      </c>
      <c r="K87" s="201" t="b">
        <v>0</v>
      </c>
      <c r="L87" s="201" t="b">
        <v>0</v>
      </c>
      <c r="M87" s="201" t="b">
        <v>0</v>
      </c>
      <c r="N87" s="201" t="b">
        <v>0</v>
      </c>
      <c r="O87" s="201" t="b">
        <v>0</v>
      </c>
      <c r="P87" s="201" t="b">
        <v>0</v>
      </c>
      <c r="Q87" s="201" t="b">
        <v>0</v>
      </c>
      <c r="R87" s="201" t="b">
        <v>0</v>
      </c>
      <c r="S87" s="202" t="str">
        <v/>
      </c>
    </row>
    <row r="88" spans="6:19" x14ac:dyDescent="0.2">
      <c r="F88" s="123" t="str">
        <v>Hartslag</v>
      </c>
      <c r="G88" s="123" t="str">
        <v>DEBO SENS HEART</v>
      </c>
      <c r="H88" s="199" t="b">
        <v>0</v>
      </c>
      <c r="I88" s="200" t="b">
        <v>0</v>
      </c>
      <c r="J88" s="200" t="b">
        <v>0</v>
      </c>
      <c r="K88" s="201" t="b">
        <v>0</v>
      </c>
      <c r="L88" s="201" t="b">
        <v>0</v>
      </c>
      <c r="M88" s="201" t="b">
        <v>0</v>
      </c>
      <c r="N88" s="201" t="b">
        <v>0</v>
      </c>
      <c r="O88" s="201" t="b">
        <v>0</v>
      </c>
      <c r="P88" s="201" t="b">
        <v>0</v>
      </c>
      <c r="Q88" s="201" t="b">
        <v>0</v>
      </c>
      <c r="R88" s="201" t="b">
        <v>0</v>
      </c>
      <c r="S88" s="202" t="str">
        <v/>
      </c>
    </row>
    <row r="89" spans="6:19" x14ac:dyDescent="0.2">
      <c r="F89" s="123" t="str">
        <v>Hartslag</v>
      </c>
      <c r="G89" s="123" t="str">
        <v>MAXREFDES</v>
      </c>
      <c r="H89" s="199" t="b">
        <v>0</v>
      </c>
      <c r="I89" s="200" t="b">
        <v>0</v>
      </c>
      <c r="J89" s="200" t="b">
        <v>0</v>
      </c>
      <c r="K89" s="201" t="b">
        <v>0</v>
      </c>
      <c r="L89" s="201" t="b">
        <v>0</v>
      </c>
      <c r="M89" s="201" t="b">
        <v>0</v>
      </c>
      <c r="N89" s="201" t="b">
        <v>0</v>
      </c>
      <c r="O89" s="201" t="b">
        <v>0</v>
      </c>
      <c r="P89" s="201" t="b">
        <v>0</v>
      </c>
      <c r="Q89" s="201" t="b">
        <v>0</v>
      </c>
      <c r="R89" s="201" t="b">
        <v>0</v>
      </c>
      <c r="S89" s="202" t="str">
        <v/>
      </c>
    </row>
    <row r="90" spans="6:19" x14ac:dyDescent="0.2">
      <c r="F90" s="123" t="str">
        <v>Helderheid</v>
      </c>
      <c r="G90" s="123" t="str">
        <v>Turb Sensor InPro8100/S/205</v>
      </c>
      <c r="H90" s="199" t="b">
        <v>0</v>
      </c>
      <c r="I90" s="200" t="b">
        <v>0</v>
      </c>
      <c r="J90" s="200" t="b">
        <v>0</v>
      </c>
      <c r="K90" s="201" t="b">
        <v>0</v>
      </c>
      <c r="L90" s="201" t="b">
        <v>0</v>
      </c>
      <c r="M90" s="201" t="b">
        <v>0</v>
      </c>
      <c r="N90" s="201" t="b">
        <v>0</v>
      </c>
      <c r="O90" s="201" t="b">
        <v>0</v>
      </c>
      <c r="P90" s="201" t="b">
        <v>0</v>
      </c>
      <c r="Q90" s="201" t="b">
        <v>0</v>
      </c>
      <c r="R90" s="201" t="b">
        <v>0</v>
      </c>
      <c r="S90" s="202" t="str">
        <v/>
      </c>
    </row>
    <row r="91" spans="6:19" x14ac:dyDescent="0.2">
      <c r="F91" s="123" t="str">
        <v>Helderheid</v>
      </c>
      <c r="G91" s="123" t="str">
        <v>Triton TR86</v>
      </c>
      <c r="H91" s="199" t="b">
        <v>0</v>
      </c>
      <c r="I91" s="200" t="b">
        <v>0</v>
      </c>
      <c r="J91" s="200" t="b">
        <v>0</v>
      </c>
      <c r="K91" s="201" t="b">
        <v>0</v>
      </c>
      <c r="L91" s="201" t="b">
        <v>0</v>
      </c>
      <c r="M91" s="201" t="b">
        <v>0</v>
      </c>
      <c r="N91" s="201" t="b">
        <v>0</v>
      </c>
      <c r="O91" s="201" t="b">
        <v>0</v>
      </c>
      <c r="P91" s="201" t="b">
        <v>0</v>
      </c>
      <c r="Q91" s="201" t="b">
        <v>0</v>
      </c>
      <c r="R91" s="201" t="b">
        <v>0</v>
      </c>
      <c r="S91" s="202" t="str">
        <v/>
      </c>
    </row>
    <row r="92" spans="6:19" x14ac:dyDescent="0.2">
      <c r="F92" s="123" t="str">
        <v>Helderheid</v>
      </c>
      <c r="G92" s="123" t="str">
        <v>SKU SEN0189</v>
      </c>
      <c r="H92" s="199" t="b">
        <v>0</v>
      </c>
      <c r="I92" s="200" t="b">
        <v>0</v>
      </c>
      <c r="J92" s="200" t="b">
        <v>0</v>
      </c>
      <c r="K92" s="201" t="b">
        <v>0</v>
      </c>
      <c r="L92" s="201" t="b">
        <v>0</v>
      </c>
      <c r="M92" s="201" t="b">
        <v>0</v>
      </c>
      <c r="N92" s="201" t="b">
        <v>0</v>
      </c>
      <c r="O92" s="201" t="b">
        <v>0</v>
      </c>
      <c r="P92" s="201" t="b">
        <v>0</v>
      </c>
      <c r="Q92" s="201" t="b">
        <v>0</v>
      </c>
      <c r="R92" s="201" t="b">
        <v>0</v>
      </c>
      <c r="S92" s="202" t="str">
        <v/>
      </c>
    </row>
    <row r="93" spans="6:19" x14ac:dyDescent="0.2">
      <c r="F93" s="123" t="str">
        <v>Waterstand</v>
      </c>
      <c r="G93" s="123" t="str">
        <v>LMP 307</v>
      </c>
      <c r="H93" s="199" t="b">
        <v>0</v>
      </c>
      <c r="I93" s="200" t="b">
        <v>0</v>
      </c>
      <c r="J93" s="200" t="b">
        <v>0</v>
      </c>
      <c r="K93" s="201" t="b">
        <v>0</v>
      </c>
      <c r="L93" s="201" t="b">
        <v>0</v>
      </c>
      <c r="M93" s="201" t="b">
        <v>0</v>
      </c>
      <c r="N93" s="201" t="b">
        <v>0</v>
      </c>
      <c r="O93" s="201" t="b">
        <v>0</v>
      </c>
      <c r="P93" s="201" t="b">
        <v>0</v>
      </c>
      <c r="Q93" s="201" t="b">
        <v>0</v>
      </c>
      <c r="R93" s="201" t="b">
        <v>0</v>
      </c>
      <c r="S93" s="202" t="str">
        <v/>
      </c>
    </row>
    <row r="94" spans="6:19" x14ac:dyDescent="0.2">
      <c r="F94" s="123" t="str">
        <v>Waterstand</v>
      </c>
      <c r="G94" s="123" t="str">
        <v>APLUMB1-2M</v>
      </c>
      <c r="H94" s="199" t="b">
        <v>0</v>
      </c>
      <c r="I94" s="200" t="b">
        <v>0</v>
      </c>
      <c r="J94" s="200" t="b">
        <v>0</v>
      </c>
      <c r="K94" s="201" t="b">
        <v>0</v>
      </c>
      <c r="L94" s="201" t="b">
        <v>0</v>
      </c>
      <c r="M94" s="201" t="b">
        <v>0</v>
      </c>
      <c r="N94" s="201" t="b">
        <v>0</v>
      </c>
      <c r="O94" s="201" t="b">
        <v>0</v>
      </c>
      <c r="P94" s="201" t="b">
        <v>0</v>
      </c>
      <c r="Q94" s="201" t="b">
        <v>0</v>
      </c>
      <c r="R94" s="201" t="b">
        <v>0</v>
      </c>
      <c r="S94" s="202" t="str">
        <v/>
      </c>
    </row>
    <row r="95" spans="6:19" x14ac:dyDescent="0.2">
      <c r="F95" s="123" t="str">
        <v>Waterstand</v>
      </c>
      <c r="G95" s="123" t="str">
        <v>LiqiNet</v>
      </c>
      <c r="H95" s="199" t="b">
        <v>0</v>
      </c>
      <c r="I95" s="200" t="b">
        <v>0</v>
      </c>
      <c r="J95" s="200" t="b">
        <v>0</v>
      </c>
      <c r="K95" s="201" t="b">
        <v>0</v>
      </c>
      <c r="L95" s="201" t="b">
        <v>0</v>
      </c>
      <c r="M95" s="201" t="b">
        <v>0</v>
      </c>
      <c r="N95" s="201" t="b">
        <v>0</v>
      </c>
      <c r="O95" s="201" t="b">
        <v>0</v>
      </c>
      <c r="P95" s="201" t="b">
        <v>0</v>
      </c>
      <c r="Q95" s="201" t="b">
        <v>0</v>
      </c>
      <c r="R95" s="201" t="b">
        <v>0</v>
      </c>
      <c r="S95" s="202" t="str">
        <v/>
      </c>
    </row>
    <row r="96" spans="6:19" x14ac:dyDescent="0.2">
      <c r="F96" s="123" t="str">
        <v>Waterstand</v>
      </c>
      <c r="G96" s="123" t="str">
        <v>LBR SickWave</v>
      </c>
      <c r="H96" s="199" t="b">
        <v>0</v>
      </c>
      <c r="I96" s="200" t="b">
        <v>0</v>
      </c>
      <c r="J96" s="200" t="b">
        <v>0</v>
      </c>
      <c r="K96" s="201" t="b">
        <v>0</v>
      </c>
      <c r="L96" s="201" t="b">
        <v>0</v>
      </c>
      <c r="M96" s="201" t="b">
        <v>0</v>
      </c>
      <c r="N96" s="201" t="b">
        <v>0</v>
      </c>
      <c r="O96" s="201" t="b">
        <v>0</v>
      </c>
      <c r="P96" s="201" t="b">
        <v>0</v>
      </c>
      <c r="Q96" s="201" t="b">
        <v>0</v>
      </c>
      <c r="R96" s="201" t="b">
        <v>0</v>
      </c>
      <c r="S96" s="202" t="str">
        <v/>
      </c>
    </row>
    <row r="97" spans="6:19" x14ac:dyDescent="0.2">
      <c r="F97" s="123" t="str">
        <v>Infrarood</v>
      </c>
      <c r="G97" s="145" t="str">
        <v>Miniature Reflective Infrared Optical Sensors - 5 Pack</v>
      </c>
      <c r="H97" s="199" t="b">
        <v>0</v>
      </c>
      <c r="I97" s="200" t="b">
        <v>0</v>
      </c>
      <c r="J97" s="200" t="b">
        <v>0</v>
      </c>
      <c r="K97" s="201" t="b">
        <v>0</v>
      </c>
      <c r="L97" s="201" t="b">
        <v>0</v>
      </c>
      <c r="M97" s="201" t="b">
        <v>0</v>
      </c>
      <c r="N97" s="201" t="b">
        <v>0</v>
      </c>
      <c r="O97" s="201" t="b">
        <v>0</v>
      </c>
      <c r="P97" s="201" t="b">
        <v>0</v>
      </c>
      <c r="Q97" s="201" t="b">
        <v>0</v>
      </c>
      <c r="R97" s="201" t="b">
        <v>0</v>
      </c>
      <c r="S97" s="202" t="str">
        <v/>
      </c>
    </row>
    <row r="98" spans="6:19" x14ac:dyDescent="0.2">
      <c r="F98" s="123" t="str">
        <v>Infrarood</v>
      </c>
      <c r="G98" s="145" t="str">
        <v>Reflective Infrared IR Optical Sensor with 470 and 10K Resistors</v>
      </c>
      <c r="H98" s="199" t="b">
        <v>0</v>
      </c>
      <c r="I98" s="200" t="b">
        <v>0</v>
      </c>
      <c r="J98" s="200" t="b">
        <v>0</v>
      </c>
      <c r="K98" s="201" t="b">
        <v>0</v>
      </c>
      <c r="L98" s="201" t="b">
        <v>0</v>
      </c>
      <c r="M98" s="201" t="b">
        <v>0</v>
      </c>
      <c r="N98" s="201" t="b">
        <v>0</v>
      </c>
      <c r="O98" s="201" t="b">
        <v>0</v>
      </c>
      <c r="P98" s="201" t="b">
        <v>0</v>
      </c>
      <c r="Q98" s="201" t="b">
        <v>0</v>
      </c>
      <c r="R98" s="201" t="b">
        <v>0</v>
      </c>
      <c r="S98" s="202" t="str">
        <v/>
      </c>
    </row>
    <row r="99" spans="6:19" x14ac:dyDescent="0.2">
      <c r="F99" s="123" t="str">
        <v>Infrarood</v>
      </c>
      <c r="G99" s="145" t="str">
        <v>IR (Infrared) Receiver Sensor - TSOP38238</v>
      </c>
      <c r="H99" s="199" t="b">
        <v>0</v>
      </c>
      <c r="I99" s="200" t="b">
        <v>0</v>
      </c>
      <c r="J99" s="200" t="b">
        <v>0</v>
      </c>
      <c r="K99" s="201" t="b">
        <v>0</v>
      </c>
      <c r="L99" s="201" t="b">
        <v>0</v>
      </c>
      <c r="M99" s="201" t="b">
        <v>0</v>
      </c>
      <c r="N99" s="201" t="b">
        <v>0</v>
      </c>
      <c r="O99" s="201" t="b">
        <v>0</v>
      </c>
      <c r="P99" s="201" t="b">
        <v>0</v>
      </c>
      <c r="Q99" s="201" t="b">
        <v>0</v>
      </c>
      <c r="R99" s="201" t="b">
        <v>0</v>
      </c>
      <c r="S99" s="202" t="str">
        <v/>
      </c>
    </row>
    <row r="100" spans="6:19" x14ac:dyDescent="0.2">
      <c r="F100" s="123" t="str">
        <v>Kwik</v>
      </c>
      <c r="G100" s="145" t="str">
        <v>HERMES™ Personal Mercury Monitor</v>
      </c>
      <c r="H100" s="199" t="b">
        <v>0</v>
      </c>
      <c r="I100" s="200" t="b">
        <v>0</v>
      </c>
      <c r="J100" s="200" t="b">
        <v>0</v>
      </c>
      <c r="K100" s="201" t="b">
        <v>0</v>
      </c>
      <c r="L100" s="201" t="b">
        <v>0</v>
      </c>
      <c r="M100" s="201" t="b">
        <v>0</v>
      </c>
      <c r="N100" s="201" t="b">
        <v>0</v>
      </c>
      <c r="O100" s="201" t="b">
        <v>0</v>
      </c>
      <c r="P100" s="201" t="b">
        <v>0</v>
      </c>
      <c r="Q100" s="201" t="b">
        <v>0</v>
      </c>
      <c r="R100" s="201" t="b">
        <v>0</v>
      </c>
      <c r="S100" s="202" t="str">
        <v/>
      </c>
    </row>
    <row r="101" spans="6:19" x14ac:dyDescent="0.2">
      <c r="F101" s="123" t="str">
        <v>Licht/kleur</v>
      </c>
      <c r="G101" s="145" t="str">
        <v>VEML7700 Lux Sensor</v>
      </c>
      <c r="H101" s="199" t="b">
        <v>0</v>
      </c>
      <c r="I101" s="200" t="b">
        <v>0</v>
      </c>
      <c r="J101" s="200" t="b">
        <v>0</v>
      </c>
      <c r="K101" s="201" t="b">
        <v>0</v>
      </c>
      <c r="L101" s="201" t="b">
        <v>0</v>
      </c>
      <c r="M101" s="201" t="b">
        <v>0</v>
      </c>
      <c r="N101" s="201" t="b">
        <v>0</v>
      </c>
      <c r="O101" s="201" t="b">
        <v>0</v>
      </c>
      <c r="P101" s="201" t="b">
        <v>0</v>
      </c>
      <c r="Q101" s="201" t="b">
        <v>0</v>
      </c>
      <c r="R101" s="201" t="b">
        <v>0</v>
      </c>
      <c r="S101" s="202" t="str">
        <v/>
      </c>
    </row>
    <row r="102" spans="6:19" x14ac:dyDescent="0.2">
      <c r="F102" s="123" t="str">
        <v>Licht/kleur</v>
      </c>
      <c r="G102" s="145" t="str">
        <v xml:space="preserve">TSL2591 High Dynamic Range Digital Light Sensor </v>
      </c>
      <c r="H102" s="199" t="b">
        <v>0</v>
      </c>
      <c r="I102" s="200" t="b">
        <v>0</v>
      </c>
      <c r="J102" s="200" t="b">
        <v>0</v>
      </c>
      <c r="K102" s="201" t="b">
        <v>0</v>
      </c>
      <c r="L102" s="201" t="b">
        <v>0</v>
      </c>
      <c r="M102" s="201" t="b">
        <v>0</v>
      </c>
      <c r="N102" s="201" t="b">
        <v>0</v>
      </c>
      <c r="O102" s="201" t="b">
        <v>0</v>
      </c>
      <c r="P102" s="201" t="b">
        <v>0</v>
      </c>
      <c r="Q102" s="201" t="b">
        <v>0</v>
      </c>
      <c r="R102" s="201" t="b">
        <v>0</v>
      </c>
      <c r="S102" s="202" t="str">
        <v/>
      </c>
    </row>
    <row r="103" spans="6:19" x14ac:dyDescent="0.2">
      <c r="F103" s="123" t="str">
        <v>Licht/kleur</v>
      </c>
      <c r="G103" s="145" t="str">
        <v>RGB Color Sensor with IR filter and White LED</v>
      </c>
      <c r="H103" s="199" t="b">
        <v>0</v>
      </c>
      <c r="I103" s="200" t="b">
        <v>0</v>
      </c>
      <c r="J103" s="200" t="b">
        <v>0</v>
      </c>
      <c r="K103" s="201" t="b">
        <v>0</v>
      </c>
      <c r="L103" s="201" t="b">
        <v>0</v>
      </c>
      <c r="M103" s="201" t="b">
        <v>0</v>
      </c>
      <c r="N103" s="201" t="b">
        <v>0</v>
      </c>
      <c r="O103" s="201" t="b">
        <v>0</v>
      </c>
      <c r="P103" s="201" t="b">
        <v>0</v>
      </c>
      <c r="Q103" s="201" t="b">
        <v>0</v>
      </c>
      <c r="R103" s="201" t="b">
        <v>0</v>
      </c>
      <c r="S103" s="202" t="str">
        <v/>
      </c>
    </row>
    <row r="104" spans="6:19" x14ac:dyDescent="0.2">
      <c r="F104" s="123" t="str">
        <v>Licht/kleur</v>
      </c>
      <c r="G104" s="145" t="str">
        <v>AS7341 10-Channel Light / Color Sensor Breakout</v>
      </c>
      <c r="H104" s="199" t="b">
        <v>0</v>
      </c>
      <c r="I104" s="200" t="b">
        <v>0</v>
      </c>
      <c r="J104" s="200" t="b">
        <v>0</v>
      </c>
      <c r="K104" s="201" t="b">
        <v>0</v>
      </c>
      <c r="L104" s="201" t="b">
        <v>0</v>
      </c>
      <c r="M104" s="201" t="b">
        <v>0</v>
      </c>
      <c r="N104" s="201" t="b">
        <v>0</v>
      </c>
      <c r="O104" s="201" t="b">
        <v>0</v>
      </c>
      <c r="P104" s="201" t="b">
        <v>0</v>
      </c>
      <c r="Q104" s="201" t="b">
        <v>0</v>
      </c>
      <c r="R104" s="201" t="b">
        <v>0</v>
      </c>
      <c r="S104" s="202" t="str">
        <v/>
      </c>
    </row>
    <row r="105" spans="6:19" x14ac:dyDescent="0.2">
      <c r="F105" s="123" t="str">
        <v>Lichtintensiteit</v>
      </c>
      <c r="G105" s="145" t="str">
        <v>Gardena smart soil moisture sensor</v>
      </c>
      <c r="H105" s="199" t="b">
        <v>0</v>
      </c>
      <c r="I105" s="200" t="b">
        <v>0</v>
      </c>
      <c r="J105" s="200" t="b">
        <v>0</v>
      </c>
      <c r="K105" s="201" t="b">
        <v>0</v>
      </c>
      <c r="L105" s="201" t="b">
        <v>0</v>
      </c>
      <c r="M105" s="201" t="b">
        <v>0</v>
      </c>
      <c r="N105" s="201" t="b">
        <v>0</v>
      </c>
      <c r="O105" s="201" t="b">
        <v>0</v>
      </c>
      <c r="P105" s="201" t="b">
        <v>0</v>
      </c>
      <c r="Q105" s="201" t="b">
        <v>0</v>
      </c>
      <c r="R105" s="201" t="b">
        <v>0</v>
      </c>
      <c r="S105" s="202" t="str">
        <v/>
      </c>
    </row>
    <row r="106" spans="6:19" x14ac:dyDescent="0.2">
      <c r="F106" s="123" t="str">
        <v>Lichtintensiteit</v>
      </c>
      <c r="G106" s="145" t="str">
        <v>Adafruit TSL2561 Digital Luminosity/Lux/Light Sensor Breakout</v>
      </c>
      <c r="H106" s="199" t="b">
        <v>0</v>
      </c>
      <c r="I106" s="200" t="b">
        <v>0</v>
      </c>
      <c r="J106" s="200" t="b">
        <v>0</v>
      </c>
      <c r="K106" s="201" t="b">
        <v>0</v>
      </c>
      <c r="L106" s="201" t="b">
        <v>0</v>
      </c>
      <c r="M106" s="201" t="b">
        <v>0</v>
      </c>
      <c r="N106" s="201" t="b">
        <v>0</v>
      </c>
      <c r="O106" s="201" t="b">
        <v>0</v>
      </c>
      <c r="P106" s="201" t="b">
        <v>0</v>
      </c>
      <c r="Q106" s="201" t="b">
        <v>0</v>
      </c>
      <c r="R106" s="201" t="b">
        <v>0</v>
      </c>
      <c r="S106" s="202" t="str">
        <v/>
      </c>
    </row>
    <row r="107" spans="6:19" x14ac:dyDescent="0.2">
      <c r="F107" s="123" t="str">
        <v>Lichtintensiteit</v>
      </c>
      <c r="G107" s="145" t="str">
        <v>SparkFun RGB Light Sensor - ISL29125</v>
      </c>
      <c r="H107" s="199" t="b">
        <v>0</v>
      </c>
      <c r="I107" s="200" t="b">
        <v>0</v>
      </c>
      <c r="J107" s="200" t="b">
        <v>0</v>
      </c>
      <c r="K107" s="201" t="b">
        <v>0</v>
      </c>
      <c r="L107" s="201" t="b">
        <v>0</v>
      </c>
      <c r="M107" s="201" t="b">
        <v>0</v>
      </c>
      <c r="N107" s="201" t="b">
        <v>0</v>
      </c>
      <c r="O107" s="201" t="b">
        <v>0</v>
      </c>
      <c r="P107" s="201" t="b">
        <v>0</v>
      </c>
      <c r="Q107" s="201" t="b">
        <v>0</v>
      </c>
      <c r="R107" s="201" t="b">
        <v>0</v>
      </c>
      <c r="S107" s="202" t="str">
        <v/>
      </c>
    </row>
    <row r="108" spans="6:19" x14ac:dyDescent="0.2">
      <c r="F108" s="123" t="str">
        <v>Locatie</v>
      </c>
      <c r="G108" s="145" t="str">
        <v>Ultimate GPS Breakout - 66 channel w/10 Hz updates - Version 3</v>
      </c>
      <c r="H108" s="199" t="b">
        <v>0</v>
      </c>
      <c r="I108" s="200" t="b">
        <v>0</v>
      </c>
      <c r="J108" s="200" t="b">
        <v>0</v>
      </c>
      <c r="K108" s="201" t="b">
        <v>0</v>
      </c>
      <c r="L108" s="201" t="b">
        <v>0</v>
      </c>
      <c r="M108" s="201" t="b">
        <v>0</v>
      </c>
      <c r="N108" s="201" t="b">
        <v>0</v>
      </c>
      <c r="O108" s="201" t="b">
        <v>0</v>
      </c>
      <c r="P108" s="201" t="b">
        <v>0</v>
      </c>
      <c r="Q108" s="201" t="b">
        <v>0</v>
      </c>
      <c r="R108" s="201" t="b">
        <v>0</v>
      </c>
      <c r="S108" s="202" t="str">
        <v/>
      </c>
    </row>
    <row r="109" spans="6:19" x14ac:dyDescent="0.2">
      <c r="F109" s="123" t="str">
        <v>Locatie</v>
      </c>
      <c r="G109" s="145" t="str">
        <v>Ultimate GPS with USB - 66 channel w/10 Hz updates</v>
      </c>
      <c r="H109" s="199" t="b">
        <v>0</v>
      </c>
      <c r="I109" s="200" t="b">
        <v>0</v>
      </c>
      <c r="J109" s="200" t="b">
        <v>0</v>
      </c>
      <c r="K109" s="201" t="b">
        <v>0</v>
      </c>
      <c r="L109" s="201" t="b">
        <v>0</v>
      </c>
      <c r="M109" s="201" t="b">
        <v>0</v>
      </c>
      <c r="N109" s="201" t="b">
        <v>0</v>
      </c>
      <c r="O109" s="201" t="b">
        <v>0</v>
      </c>
      <c r="P109" s="201" t="b">
        <v>0</v>
      </c>
      <c r="Q109" s="201" t="b">
        <v>0</v>
      </c>
      <c r="R109" s="201" t="b">
        <v>0</v>
      </c>
      <c r="S109" s="202" t="str">
        <v/>
      </c>
    </row>
    <row r="110" spans="6:19" x14ac:dyDescent="0.2">
      <c r="F110" s="123" t="str">
        <v>Locatie</v>
      </c>
      <c r="G110" s="145" t="str">
        <v>FONA 808 - Mini Cellular GSM + GPS Breakout</v>
      </c>
      <c r="H110" s="199" t="b">
        <v>0</v>
      </c>
      <c r="I110" s="200" t="b">
        <v>0</v>
      </c>
      <c r="J110" s="200" t="b">
        <v>0</v>
      </c>
      <c r="K110" s="201" t="b">
        <v>0</v>
      </c>
      <c r="L110" s="201" t="b">
        <v>0</v>
      </c>
      <c r="M110" s="201" t="b">
        <v>0</v>
      </c>
      <c r="N110" s="201" t="b">
        <v>0</v>
      </c>
      <c r="O110" s="201" t="b">
        <v>0</v>
      </c>
      <c r="P110" s="201" t="b">
        <v>0</v>
      </c>
      <c r="Q110" s="201" t="b">
        <v>0</v>
      </c>
      <c r="R110" s="201" t="b">
        <v>0</v>
      </c>
      <c r="S110" s="202" t="str">
        <v/>
      </c>
    </row>
    <row r="111" spans="6:19" x14ac:dyDescent="0.2">
      <c r="F111" s="123" t="str">
        <v>Locatie</v>
      </c>
      <c r="G111" s="145" t="str">
        <v>Mini GPS PA1010D - UART and I2C</v>
      </c>
      <c r="H111" s="199" t="b">
        <v>0</v>
      </c>
      <c r="I111" s="200" t="b">
        <v>0</v>
      </c>
      <c r="J111" s="200" t="b">
        <v>0</v>
      </c>
      <c r="K111" s="201" t="b">
        <v>0</v>
      </c>
      <c r="L111" s="201" t="b">
        <v>0</v>
      </c>
      <c r="M111" s="201" t="b">
        <v>0</v>
      </c>
      <c r="N111" s="201" t="b">
        <v>0</v>
      </c>
      <c r="O111" s="201" t="b">
        <v>0</v>
      </c>
      <c r="P111" s="201" t="b">
        <v>0</v>
      </c>
      <c r="Q111" s="201" t="b">
        <v>0</v>
      </c>
      <c r="R111" s="201" t="b">
        <v>0</v>
      </c>
      <c r="S111" s="202" t="str">
        <v/>
      </c>
    </row>
    <row r="112" spans="6:19" x14ac:dyDescent="0.2">
      <c r="F112" s="123" t="str">
        <v>Locatie</v>
      </c>
      <c r="G112" s="145" t="str">
        <v>GPS-RTK Dead Reckoning Breakout - ZED-F9R (Qwiic)</v>
      </c>
      <c r="H112" s="199" t="b">
        <v>0</v>
      </c>
      <c r="I112" s="200" t="b">
        <v>0</v>
      </c>
      <c r="J112" s="200" t="b">
        <v>0</v>
      </c>
      <c r="K112" s="201" t="b">
        <v>0</v>
      </c>
      <c r="L112" s="201" t="b">
        <v>0</v>
      </c>
      <c r="M112" s="201" t="b">
        <v>0</v>
      </c>
      <c r="N112" s="201" t="b">
        <v>0</v>
      </c>
      <c r="O112" s="201" t="b">
        <v>0</v>
      </c>
      <c r="P112" s="201" t="b">
        <v>0</v>
      </c>
      <c r="Q112" s="201" t="b">
        <v>0</v>
      </c>
      <c r="R112" s="201" t="b">
        <v>0</v>
      </c>
      <c r="S112" s="202" t="str">
        <v/>
      </c>
    </row>
    <row r="113" spans="6:19" x14ac:dyDescent="0.2">
      <c r="F113" s="123" t="str">
        <v>Locatie</v>
      </c>
      <c r="G113" s="145" t="str">
        <v>NESTLE GNSS-System GNPS-42</v>
      </c>
      <c r="H113" s="199" t="b">
        <v>0</v>
      </c>
      <c r="I113" s="200" t="b">
        <v>0</v>
      </c>
      <c r="J113" s="200" t="b">
        <v>0</v>
      </c>
      <c r="K113" s="201" t="b">
        <v>0</v>
      </c>
      <c r="L113" s="201" t="b">
        <v>0</v>
      </c>
      <c r="M113" s="201" t="b">
        <v>0</v>
      </c>
      <c r="N113" s="201" t="b">
        <v>0</v>
      </c>
      <c r="O113" s="201" t="b">
        <v>0</v>
      </c>
      <c r="P113" s="201" t="b">
        <v>0</v>
      </c>
      <c r="Q113" s="201" t="b">
        <v>0</v>
      </c>
      <c r="R113" s="201" t="b">
        <v>0</v>
      </c>
      <c r="S113" s="202" t="str">
        <v/>
      </c>
    </row>
    <row r="114" spans="6:19" x14ac:dyDescent="0.2">
      <c r="F114" s="123" t="str">
        <v>Locatie</v>
      </c>
      <c r="G114" s="145" t="str">
        <v>Ultimate GPS Logger Shield - Includes GPS Module</v>
      </c>
      <c r="H114" s="199" t="b">
        <v>0</v>
      </c>
      <c r="I114" s="200" t="b">
        <v>0</v>
      </c>
      <c r="J114" s="200" t="b">
        <v>0</v>
      </c>
      <c r="K114" s="201" t="b">
        <v>0</v>
      </c>
      <c r="L114" s="201" t="b">
        <v>0</v>
      </c>
      <c r="M114" s="201" t="b">
        <v>0</v>
      </c>
      <c r="N114" s="201" t="b">
        <v>0</v>
      </c>
      <c r="O114" s="201" t="b">
        <v>0</v>
      </c>
      <c r="P114" s="201" t="b">
        <v>0</v>
      </c>
      <c r="Q114" s="201" t="b">
        <v>0</v>
      </c>
      <c r="R114" s="201" t="b">
        <v>0</v>
      </c>
      <c r="S114" s="202" t="str">
        <v/>
      </c>
    </row>
    <row r="115" spans="6:19" x14ac:dyDescent="0.2">
      <c r="F115" s="123" t="str">
        <v>Temperatuur</v>
      </c>
      <c r="G115" s="145" t="str">
        <v>Sigrow SOIL PRO</v>
      </c>
      <c r="H115" s="199" t="b">
        <v>0</v>
      </c>
      <c r="I115" s="200" t="b">
        <v>0</v>
      </c>
      <c r="J115" s="200" t="b">
        <v>0</v>
      </c>
      <c r="K115" s="201" t="b">
        <v>0</v>
      </c>
      <c r="L115" s="201" t="b">
        <v>0</v>
      </c>
      <c r="M115" s="201" t="b">
        <v>0</v>
      </c>
      <c r="N115" s="201" t="b">
        <v>0</v>
      </c>
      <c r="O115" s="201" t="b">
        <v>0</v>
      </c>
      <c r="P115" s="201" t="b">
        <v>0</v>
      </c>
      <c r="Q115" s="201" t="b">
        <v>0</v>
      </c>
      <c r="R115" s="201" t="b">
        <v>0</v>
      </c>
      <c r="S115" s="202" t="str">
        <v/>
      </c>
    </row>
    <row r="116" spans="6:19" x14ac:dyDescent="0.2">
      <c r="F116" s="123" t="str">
        <v>Temperatuur</v>
      </c>
      <c r="G116" s="145" t="str">
        <v>Gardena smart soil moisture sensor</v>
      </c>
      <c r="H116" s="199" t="b">
        <v>0</v>
      </c>
      <c r="I116" s="200" t="b">
        <v>0</v>
      </c>
      <c r="J116" s="200" t="b">
        <v>0</v>
      </c>
      <c r="K116" s="201" t="b">
        <v>0</v>
      </c>
      <c r="L116" s="201" t="b">
        <v>0</v>
      </c>
      <c r="M116" s="201" t="b">
        <v>0</v>
      </c>
      <c r="N116" s="201" t="b">
        <v>0</v>
      </c>
      <c r="O116" s="201" t="b">
        <v>0</v>
      </c>
      <c r="P116" s="201" t="b">
        <v>0</v>
      </c>
      <c r="Q116" s="201" t="b">
        <v>0</v>
      </c>
      <c r="R116" s="201" t="b">
        <v>0</v>
      </c>
      <c r="S116" s="202" t="str">
        <v/>
      </c>
    </row>
    <row r="117" spans="6:19" x14ac:dyDescent="0.2">
      <c r="F117" s="123" t="str">
        <v>Temperatuur</v>
      </c>
      <c r="G117" s="145" t="str">
        <v>Capacitive Moisture Sensor</v>
      </c>
      <c r="H117" s="199" t="b">
        <v>0</v>
      </c>
      <c r="I117" s="200" t="b">
        <v>0</v>
      </c>
      <c r="J117" s="200" t="b">
        <v>0</v>
      </c>
      <c r="K117" s="201" t="b">
        <v>0</v>
      </c>
      <c r="L117" s="201" t="b">
        <v>0</v>
      </c>
      <c r="M117" s="201" t="b">
        <v>0</v>
      </c>
      <c r="N117" s="201" t="b">
        <v>0</v>
      </c>
      <c r="O117" s="201" t="b">
        <v>0</v>
      </c>
      <c r="P117" s="201" t="b">
        <v>0</v>
      </c>
      <c r="Q117" s="201" t="b">
        <v>0</v>
      </c>
      <c r="R117" s="201" t="b">
        <v>0</v>
      </c>
      <c r="S117" s="202" t="str">
        <v/>
      </c>
    </row>
    <row r="118" spans="6:19" x14ac:dyDescent="0.2">
      <c r="F118" s="123" t="str">
        <v>Luchtvochtigheid</v>
      </c>
      <c r="G118" s="145" t="str">
        <v>DHT22 temperature-humidity sensor + extras</v>
      </c>
      <c r="H118" s="199" t="b">
        <v>0</v>
      </c>
      <c r="I118" s="200" t="b">
        <v>0</v>
      </c>
      <c r="J118" s="200" t="b">
        <v>0</v>
      </c>
      <c r="K118" s="201" t="b">
        <v>0</v>
      </c>
      <c r="L118" s="201" t="b">
        <v>0</v>
      </c>
      <c r="M118" s="201" t="b">
        <v>0</v>
      </c>
      <c r="N118" s="201" t="b">
        <v>0</v>
      </c>
      <c r="O118" s="201" t="b">
        <v>0</v>
      </c>
      <c r="P118" s="201" t="b">
        <v>0</v>
      </c>
      <c r="Q118" s="201" t="b">
        <v>0</v>
      </c>
      <c r="R118" s="201" t="b">
        <v>0</v>
      </c>
      <c r="S118" s="202" t="str">
        <v/>
      </c>
    </row>
    <row r="119" spans="6:19" x14ac:dyDescent="0.2">
      <c r="F119" s="123" t="str">
        <v>Luchtvochtigheid</v>
      </c>
      <c r="G119" s="145" t="str">
        <v>DHT11 basic temperature-humidity sensor + extras</v>
      </c>
      <c r="H119" s="199" t="b">
        <v>0</v>
      </c>
      <c r="I119" s="200" t="b">
        <v>0</v>
      </c>
      <c r="J119" s="200" t="b">
        <v>0</v>
      </c>
      <c r="K119" s="201" t="b">
        <v>0</v>
      </c>
      <c r="L119" s="201" t="b">
        <v>0</v>
      </c>
      <c r="M119" s="201" t="b">
        <v>0</v>
      </c>
      <c r="N119" s="201" t="b">
        <v>0</v>
      </c>
      <c r="O119" s="201" t="b">
        <v>0</v>
      </c>
      <c r="P119" s="201" t="b">
        <v>0</v>
      </c>
      <c r="Q119" s="201" t="b">
        <v>0</v>
      </c>
      <c r="R119" s="201" t="b">
        <v>0</v>
      </c>
      <c r="S119" s="202" t="str">
        <v/>
      </c>
    </row>
    <row r="120" spans="6:19" x14ac:dyDescent="0.2">
      <c r="F120" s="123" t="str">
        <v>Luchtvochtigheid</v>
      </c>
      <c r="G120" s="145" t="str">
        <v>HTS221 - Temperature &amp; Humidity Sensor Breakout Board</v>
      </c>
      <c r="H120" s="199" t="b">
        <v>0</v>
      </c>
      <c r="I120" s="200" t="b">
        <v>0</v>
      </c>
      <c r="J120" s="200" t="b">
        <v>0</v>
      </c>
      <c r="K120" s="201" t="b">
        <v>0</v>
      </c>
      <c r="L120" s="201" t="b">
        <v>0</v>
      </c>
      <c r="M120" s="201" t="b">
        <v>0</v>
      </c>
      <c r="N120" s="201" t="b">
        <v>0</v>
      </c>
      <c r="O120" s="201" t="b">
        <v>0</v>
      </c>
      <c r="P120" s="201" t="b">
        <v>0</v>
      </c>
      <c r="Q120" s="201" t="b">
        <v>0</v>
      </c>
      <c r="R120" s="201" t="b">
        <v>0</v>
      </c>
      <c r="S120" s="202" t="str">
        <v/>
      </c>
    </row>
    <row r="121" spans="6:19" x14ac:dyDescent="0.2">
      <c r="F121" s="123" t="str">
        <v>Luchtvochtigheid</v>
      </c>
      <c r="G121" s="145" t="str">
        <v>AHT20 - Temperature &amp; Humidity Sensor Breakout Board</v>
      </c>
      <c r="H121" s="199" t="b">
        <v>0</v>
      </c>
      <c r="I121" s="200" t="b">
        <v>0</v>
      </c>
      <c r="J121" s="200" t="b">
        <v>0</v>
      </c>
      <c r="K121" s="201" t="b">
        <v>0</v>
      </c>
      <c r="L121" s="201" t="b">
        <v>0</v>
      </c>
      <c r="M121" s="201" t="b">
        <v>0</v>
      </c>
      <c r="N121" s="201" t="b">
        <v>0</v>
      </c>
      <c r="O121" s="201" t="b">
        <v>0</v>
      </c>
      <c r="P121" s="201" t="b">
        <v>0</v>
      </c>
      <c r="Q121" s="201" t="b">
        <v>0</v>
      </c>
      <c r="R121" s="201" t="b">
        <v>0</v>
      </c>
      <c r="S121" s="202" t="str">
        <v/>
      </c>
    </row>
    <row r="122" spans="6:19" x14ac:dyDescent="0.2">
      <c r="F122" s="123" t="str">
        <v>Luchtvochtigheid</v>
      </c>
      <c r="G122" s="145" t="str">
        <v>LHT65 LORAWAN TEMPERATURE &amp; HUMIDITY SENSOR WITH TEMP. PROBE (1M)</v>
      </c>
      <c r="H122" s="199" t="b">
        <v>0</v>
      </c>
      <c r="I122" s="200" t="b">
        <v>0</v>
      </c>
      <c r="J122" s="200" t="b">
        <v>0</v>
      </c>
      <c r="K122" s="201" t="b">
        <v>0</v>
      </c>
      <c r="L122" s="201" t="b">
        <v>0</v>
      </c>
      <c r="M122" s="201" t="b">
        <v>0</v>
      </c>
      <c r="N122" s="201" t="b">
        <v>0</v>
      </c>
      <c r="O122" s="201" t="b">
        <v>0</v>
      </c>
      <c r="P122" s="201" t="b">
        <v>0</v>
      </c>
      <c r="Q122" s="201" t="b">
        <v>0</v>
      </c>
      <c r="R122" s="201" t="b">
        <v>0</v>
      </c>
      <c r="S122" s="202" t="str">
        <v/>
      </c>
    </row>
    <row r="123" spans="6:19" x14ac:dyDescent="0.2">
      <c r="F123" s="123" t="str">
        <v>Luchtvochtigheid</v>
      </c>
      <c r="G123" s="145" t="str">
        <v>BME680 - Temperature, Humidity, Pressure and Gas Sensor</v>
      </c>
      <c r="H123" s="199" t="b">
        <v>0</v>
      </c>
      <c r="I123" s="200" t="b">
        <v>0</v>
      </c>
      <c r="J123" s="200" t="b">
        <v>0</v>
      </c>
      <c r="K123" s="201" t="b">
        <v>0</v>
      </c>
      <c r="L123" s="201" t="b">
        <v>0</v>
      </c>
      <c r="M123" s="201" t="b">
        <v>0</v>
      </c>
      <c r="N123" s="201" t="b">
        <v>0</v>
      </c>
      <c r="O123" s="201" t="b">
        <v>0</v>
      </c>
      <c r="P123" s="201" t="b">
        <v>0</v>
      </c>
      <c r="Q123" s="201" t="b">
        <v>0</v>
      </c>
      <c r="R123" s="201" t="b">
        <v>0</v>
      </c>
      <c r="S123" s="202" t="str">
        <v/>
      </c>
    </row>
    <row r="124" spans="6:19" x14ac:dyDescent="0.2">
      <c r="F124" s="123" t="str">
        <v>Luchtvochtigheid</v>
      </c>
      <c r="G124" s="145" t="str">
        <v>Sigrow SOIL PRO</v>
      </c>
      <c r="H124" s="199" t="b">
        <v>0</v>
      </c>
      <c r="I124" s="200" t="b">
        <v>0</v>
      </c>
      <c r="J124" s="200" t="b">
        <v>0</v>
      </c>
      <c r="K124" s="201" t="b">
        <v>0</v>
      </c>
      <c r="L124" s="201" t="b">
        <v>0</v>
      </c>
      <c r="M124" s="201" t="b">
        <v>0</v>
      </c>
      <c r="N124" s="201" t="b">
        <v>0</v>
      </c>
      <c r="O124" s="201" t="b">
        <v>0</v>
      </c>
      <c r="P124" s="201" t="b">
        <v>0</v>
      </c>
      <c r="Q124" s="201" t="b">
        <v>0</v>
      </c>
      <c r="R124" s="201" t="b">
        <v>0</v>
      </c>
      <c r="S124" s="202" t="str">
        <v/>
      </c>
    </row>
    <row r="125" spans="6:19" x14ac:dyDescent="0.2">
      <c r="F125" s="123" t="str">
        <v>Luchtvochtigheid</v>
      </c>
      <c r="G125" s="145" t="str">
        <v>AQMesh</v>
      </c>
      <c r="H125" s="199" t="b">
        <v>0</v>
      </c>
      <c r="I125" s="200" t="b">
        <v>0</v>
      </c>
      <c r="J125" s="200" t="b">
        <v>0</v>
      </c>
      <c r="K125" s="201" t="b">
        <v>0</v>
      </c>
      <c r="L125" s="201" t="b">
        <v>0</v>
      </c>
      <c r="M125" s="201" t="b">
        <v>0</v>
      </c>
      <c r="N125" s="201" t="b">
        <v>0</v>
      </c>
      <c r="O125" s="201" t="b">
        <v>0</v>
      </c>
      <c r="P125" s="201" t="b">
        <v>0</v>
      </c>
      <c r="Q125" s="201" t="b">
        <v>0</v>
      </c>
      <c r="R125" s="201" t="b">
        <v>0</v>
      </c>
      <c r="S125" s="202" t="str">
        <v/>
      </c>
    </row>
    <row r="126" spans="6:19" x14ac:dyDescent="0.2">
      <c r="F126" s="123" t="str">
        <v>Luchtvochtigheid</v>
      </c>
      <c r="G126" s="145" t="str">
        <v>AQT420</v>
      </c>
      <c r="H126" s="199" t="b">
        <v>0</v>
      </c>
      <c r="I126" s="200" t="b">
        <v>0</v>
      </c>
      <c r="J126" s="200" t="b">
        <v>0</v>
      </c>
      <c r="K126" s="201" t="b">
        <v>0</v>
      </c>
      <c r="L126" s="201" t="b">
        <v>0</v>
      </c>
      <c r="M126" s="201" t="b">
        <v>0</v>
      </c>
      <c r="N126" s="201" t="b">
        <v>0</v>
      </c>
      <c r="O126" s="201" t="b">
        <v>0</v>
      </c>
      <c r="P126" s="201" t="b">
        <v>0</v>
      </c>
      <c r="Q126" s="201" t="b">
        <v>0</v>
      </c>
      <c r="R126" s="201" t="b">
        <v>0</v>
      </c>
      <c r="S126" s="202" t="str">
        <v/>
      </c>
    </row>
    <row r="127" spans="6:19" x14ac:dyDescent="0.2">
      <c r="F127" s="123" t="str">
        <v>Luchtvochtigheid</v>
      </c>
      <c r="G127" s="145" t="str">
        <v>Kunak AIR Pro</v>
      </c>
      <c r="H127" s="199" t="b">
        <v>0</v>
      </c>
      <c r="I127" s="200" t="b">
        <v>0</v>
      </c>
      <c r="J127" s="200" t="b">
        <v>0</v>
      </c>
      <c r="K127" s="201" t="b">
        <v>0</v>
      </c>
      <c r="L127" s="201" t="b">
        <v>0</v>
      </c>
      <c r="M127" s="201" t="b">
        <v>0</v>
      </c>
      <c r="N127" s="201" t="b">
        <v>0</v>
      </c>
      <c r="O127" s="201" t="b">
        <v>0</v>
      </c>
      <c r="P127" s="201" t="b">
        <v>0</v>
      </c>
      <c r="Q127" s="201" t="b">
        <v>0</v>
      </c>
      <c r="R127" s="201" t="b">
        <v>0</v>
      </c>
      <c r="S127" s="202" t="str">
        <v/>
      </c>
    </row>
    <row r="128" spans="6:19" x14ac:dyDescent="0.2">
      <c r="F128" s="123" t="str">
        <v>Magnetisme</v>
      </c>
      <c r="G128" s="145" t="str">
        <v>LATNEX® MG-300 ELF Gauss en EMF Meter</v>
      </c>
      <c r="H128" s="199" t="b">
        <v>0</v>
      </c>
      <c r="I128" s="200" t="b">
        <v>0</v>
      </c>
      <c r="J128" s="200" t="b">
        <v>0</v>
      </c>
      <c r="K128" s="201" t="b">
        <v>0</v>
      </c>
      <c r="L128" s="201" t="b">
        <v>0</v>
      </c>
      <c r="M128" s="201" t="b">
        <v>0</v>
      </c>
      <c r="N128" s="201" t="b">
        <v>0</v>
      </c>
      <c r="O128" s="201" t="b">
        <v>0</v>
      </c>
      <c r="P128" s="201" t="b">
        <v>0</v>
      </c>
      <c r="Q128" s="201" t="b">
        <v>0</v>
      </c>
      <c r="R128" s="201" t="b">
        <v>0</v>
      </c>
      <c r="S128" s="202" t="str">
        <v/>
      </c>
    </row>
    <row r="129" spans="6:19" x14ac:dyDescent="0.2">
      <c r="F129" s="123" t="str">
        <v>Magnetisme</v>
      </c>
      <c r="G129" s="145" t="str">
        <v>RS Pro Guass Meter IM-191</v>
      </c>
      <c r="H129" s="199" t="b">
        <v>0</v>
      </c>
      <c r="I129" s="200" t="b">
        <v>0</v>
      </c>
      <c r="J129" s="200" t="b">
        <v>0</v>
      </c>
      <c r="K129" s="201" t="b">
        <v>0</v>
      </c>
      <c r="L129" s="201" t="b">
        <v>0</v>
      </c>
      <c r="M129" s="201" t="b">
        <v>0</v>
      </c>
      <c r="N129" s="201" t="b">
        <v>0</v>
      </c>
      <c r="O129" s="201" t="b">
        <v>0</v>
      </c>
      <c r="P129" s="201" t="b">
        <v>0</v>
      </c>
      <c r="Q129" s="201" t="b">
        <v>0</v>
      </c>
      <c r="R129" s="201" t="b">
        <v>0</v>
      </c>
      <c r="S129" s="202" t="str">
        <v/>
      </c>
    </row>
    <row r="130" spans="6:19" x14ac:dyDescent="0.2">
      <c r="F130" s="123" t="str">
        <v>NH3</v>
      </c>
      <c r="G130" s="145" t="str">
        <v>Kunak AIR Pro</v>
      </c>
      <c r="H130" s="199" t="b">
        <v>0</v>
      </c>
      <c r="I130" s="200" t="b">
        <v>0</v>
      </c>
      <c r="J130" s="200" t="b">
        <v>0</v>
      </c>
      <c r="K130" s="201" t="b">
        <v>0</v>
      </c>
      <c r="L130" s="201" t="b">
        <v>0</v>
      </c>
      <c r="M130" s="201" t="b">
        <v>0</v>
      </c>
      <c r="N130" s="201" t="b">
        <v>0</v>
      </c>
      <c r="O130" s="201" t="b">
        <v>0</v>
      </c>
      <c r="P130" s="201" t="b">
        <v>0</v>
      </c>
      <c r="Q130" s="201" t="b">
        <v>0</v>
      </c>
      <c r="R130" s="201" t="b">
        <v>0</v>
      </c>
      <c r="S130" s="202" t="str">
        <v/>
      </c>
    </row>
    <row r="131" spans="6:19" x14ac:dyDescent="0.2">
      <c r="F131" s="123" t="str">
        <v>NH3</v>
      </c>
      <c r="G131" s="145" t="str">
        <v>GS+4NH3-100</v>
      </c>
      <c r="H131" s="199" t="b">
        <v>0</v>
      </c>
      <c r="I131" s="200" t="b">
        <v>0</v>
      </c>
      <c r="J131" s="200" t="b">
        <v>0</v>
      </c>
      <c r="K131" s="201" t="b">
        <v>0</v>
      </c>
      <c r="L131" s="201" t="b">
        <v>0</v>
      </c>
      <c r="M131" s="201" t="b">
        <v>0</v>
      </c>
      <c r="N131" s="201" t="b">
        <v>0</v>
      </c>
      <c r="O131" s="201" t="b">
        <v>0</v>
      </c>
      <c r="P131" s="201" t="b">
        <v>0</v>
      </c>
      <c r="Q131" s="201" t="b">
        <v>0</v>
      </c>
      <c r="R131" s="201" t="b">
        <v>0</v>
      </c>
      <c r="S131" s="202" t="str">
        <v/>
      </c>
    </row>
    <row r="132" spans="6:19" x14ac:dyDescent="0.2">
      <c r="F132" s="123" t="str">
        <v>NH3</v>
      </c>
      <c r="G132" s="145" t="str">
        <v>NH3 3E 500 SE</v>
      </c>
      <c r="H132" s="199" t="b">
        <v>0</v>
      </c>
      <c r="I132" s="200" t="b">
        <v>0</v>
      </c>
      <c r="J132" s="200" t="b">
        <v>0</v>
      </c>
      <c r="K132" s="201" t="b">
        <v>0</v>
      </c>
      <c r="L132" s="201" t="b">
        <v>0</v>
      </c>
      <c r="M132" s="201" t="b">
        <v>0</v>
      </c>
      <c r="N132" s="201" t="b">
        <v>0</v>
      </c>
      <c r="O132" s="201" t="b">
        <v>0</v>
      </c>
      <c r="P132" s="201" t="b">
        <v>0</v>
      </c>
      <c r="Q132" s="201" t="b">
        <v>0</v>
      </c>
      <c r="R132" s="201" t="b">
        <v>0</v>
      </c>
      <c r="S132" s="202" t="str">
        <v/>
      </c>
    </row>
    <row r="133" spans="6:19" x14ac:dyDescent="0.2">
      <c r="F133" s="123" t="str">
        <v>NH4+</v>
      </c>
      <c r="G133" s="123" t="str">
        <v>RK500-15 Ammonium ion(NH4+) Sensor</v>
      </c>
      <c r="H133" s="199" t="b">
        <v>0</v>
      </c>
      <c r="I133" s="200" t="b">
        <v>0</v>
      </c>
      <c r="J133" s="200" t="b">
        <v>0</v>
      </c>
      <c r="K133" s="201" t="b">
        <v>0</v>
      </c>
      <c r="L133" s="201" t="b">
        <v>0</v>
      </c>
      <c r="M133" s="201" t="b">
        <v>0</v>
      </c>
      <c r="N133" s="201" t="b">
        <v>0</v>
      </c>
      <c r="O133" s="201" t="b">
        <v>0</v>
      </c>
      <c r="P133" s="201" t="b">
        <v>0</v>
      </c>
      <c r="Q133" s="201" t="b">
        <v>0</v>
      </c>
      <c r="R133" s="201" t="b">
        <v>0</v>
      </c>
      <c r="S133" s="202" t="str">
        <v/>
      </c>
    </row>
    <row r="134" spans="6:19" x14ac:dyDescent="0.2">
      <c r="F134" s="123" t="str">
        <v>NH4+</v>
      </c>
      <c r="G134" s="123" t="str">
        <v>Pro Series 1004 Ammonium ISE</v>
      </c>
      <c r="H134" s="199" t="b">
        <v>0</v>
      </c>
      <c r="I134" s="200" t="b">
        <v>0</v>
      </c>
      <c r="J134" s="200" t="b">
        <v>0</v>
      </c>
      <c r="K134" s="201" t="b">
        <v>0</v>
      </c>
      <c r="L134" s="201" t="b">
        <v>0</v>
      </c>
      <c r="M134" s="201" t="b">
        <v>0</v>
      </c>
      <c r="N134" s="201" t="b">
        <v>0</v>
      </c>
      <c r="O134" s="201" t="b">
        <v>0</v>
      </c>
      <c r="P134" s="201" t="b">
        <v>0</v>
      </c>
      <c r="Q134" s="201" t="b">
        <v>0</v>
      </c>
      <c r="R134" s="201" t="b">
        <v>0</v>
      </c>
      <c r="S134" s="202" t="str">
        <v/>
      </c>
    </row>
    <row r="135" spans="6:19" x14ac:dyDescent="0.2">
      <c r="F135" s="123" t="str">
        <v>NO</v>
      </c>
      <c r="G135" s="145" t="str">
        <v>AQMesh</v>
      </c>
      <c r="H135" s="199" t="b">
        <v>0</v>
      </c>
      <c r="I135" s="200" t="b">
        <v>0</v>
      </c>
      <c r="J135" s="200" t="b">
        <v>0</v>
      </c>
      <c r="K135" s="201" t="b">
        <v>0</v>
      </c>
      <c r="L135" s="201" t="b">
        <v>0</v>
      </c>
      <c r="M135" s="201" t="b">
        <v>0</v>
      </c>
      <c r="N135" s="201" t="b">
        <v>0</v>
      </c>
      <c r="O135" s="201" t="b">
        <v>0</v>
      </c>
      <c r="P135" s="201" t="b">
        <v>0</v>
      </c>
      <c r="Q135" s="201" t="b">
        <v>0</v>
      </c>
      <c r="R135" s="201" t="b">
        <v>0</v>
      </c>
      <c r="S135" s="202" t="str">
        <v/>
      </c>
    </row>
    <row r="136" spans="6:19" x14ac:dyDescent="0.2">
      <c r="F136" s="123" t="str">
        <v>NO</v>
      </c>
      <c r="G136" s="145" t="str">
        <v>AQT420</v>
      </c>
      <c r="H136" s="199" t="b">
        <v>0</v>
      </c>
      <c r="I136" s="200" t="b">
        <v>0</v>
      </c>
      <c r="J136" s="200" t="b">
        <v>0</v>
      </c>
      <c r="K136" s="201" t="b">
        <v>0</v>
      </c>
      <c r="L136" s="201" t="b">
        <v>0</v>
      </c>
      <c r="M136" s="201" t="b">
        <v>0</v>
      </c>
      <c r="N136" s="201" t="b">
        <v>0</v>
      </c>
      <c r="O136" s="201" t="b">
        <v>0</v>
      </c>
      <c r="P136" s="201" t="b">
        <v>0</v>
      </c>
      <c r="Q136" s="201" t="b">
        <v>0</v>
      </c>
      <c r="R136" s="201" t="b">
        <v>0</v>
      </c>
      <c r="S136" s="202" t="str">
        <v/>
      </c>
    </row>
    <row r="137" spans="6:19" x14ac:dyDescent="0.2">
      <c r="F137" s="123" t="str">
        <v>NO</v>
      </c>
      <c r="G137" s="145" t="str">
        <v>Kunak AIR Pro</v>
      </c>
      <c r="H137" s="199" t="b">
        <v>0</v>
      </c>
      <c r="I137" s="200" t="b">
        <v>0</v>
      </c>
      <c r="J137" s="200" t="b">
        <v>0</v>
      </c>
      <c r="K137" s="201" t="b">
        <v>0</v>
      </c>
      <c r="L137" s="201" t="b">
        <v>0</v>
      </c>
      <c r="M137" s="201" t="b">
        <v>0</v>
      </c>
      <c r="N137" s="201" t="b">
        <v>0</v>
      </c>
      <c r="O137" s="201" t="b">
        <v>0</v>
      </c>
      <c r="P137" s="201" t="b">
        <v>0</v>
      </c>
      <c r="Q137" s="201" t="b">
        <v>0</v>
      </c>
      <c r="R137" s="201" t="b">
        <v>0</v>
      </c>
      <c r="S137" s="202" t="str">
        <v/>
      </c>
    </row>
    <row r="138" spans="6:19" x14ac:dyDescent="0.2">
      <c r="F138" s="123" t="str">
        <v>NO2</v>
      </c>
      <c r="G138" s="145" t="str">
        <v>AQMesh</v>
      </c>
      <c r="H138" s="199" t="b">
        <v>0</v>
      </c>
      <c r="I138" s="200" t="b">
        <v>0</v>
      </c>
      <c r="J138" s="200" t="b">
        <v>0</v>
      </c>
      <c r="K138" s="201" t="b">
        <v>0</v>
      </c>
      <c r="L138" s="201" t="b">
        <v>0</v>
      </c>
      <c r="M138" s="201" t="b">
        <v>0</v>
      </c>
      <c r="N138" s="201" t="b">
        <v>0</v>
      </c>
      <c r="O138" s="201" t="b">
        <v>0</v>
      </c>
      <c r="P138" s="201" t="b">
        <v>0</v>
      </c>
      <c r="Q138" s="201" t="b">
        <v>0</v>
      </c>
      <c r="R138" s="201" t="b">
        <v>0</v>
      </c>
      <c r="S138" s="202" t="str">
        <v/>
      </c>
    </row>
    <row r="139" spans="6:19" x14ac:dyDescent="0.2">
      <c r="F139" s="123" t="str">
        <v>NO2</v>
      </c>
      <c r="G139" s="145" t="str">
        <v>AQT420</v>
      </c>
      <c r="H139" s="199" t="b">
        <v>0</v>
      </c>
      <c r="I139" s="200" t="b">
        <v>0</v>
      </c>
      <c r="J139" s="200" t="b">
        <v>0</v>
      </c>
      <c r="K139" s="201" t="b">
        <v>0</v>
      </c>
      <c r="L139" s="201" t="b">
        <v>0</v>
      </c>
      <c r="M139" s="201" t="b">
        <v>0</v>
      </c>
      <c r="N139" s="201" t="b">
        <v>0</v>
      </c>
      <c r="O139" s="201" t="b">
        <v>0</v>
      </c>
      <c r="P139" s="201" t="b">
        <v>0</v>
      </c>
      <c r="Q139" s="201" t="b">
        <v>0</v>
      </c>
      <c r="R139" s="201" t="b">
        <v>0</v>
      </c>
      <c r="S139" s="202" t="str">
        <v/>
      </c>
    </row>
    <row r="140" spans="6:19" x14ac:dyDescent="0.2">
      <c r="F140" s="123" t="str">
        <v>NO2</v>
      </c>
      <c r="G140" s="145" t="str">
        <v>Kunak AIR Pro</v>
      </c>
      <c r="H140" s="199" t="b">
        <v>0</v>
      </c>
      <c r="I140" s="200" t="b">
        <v>0</v>
      </c>
      <c r="J140" s="200" t="b">
        <v>0</v>
      </c>
      <c r="K140" s="201" t="b">
        <v>0</v>
      </c>
      <c r="L140" s="201" t="b">
        <v>0</v>
      </c>
      <c r="M140" s="201" t="b">
        <v>0</v>
      </c>
      <c r="N140" s="201" t="b">
        <v>0</v>
      </c>
      <c r="O140" s="201" t="b">
        <v>0</v>
      </c>
      <c r="P140" s="201" t="b">
        <v>0</v>
      </c>
      <c r="Q140" s="201" t="b">
        <v>0</v>
      </c>
      <c r="R140" s="201" t="b">
        <v>0</v>
      </c>
      <c r="S140" s="202" t="str">
        <v/>
      </c>
    </row>
    <row r="141" spans="6:19" x14ac:dyDescent="0.2">
      <c r="F141" s="123" t="str">
        <v>NO2</v>
      </c>
      <c r="G141" s="145" t="str">
        <v>AQY</v>
      </c>
      <c r="H141" s="199" t="b">
        <v>0</v>
      </c>
      <c r="I141" s="200" t="b">
        <v>0</v>
      </c>
      <c r="J141" s="200" t="b">
        <v>0</v>
      </c>
      <c r="K141" s="201" t="b">
        <v>0</v>
      </c>
      <c r="L141" s="201" t="b">
        <v>0</v>
      </c>
      <c r="M141" s="201" t="b">
        <v>0</v>
      </c>
      <c r="N141" s="201" t="b">
        <v>0</v>
      </c>
      <c r="O141" s="201" t="b">
        <v>0</v>
      </c>
      <c r="P141" s="201" t="b">
        <v>0</v>
      </c>
      <c r="Q141" s="201" t="b">
        <v>0</v>
      </c>
      <c r="R141" s="201" t="b">
        <v>0</v>
      </c>
      <c r="S141" s="202" t="str">
        <v/>
      </c>
    </row>
    <row r="142" spans="6:19" x14ac:dyDescent="0.2">
      <c r="F142" s="123" t="str">
        <v>NO2</v>
      </c>
      <c r="G142" s="145" t="str">
        <v>Alphasense NO2-A1</v>
      </c>
      <c r="H142" s="199" t="b">
        <v>0</v>
      </c>
      <c r="I142" s="200" t="b">
        <v>0</v>
      </c>
      <c r="J142" s="200" t="b">
        <v>0</v>
      </c>
      <c r="K142" s="201" t="b">
        <v>0</v>
      </c>
      <c r="L142" s="201" t="b">
        <v>0</v>
      </c>
      <c r="M142" s="201" t="b">
        <v>0</v>
      </c>
      <c r="N142" s="201" t="b">
        <v>0</v>
      </c>
      <c r="O142" s="201" t="b">
        <v>0</v>
      </c>
      <c r="P142" s="201" t="b">
        <v>0</v>
      </c>
      <c r="Q142" s="201" t="b">
        <v>0</v>
      </c>
      <c r="R142" s="201" t="b">
        <v>0</v>
      </c>
      <c r="S142" s="202" t="str">
        <v/>
      </c>
    </row>
    <row r="143" spans="6:19" x14ac:dyDescent="0.2">
      <c r="F143" s="123" t="str">
        <v>NO3</v>
      </c>
      <c r="G143" s="123" t="str">
        <v>RK500-16 Nitrate ion(NO3-) Sensor</v>
      </c>
      <c r="H143" s="199" t="b">
        <v>0</v>
      </c>
      <c r="I143" s="200" t="b">
        <v>0</v>
      </c>
      <c r="J143" s="200" t="b">
        <v>0</v>
      </c>
      <c r="K143" s="201" t="b">
        <v>0</v>
      </c>
      <c r="L143" s="201" t="b">
        <v>0</v>
      </c>
      <c r="M143" s="201" t="b">
        <v>0</v>
      </c>
      <c r="N143" s="201" t="b">
        <v>0</v>
      </c>
      <c r="O143" s="201" t="b">
        <v>0</v>
      </c>
      <c r="P143" s="201" t="b">
        <v>0</v>
      </c>
      <c r="Q143" s="201" t="b">
        <v>0</v>
      </c>
      <c r="R143" s="201" t="b">
        <v>0</v>
      </c>
      <c r="S143" s="202" t="str">
        <v/>
      </c>
    </row>
    <row r="144" spans="6:19" x14ac:dyDescent="0.2">
      <c r="F144" s="123" t="str">
        <v>NOX</v>
      </c>
      <c r="G144" s="123" t="str">
        <v>Bosch NOX Sensor</v>
      </c>
      <c r="H144" s="199" t="b">
        <v>0</v>
      </c>
      <c r="I144" s="200" t="b">
        <v>0</v>
      </c>
      <c r="J144" s="200" t="b">
        <v>0</v>
      </c>
      <c r="K144" s="201" t="b">
        <v>0</v>
      </c>
      <c r="L144" s="201" t="b">
        <v>0</v>
      </c>
      <c r="M144" s="201" t="b">
        <v>0</v>
      </c>
      <c r="N144" s="201" t="b">
        <v>0</v>
      </c>
      <c r="O144" s="201" t="b">
        <v>0</v>
      </c>
      <c r="P144" s="201" t="b">
        <v>0</v>
      </c>
      <c r="Q144" s="201" t="b">
        <v>0</v>
      </c>
      <c r="R144" s="201" t="b">
        <v>0</v>
      </c>
      <c r="S144" s="202" t="str">
        <v/>
      </c>
    </row>
    <row r="145" spans="6:19" x14ac:dyDescent="0.2">
      <c r="F145" s="123" t="str">
        <v>NOX</v>
      </c>
      <c r="G145" s="123" t="str">
        <v>Vitesco NOX Sensor</v>
      </c>
      <c r="H145" s="199" t="b">
        <v>0</v>
      </c>
      <c r="I145" s="200" t="b">
        <v>0</v>
      </c>
      <c r="J145" s="200" t="b">
        <v>0</v>
      </c>
      <c r="K145" s="201" t="b">
        <v>0</v>
      </c>
      <c r="L145" s="201" t="b">
        <v>0</v>
      </c>
      <c r="M145" s="201" t="b">
        <v>0</v>
      </c>
      <c r="N145" s="201" t="b">
        <v>0</v>
      </c>
      <c r="O145" s="201" t="b">
        <v>0</v>
      </c>
      <c r="P145" s="201" t="b">
        <v>0</v>
      </c>
      <c r="Q145" s="201" t="b">
        <v>0</v>
      </c>
      <c r="R145" s="201" t="b">
        <v>0</v>
      </c>
      <c r="S145" s="202" t="str">
        <v/>
      </c>
    </row>
    <row r="146" spans="6:19" x14ac:dyDescent="0.2">
      <c r="F146" s="123" t="str">
        <v>NOX</v>
      </c>
      <c r="G146" s="123" t="str">
        <v>NOX sensor Continental MAN</v>
      </c>
      <c r="H146" s="199" t="b">
        <v>0</v>
      </c>
      <c r="I146" s="200" t="b">
        <v>0</v>
      </c>
      <c r="J146" s="200" t="b">
        <v>0</v>
      </c>
      <c r="K146" s="201" t="b">
        <v>0</v>
      </c>
      <c r="L146" s="201" t="b">
        <v>0</v>
      </c>
      <c r="M146" s="201" t="b">
        <v>0</v>
      </c>
      <c r="N146" s="201" t="b">
        <v>0</v>
      </c>
      <c r="O146" s="201" t="b">
        <v>0</v>
      </c>
      <c r="P146" s="201" t="b">
        <v>0</v>
      </c>
      <c r="Q146" s="201" t="b">
        <v>0</v>
      </c>
      <c r="R146" s="201" t="b">
        <v>0</v>
      </c>
      <c r="S146" s="202" t="str">
        <v/>
      </c>
    </row>
    <row r="147" spans="6:19" x14ac:dyDescent="0.2">
      <c r="F147" s="123" t="str">
        <v>Ozon</v>
      </c>
      <c r="G147" s="145" t="str">
        <v>AQMesh</v>
      </c>
      <c r="H147" s="199" t="b">
        <v>0</v>
      </c>
      <c r="I147" s="200" t="b">
        <v>0</v>
      </c>
      <c r="J147" s="200" t="b">
        <v>0</v>
      </c>
      <c r="K147" s="201" t="b">
        <v>0</v>
      </c>
      <c r="L147" s="201" t="b">
        <v>0</v>
      </c>
      <c r="M147" s="201" t="b">
        <v>0</v>
      </c>
      <c r="N147" s="201" t="b">
        <v>0</v>
      </c>
      <c r="O147" s="201" t="b">
        <v>0</v>
      </c>
      <c r="P147" s="201" t="b">
        <v>0</v>
      </c>
      <c r="Q147" s="201" t="b">
        <v>0</v>
      </c>
      <c r="R147" s="201" t="b">
        <v>0</v>
      </c>
      <c r="S147" s="202" t="str">
        <v/>
      </c>
    </row>
    <row r="148" spans="6:19" x14ac:dyDescent="0.2">
      <c r="F148" s="123" t="str">
        <v>Ozon</v>
      </c>
      <c r="G148" s="145" t="str">
        <v>AQT420</v>
      </c>
      <c r="H148" s="199" t="b">
        <v>0</v>
      </c>
      <c r="I148" s="200" t="b">
        <v>0</v>
      </c>
      <c r="J148" s="200" t="b">
        <v>0</v>
      </c>
      <c r="K148" s="201" t="b">
        <v>0</v>
      </c>
      <c r="L148" s="201" t="b">
        <v>0</v>
      </c>
      <c r="M148" s="201" t="b">
        <v>0</v>
      </c>
      <c r="N148" s="201" t="b">
        <v>0</v>
      </c>
      <c r="O148" s="201" t="b">
        <v>0</v>
      </c>
      <c r="P148" s="201" t="b">
        <v>0</v>
      </c>
      <c r="Q148" s="201" t="b">
        <v>0</v>
      </c>
      <c r="R148" s="201" t="b">
        <v>0</v>
      </c>
      <c r="S148" s="202" t="str">
        <v/>
      </c>
    </row>
    <row r="149" spans="6:19" x14ac:dyDescent="0.2">
      <c r="F149" s="123" t="str">
        <v>Ozon</v>
      </c>
      <c r="G149" s="145" t="str">
        <v>Kunak AIR Pro</v>
      </c>
      <c r="H149" s="199" t="b">
        <v>0</v>
      </c>
      <c r="I149" s="200" t="b">
        <v>0</v>
      </c>
      <c r="J149" s="200" t="b">
        <v>0</v>
      </c>
      <c r="K149" s="201" t="b">
        <v>0</v>
      </c>
      <c r="L149" s="201" t="b">
        <v>0</v>
      </c>
      <c r="M149" s="201" t="b">
        <v>0</v>
      </c>
      <c r="N149" s="201" t="b">
        <v>0</v>
      </c>
      <c r="O149" s="201" t="b">
        <v>0</v>
      </c>
      <c r="P149" s="201" t="b">
        <v>0</v>
      </c>
      <c r="Q149" s="201" t="b">
        <v>0</v>
      </c>
      <c r="R149" s="201" t="b">
        <v>0</v>
      </c>
      <c r="S149" s="202" t="str">
        <v/>
      </c>
    </row>
    <row r="150" spans="6:19" x14ac:dyDescent="0.2">
      <c r="F150" s="123" t="str">
        <v>Ozon</v>
      </c>
      <c r="G150" s="145" t="str">
        <v>AQY</v>
      </c>
      <c r="H150" s="199" t="b">
        <v>0</v>
      </c>
      <c r="I150" s="200" t="b">
        <v>0</v>
      </c>
      <c r="J150" s="200" t="b">
        <v>0</v>
      </c>
      <c r="K150" s="201" t="b">
        <v>0</v>
      </c>
      <c r="L150" s="201" t="b">
        <v>0</v>
      </c>
      <c r="M150" s="201" t="b">
        <v>0</v>
      </c>
      <c r="N150" s="201" t="b">
        <v>0</v>
      </c>
      <c r="O150" s="201" t="b">
        <v>0</v>
      </c>
      <c r="P150" s="201" t="b">
        <v>0</v>
      </c>
      <c r="Q150" s="201" t="b">
        <v>0</v>
      </c>
      <c r="R150" s="201" t="b">
        <v>0</v>
      </c>
      <c r="S150" s="202" t="str">
        <v/>
      </c>
    </row>
    <row r="151" spans="6:19" x14ac:dyDescent="0.2">
      <c r="F151" s="123" t="str">
        <v>Ozon</v>
      </c>
      <c r="G151" s="123" t="str">
        <v xml:space="preserve"> AQ-FM S900</v>
      </c>
      <c r="H151" s="199" t="b">
        <v>0</v>
      </c>
      <c r="I151" s="200" t="b">
        <v>0</v>
      </c>
      <c r="J151" s="200" t="b">
        <v>0</v>
      </c>
      <c r="K151" s="201" t="b">
        <v>0</v>
      </c>
      <c r="L151" s="201" t="b">
        <v>0</v>
      </c>
      <c r="M151" s="201" t="b">
        <v>0</v>
      </c>
      <c r="N151" s="201" t="b">
        <v>0</v>
      </c>
      <c r="O151" s="201" t="b">
        <v>0</v>
      </c>
      <c r="P151" s="201" t="b">
        <v>0</v>
      </c>
      <c r="Q151" s="201" t="b">
        <v>0</v>
      </c>
      <c r="R151" s="201" t="b">
        <v>0</v>
      </c>
      <c r="S151" s="202" t="str">
        <v/>
      </c>
    </row>
    <row r="152" spans="6:19" x14ac:dyDescent="0.2">
      <c r="F152" s="123" t="str">
        <v>Ozon</v>
      </c>
      <c r="G152" s="123" t="str">
        <v xml:space="preserve">ES101O3 - 10
</v>
      </c>
      <c r="H152" s="199" t="b">
        <v>0</v>
      </c>
      <c r="I152" s="200" t="b">
        <v>0</v>
      </c>
      <c r="J152" s="200" t="b">
        <v>0</v>
      </c>
      <c r="K152" s="201" t="b">
        <v>0</v>
      </c>
      <c r="L152" s="201" t="b">
        <v>0</v>
      </c>
      <c r="M152" s="201" t="b">
        <v>0</v>
      </c>
      <c r="N152" s="201" t="b">
        <v>0</v>
      </c>
      <c r="O152" s="201" t="b">
        <v>0</v>
      </c>
      <c r="P152" s="201" t="b">
        <v>0</v>
      </c>
      <c r="Q152" s="201" t="b">
        <v>0</v>
      </c>
      <c r="R152" s="201" t="b">
        <v>0</v>
      </c>
      <c r="S152" s="202" t="str">
        <v/>
      </c>
    </row>
    <row r="153" spans="6:19" x14ac:dyDescent="0.2">
      <c r="F153" s="123" t="str">
        <v>Ozon</v>
      </c>
      <c r="G153" s="123" t="str">
        <v>Eco Sensors model UV-100</v>
      </c>
      <c r="H153" s="199" t="b">
        <v>0</v>
      </c>
      <c r="I153" s="200" t="b">
        <v>0</v>
      </c>
      <c r="J153" s="200" t="b">
        <v>0</v>
      </c>
      <c r="K153" s="201" t="b">
        <v>0</v>
      </c>
      <c r="L153" s="201" t="b">
        <v>0</v>
      </c>
      <c r="M153" s="201" t="b">
        <v>0</v>
      </c>
      <c r="N153" s="201" t="b">
        <v>0</v>
      </c>
      <c r="O153" s="201" t="b">
        <v>0</v>
      </c>
      <c r="P153" s="201" t="b">
        <v>0</v>
      </c>
      <c r="Q153" s="201" t="b">
        <v>0</v>
      </c>
      <c r="R153" s="201" t="b">
        <v>0</v>
      </c>
      <c r="S153" s="202" t="str">
        <v/>
      </c>
    </row>
    <row r="154" spans="6:19" x14ac:dyDescent="0.2">
      <c r="F154" s="123" t="str">
        <v>Ozon</v>
      </c>
      <c r="G154" s="123" t="str">
        <v xml:space="preserve">Eco Sensors DO3 </v>
      </c>
      <c r="H154" s="199" t="b">
        <v>0</v>
      </c>
      <c r="I154" s="200" t="b">
        <v>0</v>
      </c>
      <c r="J154" s="200" t="b">
        <v>0</v>
      </c>
      <c r="K154" s="201" t="b">
        <v>0</v>
      </c>
      <c r="L154" s="201" t="b">
        <v>0</v>
      </c>
      <c r="M154" s="201" t="b">
        <v>0</v>
      </c>
      <c r="N154" s="201" t="b">
        <v>0</v>
      </c>
      <c r="O154" s="201" t="b">
        <v>0</v>
      </c>
      <c r="P154" s="201" t="b">
        <v>0</v>
      </c>
      <c r="Q154" s="201" t="b">
        <v>0</v>
      </c>
      <c r="R154" s="201" t="b">
        <v>0</v>
      </c>
      <c r="S154" s="202" t="str">
        <v/>
      </c>
    </row>
    <row r="155" spans="6:19" x14ac:dyDescent="0.2">
      <c r="F155" s="123" t="str">
        <v>PH-waarde</v>
      </c>
      <c r="G155" s="145" t="str">
        <v>Benchtop pH Meter Package</v>
      </c>
      <c r="H155" s="199" t="b">
        <v>0</v>
      </c>
      <c r="I155" s="200" t="b">
        <v>0</v>
      </c>
      <c r="J155" s="200" t="b">
        <v>0</v>
      </c>
      <c r="K155" s="201" t="b">
        <v>0</v>
      </c>
      <c r="L155" s="201" t="b">
        <v>0</v>
      </c>
      <c r="M155" s="201" t="b">
        <v>0</v>
      </c>
      <c r="N155" s="201" t="b">
        <v>0</v>
      </c>
      <c r="O155" s="201" t="b">
        <v>0</v>
      </c>
      <c r="P155" s="201" t="b">
        <v>0</v>
      </c>
      <c r="Q155" s="201" t="b">
        <v>0</v>
      </c>
      <c r="R155" s="201" t="b">
        <v>0</v>
      </c>
      <c r="S155" s="202" t="str">
        <v/>
      </c>
    </row>
    <row r="156" spans="6:19" x14ac:dyDescent="0.2">
      <c r="F156" s="123" t="str">
        <v>PH-waarde</v>
      </c>
      <c r="G156" s="123" t="str">
        <v xml:space="preserve">pH One-Bar Measuring Chain </v>
      </c>
      <c r="H156" s="199" t="b">
        <v>0</v>
      </c>
      <c r="I156" s="200" t="b">
        <v>0</v>
      </c>
      <c r="J156" s="200" t="b">
        <v>0</v>
      </c>
      <c r="K156" s="201" t="b">
        <v>0</v>
      </c>
      <c r="L156" s="201" t="b">
        <v>0</v>
      </c>
      <c r="M156" s="201" t="b">
        <v>0</v>
      </c>
      <c r="N156" s="201" t="b">
        <v>0</v>
      </c>
      <c r="O156" s="201" t="b">
        <v>0</v>
      </c>
      <c r="P156" s="201" t="b">
        <v>0</v>
      </c>
      <c r="Q156" s="201" t="b">
        <v>0</v>
      </c>
      <c r="R156" s="201" t="b">
        <v>0</v>
      </c>
      <c r="S156" s="202" t="str">
        <v/>
      </c>
    </row>
    <row r="157" spans="6:19" x14ac:dyDescent="0.2">
      <c r="F157" s="123" t="str">
        <v>PH-waarde</v>
      </c>
      <c r="G157" s="123" t="str">
        <v>SD7000CD</v>
      </c>
      <c r="H157" s="199" t="b">
        <v>0</v>
      </c>
      <c r="I157" s="200" t="b">
        <v>0</v>
      </c>
      <c r="J157" s="200" t="b">
        <v>0</v>
      </c>
      <c r="K157" s="201" t="b">
        <v>0</v>
      </c>
      <c r="L157" s="201" t="b">
        <v>0</v>
      </c>
      <c r="M157" s="201" t="b">
        <v>0</v>
      </c>
      <c r="N157" s="201" t="b">
        <v>0</v>
      </c>
      <c r="O157" s="201" t="b">
        <v>0</v>
      </c>
      <c r="P157" s="201" t="b">
        <v>0</v>
      </c>
      <c r="Q157" s="201" t="b">
        <v>0</v>
      </c>
      <c r="R157" s="201" t="b">
        <v>0</v>
      </c>
      <c r="S157" s="202" t="str">
        <v/>
      </c>
    </row>
    <row r="158" spans="6:19" x14ac:dyDescent="0.2">
      <c r="F158" s="123" t="str">
        <v>PH-waarde</v>
      </c>
      <c r="G158" s="123" t="str">
        <v>pH2000 Probe</v>
      </c>
      <c r="H158" s="199" t="b">
        <v>0</v>
      </c>
      <c r="I158" s="200" t="b">
        <v>0</v>
      </c>
      <c r="J158" s="200" t="b">
        <v>0</v>
      </c>
      <c r="K158" s="201" t="b">
        <v>0</v>
      </c>
      <c r="L158" s="201" t="b">
        <v>0</v>
      </c>
      <c r="M158" s="201" t="b">
        <v>0</v>
      </c>
      <c r="N158" s="201" t="b">
        <v>0</v>
      </c>
      <c r="O158" s="201" t="b">
        <v>0</v>
      </c>
      <c r="P158" s="201" t="b">
        <v>0</v>
      </c>
      <c r="Q158" s="201" t="b">
        <v>0</v>
      </c>
      <c r="R158" s="201" t="b">
        <v>0</v>
      </c>
      <c r="S158" s="202" t="str">
        <v/>
      </c>
    </row>
    <row r="159" spans="6:19" x14ac:dyDescent="0.2">
      <c r="F159" s="123" t="str">
        <v>Photosynthetically Active Radiation</v>
      </c>
      <c r="G159" s="145" t="str">
        <v>Sigrow SOIL PRO</v>
      </c>
      <c r="H159" s="199" t="b">
        <v>0</v>
      </c>
      <c r="I159" s="200" t="b">
        <v>0</v>
      </c>
      <c r="J159" s="200" t="b">
        <v>0</v>
      </c>
      <c r="K159" s="201" t="b">
        <v>0</v>
      </c>
      <c r="L159" s="201" t="b">
        <v>0</v>
      </c>
      <c r="M159" s="201" t="b">
        <v>0</v>
      </c>
      <c r="N159" s="201" t="b">
        <v>0</v>
      </c>
      <c r="O159" s="201" t="b">
        <v>0</v>
      </c>
      <c r="P159" s="201" t="b">
        <v>0</v>
      </c>
      <c r="Q159" s="201" t="b">
        <v>0</v>
      </c>
      <c r="R159" s="201" t="b">
        <v>0</v>
      </c>
      <c r="S159" s="202" t="str">
        <v/>
      </c>
    </row>
    <row r="160" spans="6:19" x14ac:dyDescent="0.2">
      <c r="F160" s="123" t="str">
        <v>Photosynthetically Active Radiation</v>
      </c>
      <c r="G160" s="123" t="str">
        <v xml:space="preserve">RK200-02 Photosynthetic Active Radiation PAR Sensor
</v>
      </c>
      <c r="H160" s="199" t="b">
        <v>0</v>
      </c>
      <c r="I160" s="200" t="b">
        <v>0</v>
      </c>
      <c r="J160" s="200" t="b">
        <v>0</v>
      </c>
      <c r="K160" s="201" t="b">
        <v>0</v>
      </c>
      <c r="L160" s="201" t="b">
        <v>0</v>
      </c>
      <c r="M160" s="201" t="b">
        <v>0</v>
      </c>
      <c r="N160" s="201" t="b">
        <v>0</v>
      </c>
      <c r="O160" s="201" t="b">
        <v>0</v>
      </c>
      <c r="P160" s="201" t="b">
        <v>0</v>
      </c>
      <c r="Q160" s="201" t="b">
        <v>0</v>
      </c>
      <c r="R160" s="201" t="b">
        <v>0</v>
      </c>
      <c r="S160" s="202" t="str">
        <v/>
      </c>
    </row>
    <row r="161" spans="6:19" x14ac:dyDescent="0.2">
      <c r="F161" s="123" t="str">
        <v>PM1</v>
      </c>
      <c r="G161" s="145" t="str">
        <v>AQMesh</v>
      </c>
      <c r="H161" s="199" t="b">
        <v>0</v>
      </c>
      <c r="I161" s="200" t="b">
        <v>0</v>
      </c>
      <c r="J161" s="200" t="b">
        <v>0</v>
      </c>
      <c r="K161" s="201" t="b">
        <v>0</v>
      </c>
      <c r="L161" s="201" t="b">
        <v>0</v>
      </c>
      <c r="M161" s="201" t="b">
        <v>0</v>
      </c>
      <c r="N161" s="201" t="b">
        <v>0</v>
      </c>
      <c r="O161" s="201" t="b">
        <v>0</v>
      </c>
      <c r="P161" s="201" t="b">
        <v>0</v>
      </c>
      <c r="Q161" s="201" t="b">
        <v>0</v>
      </c>
      <c r="R161" s="201" t="b">
        <v>0</v>
      </c>
      <c r="S161" s="202" t="str">
        <v/>
      </c>
    </row>
    <row r="162" spans="6:19" x14ac:dyDescent="0.2">
      <c r="F162" s="123" t="str">
        <v>PM1</v>
      </c>
      <c r="G162" s="145" t="str">
        <v>Kunak AIR Pro</v>
      </c>
      <c r="H162" s="199" t="b">
        <v>0</v>
      </c>
      <c r="I162" s="200" t="b">
        <v>0</v>
      </c>
      <c r="J162" s="200" t="b">
        <v>0</v>
      </c>
      <c r="K162" s="201" t="b">
        <v>0</v>
      </c>
      <c r="L162" s="201" t="b">
        <v>0</v>
      </c>
      <c r="M162" s="201" t="b">
        <v>0</v>
      </c>
      <c r="N162" s="201" t="b">
        <v>0</v>
      </c>
      <c r="O162" s="201" t="b">
        <v>0</v>
      </c>
      <c r="P162" s="201" t="b">
        <v>0</v>
      </c>
      <c r="Q162" s="201" t="b">
        <v>0</v>
      </c>
      <c r="R162" s="201" t="b">
        <v>0</v>
      </c>
      <c r="S162" s="202" t="str">
        <v/>
      </c>
    </row>
    <row r="163" spans="6:19" x14ac:dyDescent="0.2">
      <c r="F163" s="123" t="str">
        <v>PM1</v>
      </c>
      <c r="G163" s="145" t="str">
        <v>E-sampler</v>
      </c>
      <c r="H163" s="199" t="b">
        <v>0</v>
      </c>
      <c r="I163" s="200" t="b">
        <v>0</v>
      </c>
      <c r="J163" s="200" t="b">
        <v>0</v>
      </c>
      <c r="K163" s="201" t="b">
        <v>0</v>
      </c>
      <c r="L163" s="201" t="b">
        <v>0</v>
      </c>
      <c r="M163" s="201" t="b">
        <v>0</v>
      </c>
      <c r="N163" s="201" t="b">
        <v>0</v>
      </c>
      <c r="O163" s="201" t="b">
        <v>0</v>
      </c>
      <c r="P163" s="201" t="b">
        <v>0</v>
      </c>
      <c r="Q163" s="201" t="b">
        <v>0</v>
      </c>
      <c r="R163" s="201" t="b">
        <v>0</v>
      </c>
      <c r="S163" s="202" t="str">
        <v/>
      </c>
    </row>
    <row r="164" spans="6:19" x14ac:dyDescent="0.2">
      <c r="F164" s="123" t="str">
        <v>PM10</v>
      </c>
      <c r="G164" s="145" t="str">
        <v>AQMesh</v>
      </c>
      <c r="H164" s="199" t="b">
        <v>0</v>
      </c>
      <c r="I164" s="200" t="b">
        <v>0</v>
      </c>
      <c r="J164" s="200" t="b">
        <v>0</v>
      </c>
      <c r="K164" s="201" t="b">
        <v>0</v>
      </c>
      <c r="L164" s="201" t="b">
        <v>0</v>
      </c>
      <c r="M164" s="201" t="b">
        <v>0</v>
      </c>
      <c r="N164" s="201" t="b">
        <v>0</v>
      </c>
      <c r="O164" s="201" t="b">
        <v>0</v>
      </c>
      <c r="P164" s="201" t="b">
        <v>0</v>
      </c>
      <c r="Q164" s="201" t="b">
        <v>0</v>
      </c>
      <c r="R164" s="201" t="b">
        <v>0</v>
      </c>
      <c r="S164" s="202" t="str">
        <v/>
      </c>
    </row>
    <row r="165" spans="6:19" x14ac:dyDescent="0.2">
      <c r="F165" s="123" t="str">
        <v>PM10</v>
      </c>
      <c r="G165" s="145" t="str">
        <v>AQT420</v>
      </c>
      <c r="H165" s="199" t="b">
        <v>0</v>
      </c>
      <c r="I165" s="200" t="b">
        <v>0</v>
      </c>
      <c r="J165" s="200" t="b">
        <v>0</v>
      </c>
      <c r="K165" s="201" t="b">
        <v>0</v>
      </c>
      <c r="L165" s="201" t="b">
        <v>0</v>
      </c>
      <c r="M165" s="201" t="b">
        <v>0</v>
      </c>
      <c r="N165" s="201" t="b">
        <v>0</v>
      </c>
      <c r="O165" s="201" t="b">
        <v>0</v>
      </c>
      <c r="P165" s="201" t="b">
        <v>0</v>
      </c>
      <c r="Q165" s="201" t="b">
        <v>0</v>
      </c>
      <c r="R165" s="201" t="b">
        <v>0</v>
      </c>
      <c r="S165" s="202" t="str">
        <v/>
      </c>
    </row>
    <row r="166" spans="6:19" x14ac:dyDescent="0.2">
      <c r="F166" s="123" t="str">
        <v>PM10</v>
      </c>
      <c r="G166" s="145" t="str">
        <v>Kunak AIR Pro</v>
      </c>
      <c r="H166" s="199" t="b">
        <v>0</v>
      </c>
      <c r="I166" s="200" t="b">
        <v>0</v>
      </c>
      <c r="J166" s="200" t="b">
        <v>0</v>
      </c>
      <c r="K166" s="201" t="b">
        <v>0</v>
      </c>
      <c r="L166" s="201" t="b">
        <v>0</v>
      </c>
      <c r="M166" s="201" t="b">
        <v>0</v>
      </c>
      <c r="N166" s="201" t="b">
        <v>0</v>
      </c>
      <c r="O166" s="201" t="b">
        <v>0</v>
      </c>
      <c r="P166" s="201" t="b">
        <v>0</v>
      </c>
      <c r="Q166" s="201" t="b">
        <v>0</v>
      </c>
      <c r="R166" s="201" t="b">
        <v>0</v>
      </c>
      <c r="S166" s="202" t="str">
        <v/>
      </c>
    </row>
    <row r="167" spans="6:19" x14ac:dyDescent="0.2">
      <c r="F167" s="123" t="str">
        <v>PM10</v>
      </c>
      <c r="G167" s="145" t="str">
        <v>E-sampler</v>
      </c>
      <c r="H167" s="199" t="b">
        <v>0</v>
      </c>
      <c r="I167" s="200" t="b">
        <v>0</v>
      </c>
      <c r="J167" s="200" t="b">
        <v>0</v>
      </c>
      <c r="K167" s="201" t="b">
        <v>0</v>
      </c>
      <c r="L167" s="201" t="b">
        <v>0</v>
      </c>
      <c r="M167" s="201" t="b">
        <v>0</v>
      </c>
      <c r="N167" s="201" t="b">
        <v>0</v>
      </c>
      <c r="O167" s="201" t="b">
        <v>0</v>
      </c>
      <c r="P167" s="201" t="b">
        <v>0</v>
      </c>
      <c r="Q167" s="201" t="b">
        <v>0</v>
      </c>
      <c r="R167" s="201" t="b">
        <v>0</v>
      </c>
      <c r="S167" s="202" t="str">
        <v/>
      </c>
    </row>
    <row r="168" spans="6:19" x14ac:dyDescent="0.2">
      <c r="F168" s="123" t="str">
        <v>PM2.5</v>
      </c>
      <c r="G168" s="145" t="str">
        <v>AQMesh</v>
      </c>
      <c r="H168" s="199" t="b">
        <v>0</v>
      </c>
      <c r="I168" s="200" t="b">
        <v>0</v>
      </c>
      <c r="J168" s="200" t="b">
        <v>0</v>
      </c>
      <c r="K168" s="201" t="b">
        <v>0</v>
      </c>
      <c r="L168" s="201" t="b">
        <v>0</v>
      </c>
      <c r="M168" s="201" t="b">
        <v>0</v>
      </c>
      <c r="N168" s="201" t="b">
        <v>0</v>
      </c>
      <c r="O168" s="201" t="b">
        <v>0</v>
      </c>
      <c r="P168" s="201" t="b">
        <v>0</v>
      </c>
      <c r="Q168" s="201" t="b">
        <v>0</v>
      </c>
      <c r="R168" s="201" t="b">
        <v>0</v>
      </c>
      <c r="S168" s="202" t="str">
        <v/>
      </c>
    </row>
    <row r="169" spans="6:19" x14ac:dyDescent="0.2">
      <c r="F169" s="123" t="str">
        <v>PM2.5</v>
      </c>
      <c r="G169" s="145" t="str">
        <v>AQT420</v>
      </c>
      <c r="H169" s="199" t="b">
        <v>0</v>
      </c>
      <c r="I169" s="200" t="b">
        <v>0</v>
      </c>
      <c r="J169" s="200" t="b">
        <v>0</v>
      </c>
      <c r="K169" s="201" t="b">
        <v>0</v>
      </c>
      <c r="L169" s="201" t="b">
        <v>0</v>
      </c>
      <c r="M169" s="201" t="b">
        <v>0</v>
      </c>
      <c r="N169" s="201" t="b">
        <v>0</v>
      </c>
      <c r="O169" s="201" t="b">
        <v>0</v>
      </c>
      <c r="P169" s="201" t="b">
        <v>0</v>
      </c>
      <c r="Q169" s="201" t="b">
        <v>0</v>
      </c>
      <c r="R169" s="201" t="b">
        <v>0</v>
      </c>
      <c r="S169" s="202" t="str">
        <v/>
      </c>
    </row>
    <row r="170" spans="6:19" x14ac:dyDescent="0.2">
      <c r="F170" s="123" t="str">
        <v>PM2.5</v>
      </c>
      <c r="G170" s="145" t="str">
        <v>Kunak AIR Pro</v>
      </c>
      <c r="H170" s="199" t="b">
        <v>0</v>
      </c>
      <c r="I170" s="200" t="b">
        <v>0</v>
      </c>
      <c r="J170" s="200" t="b">
        <v>0</v>
      </c>
      <c r="K170" s="201" t="b">
        <v>0</v>
      </c>
      <c r="L170" s="201" t="b">
        <v>0</v>
      </c>
      <c r="M170" s="201" t="b">
        <v>0</v>
      </c>
      <c r="N170" s="201" t="b">
        <v>0</v>
      </c>
      <c r="O170" s="201" t="b">
        <v>0</v>
      </c>
      <c r="P170" s="201" t="b">
        <v>0</v>
      </c>
      <c r="Q170" s="201" t="b">
        <v>0</v>
      </c>
      <c r="R170" s="201" t="b">
        <v>0</v>
      </c>
      <c r="S170" s="202" t="str">
        <v/>
      </c>
    </row>
    <row r="171" spans="6:19" x14ac:dyDescent="0.2">
      <c r="F171" s="123" t="str">
        <v>PM2.5</v>
      </c>
      <c r="G171" s="145" t="str">
        <v>AQY</v>
      </c>
      <c r="H171" s="199" t="b">
        <v>0</v>
      </c>
      <c r="I171" s="200" t="b">
        <v>0</v>
      </c>
      <c r="J171" s="200" t="b">
        <v>0</v>
      </c>
      <c r="K171" s="201" t="b">
        <v>0</v>
      </c>
      <c r="L171" s="201" t="b">
        <v>0</v>
      </c>
      <c r="M171" s="201" t="b">
        <v>0</v>
      </c>
      <c r="N171" s="201" t="b">
        <v>0</v>
      </c>
      <c r="O171" s="201" t="b">
        <v>0</v>
      </c>
      <c r="P171" s="201" t="b">
        <v>0</v>
      </c>
      <c r="Q171" s="201" t="b">
        <v>0</v>
      </c>
      <c r="R171" s="201" t="b">
        <v>0</v>
      </c>
      <c r="S171" s="202" t="str">
        <v/>
      </c>
    </row>
    <row r="172" spans="6:19" x14ac:dyDescent="0.2">
      <c r="F172" s="123" t="str">
        <v>PM2.5</v>
      </c>
      <c r="G172" s="145" t="str">
        <v>E-sampler</v>
      </c>
      <c r="H172" s="199" t="b">
        <v>0</v>
      </c>
      <c r="I172" s="200" t="b">
        <v>0</v>
      </c>
      <c r="J172" s="200" t="b">
        <v>0</v>
      </c>
      <c r="K172" s="201" t="b">
        <v>0</v>
      </c>
      <c r="L172" s="201" t="b">
        <v>0</v>
      </c>
      <c r="M172" s="201" t="b">
        <v>0</v>
      </c>
      <c r="N172" s="201" t="b">
        <v>0</v>
      </c>
      <c r="O172" s="201" t="b">
        <v>0</v>
      </c>
      <c r="P172" s="201" t="b">
        <v>0</v>
      </c>
      <c r="Q172" s="201" t="b">
        <v>0</v>
      </c>
      <c r="R172" s="201" t="b">
        <v>0</v>
      </c>
      <c r="S172" s="202" t="str">
        <v/>
      </c>
    </row>
    <row r="173" spans="6:19" x14ac:dyDescent="0.2">
      <c r="F173" s="123" t="str">
        <v>PM4</v>
      </c>
      <c r="G173" s="145" t="str">
        <v>AQMesh</v>
      </c>
      <c r="H173" s="199" t="b">
        <v>0</v>
      </c>
      <c r="I173" s="200" t="b">
        <v>0</v>
      </c>
      <c r="J173" s="200" t="b">
        <v>0</v>
      </c>
      <c r="K173" s="201" t="b">
        <v>0</v>
      </c>
      <c r="L173" s="201" t="b">
        <v>0</v>
      </c>
      <c r="M173" s="201" t="b">
        <v>0</v>
      </c>
      <c r="N173" s="201" t="b">
        <v>0</v>
      </c>
      <c r="O173" s="201" t="b">
        <v>0</v>
      </c>
      <c r="P173" s="201" t="b">
        <v>0</v>
      </c>
      <c r="Q173" s="201" t="b">
        <v>0</v>
      </c>
      <c r="R173" s="201" t="b">
        <v>0</v>
      </c>
      <c r="S173" s="202" t="str">
        <v/>
      </c>
    </row>
    <row r="174" spans="6:19" x14ac:dyDescent="0.2">
      <c r="F174" s="123" t="str">
        <v>Radioactieve straling</v>
      </c>
      <c r="G174" s="145" t="str">
        <v>Geiger Counter Kit - Radiation Sensor</v>
      </c>
      <c r="H174" s="199" t="b">
        <v>0</v>
      </c>
      <c r="I174" s="200" t="b">
        <v>0</v>
      </c>
      <c r="J174" s="200" t="b">
        <v>0</v>
      </c>
      <c r="K174" s="201" t="b">
        <v>0</v>
      </c>
      <c r="L174" s="201" t="b">
        <v>0</v>
      </c>
      <c r="M174" s="201" t="b">
        <v>0</v>
      </c>
      <c r="N174" s="201" t="b">
        <v>0</v>
      </c>
      <c r="O174" s="201" t="b">
        <v>0</v>
      </c>
      <c r="P174" s="201" t="b">
        <v>0</v>
      </c>
      <c r="Q174" s="201" t="b">
        <v>0</v>
      </c>
      <c r="R174" s="201" t="b">
        <v>0</v>
      </c>
      <c r="S174" s="202" t="str">
        <v/>
      </c>
    </row>
    <row r="175" spans="6:19" x14ac:dyDescent="0.2">
      <c r="F175" s="123" t="str">
        <v>Radioactieve straling</v>
      </c>
      <c r="G175" s="145" t="str">
        <v>WS510-UMB Smart Weather Sensor</v>
      </c>
      <c r="H175" s="199" t="b">
        <v>0</v>
      </c>
      <c r="I175" s="200" t="b">
        <v>0</v>
      </c>
      <c r="J175" s="200" t="b">
        <v>0</v>
      </c>
      <c r="K175" s="201" t="b">
        <v>0</v>
      </c>
      <c r="L175" s="201" t="b">
        <v>0</v>
      </c>
      <c r="M175" s="201" t="b">
        <v>0</v>
      </c>
      <c r="N175" s="201" t="b">
        <v>0</v>
      </c>
      <c r="O175" s="201" t="b">
        <v>0</v>
      </c>
      <c r="P175" s="201" t="b">
        <v>0</v>
      </c>
      <c r="Q175" s="201" t="b">
        <v>0</v>
      </c>
      <c r="R175" s="201" t="b">
        <v>0</v>
      </c>
      <c r="S175" s="202" t="str">
        <v/>
      </c>
    </row>
    <row r="176" spans="6:19" x14ac:dyDescent="0.2">
      <c r="F176" s="123" t="str">
        <v>Radioactieve straling</v>
      </c>
      <c r="G176" s="123" t="str">
        <v>Hamamatsu C12137-01</v>
      </c>
      <c r="H176" s="199" t="b">
        <v>0</v>
      </c>
      <c r="I176" s="200" t="b">
        <v>0</v>
      </c>
      <c r="J176" s="200" t="b">
        <v>0</v>
      </c>
      <c r="K176" s="201" t="b">
        <v>0</v>
      </c>
      <c r="L176" s="201" t="b">
        <v>0</v>
      </c>
      <c r="M176" s="201" t="b">
        <v>0</v>
      </c>
      <c r="N176" s="201" t="b">
        <v>0</v>
      </c>
      <c r="O176" s="201" t="b">
        <v>0</v>
      </c>
      <c r="P176" s="201" t="b">
        <v>0</v>
      </c>
      <c r="Q176" s="201" t="b">
        <v>0</v>
      </c>
      <c r="R176" s="201" t="b">
        <v>0</v>
      </c>
      <c r="S176" s="202" t="str">
        <v/>
      </c>
    </row>
    <row r="177" spans="6:19" x14ac:dyDescent="0.2">
      <c r="F177" s="123" t="str">
        <v>SO2</v>
      </c>
      <c r="G177" s="145" t="str">
        <v>AQMesh</v>
      </c>
      <c r="H177" s="199" t="b">
        <v>0</v>
      </c>
      <c r="I177" s="200" t="b">
        <v>0</v>
      </c>
      <c r="J177" s="200" t="b">
        <v>0</v>
      </c>
      <c r="K177" s="201" t="b">
        <v>0</v>
      </c>
      <c r="L177" s="201" t="b">
        <v>0</v>
      </c>
      <c r="M177" s="201" t="b">
        <v>0</v>
      </c>
      <c r="N177" s="201" t="b">
        <v>0</v>
      </c>
      <c r="O177" s="201" t="b">
        <v>0</v>
      </c>
      <c r="P177" s="201" t="b">
        <v>0</v>
      </c>
      <c r="Q177" s="201" t="b">
        <v>0</v>
      </c>
      <c r="R177" s="201" t="b">
        <v>0</v>
      </c>
      <c r="S177" s="202" t="str">
        <v/>
      </c>
    </row>
    <row r="178" spans="6:19" x14ac:dyDescent="0.2">
      <c r="F178" s="123" t="str">
        <v>SO2</v>
      </c>
      <c r="G178" s="145" t="str">
        <v>AQT420</v>
      </c>
      <c r="H178" s="199" t="b">
        <v>0</v>
      </c>
      <c r="I178" s="200" t="b">
        <v>0</v>
      </c>
      <c r="J178" s="200" t="b">
        <v>0</v>
      </c>
      <c r="K178" s="201" t="b">
        <v>0</v>
      </c>
      <c r="L178" s="201" t="b">
        <v>0</v>
      </c>
      <c r="M178" s="201" t="b">
        <v>0</v>
      </c>
      <c r="N178" s="201" t="b">
        <v>0</v>
      </c>
      <c r="O178" s="201" t="b">
        <v>0</v>
      </c>
      <c r="P178" s="201" t="b">
        <v>0</v>
      </c>
      <c r="Q178" s="201" t="b">
        <v>0</v>
      </c>
      <c r="R178" s="201" t="b">
        <v>0</v>
      </c>
      <c r="S178" s="202" t="str">
        <v/>
      </c>
    </row>
    <row r="179" spans="6:19" x14ac:dyDescent="0.2">
      <c r="F179" s="123" t="str">
        <v>SO2</v>
      </c>
      <c r="G179" s="145" t="str">
        <v>Kunak AIR Pro</v>
      </c>
      <c r="H179" s="199" t="b">
        <v>0</v>
      </c>
      <c r="I179" s="200" t="b">
        <v>0</v>
      </c>
      <c r="J179" s="200" t="b">
        <v>0</v>
      </c>
      <c r="K179" s="201" t="b">
        <v>0</v>
      </c>
      <c r="L179" s="201" t="b">
        <v>0</v>
      </c>
      <c r="M179" s="201" t="b">
        <v>0</v>
      </c>
      <c r="N179" s="201" t="b">
        <v>0</v>
      </c>
      <c r="O179" s="201" t="b">
        <v>0</v>
      </c>
      <c r="P179" s="201" t="b">
        <v>0</v>
      </c>
      <c r="Q179" s="201" t="b">
        <v>0</v>
      </c>
      <c r="R179" s="201" t="b">
        <v>0</v>
      </c>
      <c r="S179" s="202" t="str">
        <v/>
      </c>
    </row>
    <row r="180" spans="6:19" x14ac:dyDescent="0.2">
      <c r="F180" s="123" t="str">
        <v>Fijn stof</v>
      </c>
      <c r="G180" s="145" t="str">
        <v>ELECTRODYNAMIC DUST MONITOR</v>
      </c>
      <c r="H180" s="199" t="b">
        <v>0</v>
      </c>
      <c r="I180" s="200" t="b">
        <v>0</v>
      </c>
      <c r="J180" s="200" t="b">
        <v>0</v>
      </c>
      <c r="K180" s="201" t="b">
        <v>0</v>
      </c>
      <c r="L180" s="201" t="b">
        <v>0</v>
      </c>
      <c r="M180" s="201" t="b">
        <v>0</v>
      </c>
      <c r="N180" s="201" t="b">
        <v>0</v>
      </c>
      <c r="O180" s="201" t="b">
        <v>0</v>
      </c>
      <c r="P180" s="201" t="b">
        <v>0</v>
      </c>
      <c r="Q180" s="201" t="b">
        <v>0</v>
      </c>
      <c r="R180" s="201" t="b">
        <v>0</v>
      </c>
      <c r="S180" s="202" t="str">
        <v/>
      </c>
    </row>
    <row r="181" spans="6:19" x14ac:dyDescent="0.2">
      <c r="F181" s="123" t="str">
        <v>Fijn stof</v>
      </c>
      <c r="G181" s="145" t="str">
        <v>GP2Y1010AU0F</v>
      </c>
      <c r="H181" s="199" t="b">
        <v>0</v>
      </c>
      <c r="I181" s="200" t="b">
        <v>0</v>
      </c>
      <c r="J181" s="200" t="b">
        <v>0</v>
      </c>
      <c r="K181" s="201" t="b">
        <v>0</v>
      </c>
      <c r="L181" s="201" t="b">
        <v>0</v>
      </c>
      <c r="M181" s="201" t="b">
        <v>0</v>
      </c>
      <c r="N181" s="201" t="b">
        <v>0</v>
      </c>
      <c r="O181" s="201" t="b">
        <v>0</v>
      </c>
      <c r="P181" s="201" t="b">
        <v>0</v>
      </c>
      <c r="Q181" s="201" t="b">
        <v>0</v>
      </c>
      <c r="R181" s="201" t="b">
        <v>0</v>
      </c>
      <c r="S181" s="202" t="str">
        <v/>
      </c>
    </row>
    <row r="182" spans="6:19" x14ac:dyDescent="0.2">
      <c r="F182" s="123" t="str">
        <v>Fijn stof</v>
      </c>
      <c r="G182" s="145" t="str">
        <v>Waveshare Dust Sensor</v>
      </c>
      <c r="H182" s="199" t="b">
        <v>0</v>
      </c>
      <c r="I182" s="200" t="b">
        <v>0</v>
      </c>
      <c r="J182" s="200" t="b">
        <v>0</v>
      </c>
      <c r="K182" s="201" t="b">
        <v>0</v>
      </c>
      <c r="L182" s="201" t="b">
        <v>0</v>
      </c>
      <c r="M182" s="201" t="b">
        <v>0</v>
      </c>
      <c r="N182" s="201" t="b">
        <v>0</v>
      </c>
      <c r="O182" s="201" t="b">
        <v>0</v>
      </c>
      <c r="P182" s="201" t="b">
        <v>0</v>
      </c>
      <c r="Q182" s="201" t="b">
        <v>0</v>
      </c>
      <c r="R182" s="201" t="b">
        <v>0</v>
      </c>
      <c r="S182" s="202" t="str">
        <v/>
      </c>
    </row>
    <row r="183" spans="6:19" x14ac:dyDescent="0.2">
      <c r="F183" s="123" t="str">
        <v>Temperatuur</v>
      </c>
      <c r="G183" s="145" t="str">
        <v>PT100 RTD Temperature Sensor Amplifier - MAX31865</v>
      </c>
      <c r="H183" s="199" t="b">
        <v>0</v>
      </c>
      <c r="I183" s="200" t="b">
        <v>0</v>
      </c>
      <c r="J183" s="200" t="b">
        <v>0</v>
      </c>
      <c r="K183" s="201" t="b">
        <v>0</v>
      </c>
      <c r="L183" s="201" t="b">
        <v>0</v>
      </c>
      <c r="M183" s="201" t="b">
        <v>0</v>
      </c>
      <c r="N183" s="201" t="b">
        <v>0</v>
      </c>
      <c r="O183" s="201" t="b">
        <v>0</v>
      </c>
      <c r="P183" s="201" t="b">
        <v>0</v>
      </c>
      <c r="Q183" s="201" t="b">
        <v>0</v>
      </c>
      <c r="R183" s="201" t="b">
        <v>0</v>
      </c>
      <c r="S183" s="202" t="str">
        <v/>
      </c>
    </row>
    <row r="184" spans="6:19" x14ac:dyDescent="0.2">
      <c r="F184" s="123" t="str">
        <v>Temperatuur</v>
      </c>
      <c r="G184" s="123" t="str">
        <v>PT1000 RTD Temperature Sensor Amplifier - MAX31865</v>
      </c>
      <c r="H184" s="199" t="b">
        <v>0</v>
      </c>
      <c r="I184" s="200" t="b">
        <v>0</v>
      </c>
      <c r="J184" s="200" t="b">
        <v>0</v>
      </c>
      <c r="K184" s="201" t="b">
        <v>0</v>
      </c>
      <c r="L184" s="201" t="b">
        <v>0</v>
      </c>
      <c r="M184" s="201" t="b">
        <v>0</v>
      </c>
      <c r="N184" s="201" t="b">
        <v>0</v>
      </c>
      <c r="O184" s="201" t="b">
        <v>0</v>
      </c>
      <c r="P184" s="201" t="b">
        <v>0</v>
      </c>
      <c r="Q184" s="201" t="b">
        <v>0</v>
      </c>
      <c r="R184" s="201" t="b">
        <v>0</v>
      </c>
      <c r="S184" s="202" t="str">
        <v/>
      </c>
    </row>
    <row r="185" spans="6:19" x14ac:dyDescent="0.2">
      <c r="F185" s="123" t="str">
        <v>Temperatuur</v>
      </c>
      <c r="G185" s="145" t="str">
        <v>Platinum RTD Sensor - PT100 - 3 Wire 1 meter long</v>
      </c>
      <c r="H185" s="199" t="b">
        <v>0</v>
      </c>
      <c r="I185" s="200" t="b">
        <v>0</v>
      </c>
      <c r="J185" s="200" t="b">
        <v>0</v>
      </c>
      <c r="K185" s="201" t="b">
        <v>0</v>
      </c>
      <c r="L185" s="201" t="b">
        <v>0</v>
      </c>
      <c r="M185" s="201" t="b">
        <v>0</v>
      </c>
      <c r="N185" s="201" t="b">
        <v>0</v>
      </c>
      <c r="O185" s="201" t="b">
        <v>0</v>
      </c>
      <c r="P185" s="201" t="b">
        <v>0</v>
      </c>
      <c r="Q185" s="201" t="b">
        <v>0</v>
      </c>
      <c r="R185" s="201" t="b">
        <v>0</v>
      </c>
      <c r="S185" s="202" t="str">
        <v/>
      </c>
    </row>
    <row r="186" spans="6:19" x14ac:dyDescent="0.2">
      <c r="F186" s="123" t="str">
        <v>Temperatuur</v>
      </c>
      <c r="G186" s="145" t="str">
        <v>Platinum RTD Sensor - PT1000 - 3 Wire 1 meter long</v>
      </c>
      <c r="H186" s="199" t="b">
        <v>0</v>
      </c>
      <c r="I186" s="200" t="b">
        <v>0</v>
      </c>
      <c r="J186" s="200" t="b">
        <v>0</v>
      </c>
      <c r="K186" s="201" t="b">
        <v>0</v>
      </c>
      <c r="L186" s="201" t="b">
        <v>0</v>
      </c>
      <c r="M186" s="201" t="b">
        <v>0</v>
      </c>
      <c r="N186" s="201" t="b">
        <v>0</v>
      </c>
      <c r="O186" s="201" t="b">
        <v>0</v>
      </c>
      <c r="P186" s="201" t="b">
        <v>0</v>
      </c>
      <c r="Q186" s="201" t="b">
        <v>0</v>
      </c>
      <c r="R186" s="201" t="b">
        <v>0</v>
      </c>
      <c r="S186" s="202" t="str">
        <v/>
      </c>
    </row>
    <row r="187" spans="6:19" x14ac:dyDescent="0.2">
      <c r="F187" s="123" t="str">
        <v>Temperatuur</v>
      </c>
      <c r="G187" s="145" t="str">
        <v>BME680 - Temperature, Humidity, Pressure and Gas Sensor</v>
      </c>
      <c r="H187" s="199" t="b">
        <v>0</v>
      </c>
      <c r="I187" s="200" t="b">
        <v>0</v>
      </c>
      <c r="J187" s="200" t="b">
        <v>0</v>
      </c>
      <c r="K187" s="201" t="b">
        <v>0</v>
      </c>
      <c r="L187" s="201" t="b">
        <v>0</v>
      </c>
      <c r="M187" s="201" t="b">
        <v>0</v>
      </c>
      <c r="N187" s="201" t="b">
        <v>0</v>
      </c>
      <c r="O187" s="201" t="b">
        <v>0</v>
      </c>
      <c r="P187" s="201" t="b">
        <v>0</v>
      </c>
      <c r="Q187" s="201" t="b">
        <v>0</v>
      </c>
      <c r="R187" s="201" t="b">
        <v>0</v>
      </c>
      <c r="S187" s="202" t="str">
        <v/>
      </c>
    </row>
    <row r="188" spans="6:19" x14ac:dyDescent="0.2">
      <c r="F188" s="123" t="str">
        <v>Temperatuur</v>
      </c>
      <c r="G188" s="145" t="str">
        <v>MLX90640 IR Thermal Camera Breakout</v>
      </c>
      <c r="H188" s="199" t="b">
        <v>0</v>
      </c>
      <c r="I188" s="200" t="b">
        <v>0</v>
      </c>
      <c r="J188" s="200" t="b">
        <v>0</v>
      </c>
      <c r="K188" s="201" t="b">
        <v>0</v>
      </c>
      <c r="L188" s="201" t="b">
        <v>0</v>
      </c>
      <c r="M188" s="201" t="b">
        <v>0</v>
      </c>
      <c r="N188" s="201" t="b">
        <v>0</v>
      </c>
      <c r="O188" s="201" t="b">
        <v>0</v>
      </c>
      <c r="P188" s="201" t="b">
        <v>0</v>
      </c>
      <c r="Q188" s="201" t="b">
        <v>0</v>
      </c>
      <c r="R188" s="201" t="b">
        <v>0</v>
      </c>
      <c r="S188" s="202" t="str">
        <v/>
      </c>
    </row>
    <row r="189" spans="6:19" x14ac:dyDescent="0.2">
      <c r="F189" s="123" t="str">
        <v>Temperatuur</v>
      </c>
      <c r="G189" s="145" t="str">
        <v>VOLTCRAFT WBS-220 Warmtebeeldcamera</v>
      </c>
      <c r="H189" s="199" t="b">
        <v>0</v>
      </c>
      <c r="I189" s="200" t="b">
        <v>0</v>
      </c>
      <c r="J189" s="200" t="b">
        <v>0</v>
      </c>
      <c r="K189" s="201" t="b">
        <v>0</v>
      </c>
      <c r="L189" s="201" t="b">
        <v>0</v>
      </c>
      <c r="M189" s="201" t="b">
        <v>0</v>
      </c>
      <c r="N189" s="201" t="b">
        <v>0</v>
      </c>
      <c r="O189" s="201" t="b">
        <v>0</v>
      </c>
      <c r="P189" s="201" t="b">
        <v>0</v>
      </c>
      <c r="Q189" s="201" t="b">
        <v>0</v>
      </c>
      <c r="R189" s="201" t="b">
        <v>0</v>
      </c>
      <c r="S189" s="202" t="str">
        <v/>
      </c>
    </row>
    <row r="190" spans="6:19" x14ac:dyDescent="0.2">
      <c r="F190" s="123" t="str">
        <v>Temperatuur</v>
      </c>
      <c r="G190" s="145" t="str">
        <v>AQT420</v>
      </c>
      <c r="H190" s="199" t="b">
        <v>0</v>
      </c>
      <c r="I190" s="200" t="b">
        <v>0</v>
      </c>
      <c r="J190" s="200" t="b">
        <v>0</v>
      </c>
      <c r="K190" s="201" t="b">
        <v>0</v>
      </c>
      <c r="L190" s="201" t="b">
        <v>0</v>
      </c>
      <c r="M190" s="201" t="b">
        <v>0</v>
      </c>
      <c r="N190" s="201" t="b">
        <v>0</v>
      </c>
      <c r="O190" s="201" t="b">
        <v>0</v>
      </c>
      <c r="P190" s="201" t="b">
        <v>0</v>
      </c>
      <c r="Q190" s="201" t="b">
        <v>0</v>
      </c>
      <c r="R190" s="201" t="b">
        <v>0</v>
      </c>
      <c r="S190" s="202" t="str">
        <v/>
      </c>
    </row>
    <row r="191" spans="6:19" x14ac:dyDescent="0.2">
      <c r="F191" s="123" t="str">
        <v>Temperatuur</v>
      </c>
      <c r="G191" s="145" t="str">
        <v>Kunak AIR Pro</v>
      </c>
      <c r="H191" s="199" t="b">
        <v>0</v>
      </c>
      <c r="I191" s="200" t="b">
        <v>0</v>
      </c>
      <c r="J191" s="200" t="b">
        <v>0</v>
      </c>
      <c r="K191" s="201" t="b">
        <v>0</v>
      </c>
      <c r="L191" s="201" t="b">
        <v>0</v>
      </c>
      <c r="M191" s="201" t="b">
        <v>0</v>
      </c>
      <c r="N191" s="201" t="b">
        <v>0</v>
      </c>
      <c r="O191" s="201" t="b">
        <v>0</v>
      </c>
      <c r="P191" s="201" t="b">
        <v>0</v>
      </c>
      <c r="Q191" s="201" t="b">
        <v>0</v>
      </c>
      <c r="R191" s="201" t="b">
        <v>0</v>
      </c>
      <c r="S191" s="202" t="str">
        <v/>
      </c>
    </row>
    <row r="192" spans="6:19" x14ac:dyDescent="0.2">
      <c r="F192" s="123" t="str">
        <v>Temperatuur</v>
      </c>
      <c r="G192" s="123" t="str">
        <v>Surface Temperature Sensor - Magnetic
OF4/E</v>
      </c>
      <c r="H192" s="199" t="b">
        <v>0</v>
      </c>
      <c r="I192" s="200" t="b">
        <v>0</v>
      </c>
      <c r="J192" s="200" t="b">
        <v>0</v>
      </c>
      <c r="K192" s="201" t="b">
        <v>0</v>
      </c>
      <c r="L192" s="201" t="b">
        <v>0</v>
      </c>
      <c r="M192" s="201" t="b">
        <v>0</v>
      </c>
      <c r="N192" s="201" t="b">
        <v>0</v>
      </c>
      <c r="O192" s="201" t="b">
        <v>0</v>
      </c>
      <c r="P192" s="201" t="b">
        <v>0</v>
      </c>
      <c r="Q192" s="201" t="b">
        <v>0</v>
      </c>
      <c r="R192" s="201" t="b">
        <v>0</v>
      </c>
      <c r="S192" s="202" t="str">
        <v/>
      </c>
    </row>
    <row r="193" spans="6:19" x14ac:dyDescent="0.2">
      <c r="F193" s="123" t="str">
        <v>Temperatuur</v>
      </c>
      <c r="G193" s="123" t="str">
        <v>RS PRO Type K Thermocouple</v>
      </c>
      <c r="H193" s="199" t="b">
        <v>0</v>
      </c>
      <c r="I193" s="200" t="b">
        <v>0</v>
      </c>
      <c r="J193" s="200" t="b">
        <v>0</v>
      </c>
      <c r="K193" s="201" t="b">
        <v>0</v>
      </c>
      <c r="L193" s="201" t="b">
        <v>0</v>
      </c>
      <c r="M193" s="201" t="b">
        <v>0</v>
      </c>
      <c r="N193" s="201" t="b">
        <v>0</v>
      </c>
      <c r="O193" s="201" t="b">
        <v>0</v>
      </c>
      <c r="P193" s="201" t="b">
        <v>0</v>
      </c>
      <c r="Q193" s="201" t="b">
        <v>0</v>
      </c>
      <c r="R193" s="201" t="b">
        <v>0</v>
      </c>
      <c r="S193" s="202" t="str">
        <v/>
      </c>
    </row>
    <row r="194" spans="6:19" x14ac:dyDescent="0.2">
      <c r="F194" s="123" t="str">
        <v>Trillingen</v>
      </c>
      <c r="G194" s="145" t="str">
        <v>Flat Vibration Switch - Breadboard friendly</v>
      </c>
      <c r="H194" s="199" t="b">
        <v>0</v>
      </c>
      <c r="I194" s="200" t="b">
        <v>0</v>
      </c>
      <c r="J194" s="200" t="b">
        <v>0</v>
      </c>
      <c r="K194" s="201" t="b">
        <v>0</v>
      </c>
      <c r="L194" s="201" t="b">
        <v>0</v>
      </c>
      <c r="M194" s="201" t="b">
        <v>0</v>
      </c>
      <c r="N194" s="201" t="b">
        <v>0</v>
      </c>
      <c r="O194" s="201" t="b">
        <v>0</v>
      </c>
      <c r="P194" s="201" t="b">
        <v>0</v>
      </c>
      <c r="Q194" s="201" t="b">
        <v>0</v>
      </c>
      <c r="R194" s="201" t="b">
        <v>0</v>
      </c>
      <c r="S194" s="202" t="str">
        <v/>
      </c>
    </row>
    <row r="195" spans="6:19" x14ac:dyDescent="0.2">
      <c r="F195" s="123" t="str">
        <v>Trillingen</v>
      </c>
      <c r="G195" s="145" t="str">
        <v>MIKROE-1927 - Vibra Sense Click Shock Vibration Sensor Module 5V</v>
      </c>
      <c r="H195" s="199" t="b">
        <v>0</v>
      </c>
      <c r="I195" s="200" t="b">
        <v>0</v>
      </c>
      <c r="J195" s="200" t="b">
        <v>0</v>
      </c>
      <c r="K195" s="201" t="b">
        <v>0</v>
      </c>
      <c r="L195" s="201" t="b">
        <v>0</v>
      </c>
      <c r="M195" s="201" t="b">
        <v>0</v>
      </c>
      <c r="N195" s="201" t="b">
        <v>0</v>
      </c>
      <c r="O195" s="201" t="b">
        <v>0</v>
      </c>
      <c r="P195" s="201" t="b">
        <v>0</v>
      </c>
      <c r="Q195" s="201" t="b">
        <v>0</v>
      </c>
      <c r="R195" s="201" t="b">
        <v>0</v>
      </c>
      <c r="S195" s="202" t="str">
        <v/>
      </c>
    </row>
    <row r="196" spans="6:19" x14ac:dyDescent="0.2">
      <c r="F196" s="123" t="str">
        <v>Trillingen</v>
      </c>
      <c r="G196" s="145" t="str">
        <v>Fluke 805 FC Vibration Meter</v>
      </c>
      <c r="H196" s="199" t="b">
        <v>0</v>
      </c>
      <c r="I196" s="200" t="b">
        <v>0</v>
      </c>
      <c r="J196" s="200" t="b">
        <v>0</v>
      </c>
      <c r="K196" s="201" t="b">
        <v>0</v>
      </c>
      <c r="L196" s="201" t="b">
        <v>0</v>
      </c>
      <c r="M196" s="201" t="b">
        <v>0</v>
      </c>
      <c r="N196" s="201" t="b">
        <v>0</v>
      </c>
      <c r="O196" s="201" t="b">
        <v>0</v>
      </c>
      <c r="P196" s="201" t="b">
        <v>0</v>
      </c>
      <c r="Q196" s="201" t="b">
        <v>0</v>
      </c>
      <c r="R196" s="201" t="b">
        <v>0</v>
      </c>
      <c r="S196" s="202" t="str">
        <v/>
      </c>
    </row>
    <row r="197" spans="6:19" x14ac:dyDescent="0.2">
      <c r="F197" s="123" t="str">
        <v>Trillingen</v>
      </c>
      <c r="G197" s="145" t="str">
        <v>Fast Vibration Sensor Switch (Easy to trigger)</v>
      </c>
      <c r="H197" s="199" t="b">
        <v>0</v>
      </c>
      <c r="I197" s="200" t="b">
        <v>0</v>
      </c>
      <c r="J197" s="200" t="b">
        <v>0</v>
      </c>
      <c r="K197" s="201" t="b">
        <v>0</v>
      </c>
      <c r="L197" s="201" t="b">
        <v>0</v>
      </c>
      <c r="M197" s="201" t="b">
        <v>0</v>
      </c>
      <c r="N197" s="201" t="b">
        <v>0</v>
      </c>
      <c r="O197" s="201" t="b">
        <v>0</v>
      </c>
      <c r="P197" s="201" t="b">
        <v>0</v>
      </c>
      <c r="Q197" s="201" t="b">
        <v>0</v>
      </c>
      <c r="R197" s="201" t="b">
        <v>0</v>
      </c>
      <c r="S197" s="202" t="str">
        <v/>
      </c>
    </row>
    <row r="198" spans="6:19" x14ac:dyDescent="0.2">
      <c r="F198" s="123" t="str">
        <v>Trillingen</v>
      </c>
      <c r="G198" s="145" t="str">
        <v>Grove Vibration Sensor</v>
      </c>
      <c r="H198" s="199" t="b">
        <v>0</v>
      </c>
      <c r="I198" s="200" t="b">
        <v>0</v>
      </c>
      <c r="J198" s="200" t="b">
        <v>0</v>
      </c>
      <c r="K198" s="201" t="b">
        <v>0</v>
      </c>
      <c r="L198" s="201" t="b">
        <v>0</v>
      </c>
      <c r="M198" s="201" t="b">
        <v>0</v>
      </c>
      <c r="N198" s="201" t="b">
        <v>0</v>
      </c>
      <c r="O198" s="201" t="b">
        <v>0</v>
      </c>
      <c r="P198" s="201" t="b">
        <v>0</v>
      </c>
      <c r="Q198" s="201" t="b">
        <v>0</v>
      </c>
      <c r="R198" s="201" t="b">
        <v>0</v>
      </c>
      <c r="S198" s="202" t="str">
        <v/>
      </c>
    </row>
    <row r="199" spans="6:19" x14ac:dyDescent="0.2">
      <c r="F199" s="123" t="str">
        <v>Trillingen</v>
      </c>
      <c r="G199" s="145" t="str">
        <v>Medium Vibration Sensor Switch</v>
      </c>
      <c r="H199" s="199" t="b">
        <v>0</v>
      </c>
      <c r="I199" s="200" t="b">
        <v>0</v>
      </c>
      <c r="J199" s="200" t="b">
        <v>0</v>
      </c>
      <c r="K199" s="201" t="b">
        <v>0</v>
      </c>
      <c r="L199" s="201" t="b">
        <v>0</v>
      </c>
      <c r="M199" s="201" t="b">
        <v>0</v>
      </c>
      <c r="N199" s="201" t="b">
        <v>0</v>
      </c>
      <c r="O199" s="201" t="b">
        <v>0</v>
      </c>
      <c r="P199" s="201" t="b">
        <v>0</v>
      </c>
      <c r="Q199" s="201" t="b">
        <v>0</v>
      </c>
      <c r="R199" s="201" t="b">
        <v>0</v>
      </c>
      <c r="S199" s="202" t="str">
        <v/>
      </c>
    </row>
    <row r="200" spans="6:19" x14ac:dyDescent="0.2">
      <c r="F200" s="123" t="str">
        <v>Trillingen</v>
      </c>
      <c r="G200" s="145" t="str">
        <v>VB450 - Vibration Meter</v>
      </c>
      <c r="H200" s="199" t="b">
        <v>0</v>
      </c>
      <c r="I200" s="200" t="b">
        <v>0</v>
      </c>
      <c r="J200" s="200" t="b">
        <v>0</v>
      </c>
      <c r="K200" s="201" t="b">
        <v>0</v>
      </c>
      <c r="L200" s="201" t="b">
        <v>0</v>
      </c>
      <c r="M200" s="201" t="b">
        <v>0</v>
      </c>
      <c r="N200" s="201" t="b">
        <v>0</v>
      </c>
      <c r="O200" s="201" t="b">
        <v>0</v>
      </c>
      <c r="P200" s="201" t="b">
        <v>0</v>
      </c>
      <c r="Q200" s="201" t="b">
        <v>0</v>
      </c>
      <c r="R200" s="201" t="b">
        <v>0</v>
      </c>
      <c r="S200" s="202" t="str">
        <v/>
      </c>
    </row>
    <row r="201" spans="6:19" x14ac:dyDescent="0.2">
      <c r="F201" s="123" t="str">
        <v>Trillingen</v>
      </c>
      <c r="G201" s="145" t="str">
        <v>Slow Vibration Sensor Switch (Hard to trigger)</v>
      </c>
      <c r="H201" s="199" t="b">
        <v>0</v>
      </c>
      <c r="I201" s="200" t="b">
        <v>0</v>
      </c>
      <c r="J201" s="200" t="b">
        <v>0</v>
      </c>
      <c r="K201" s="201" t="b">
        <v>0</v>
      </c>
      <c r="L201" s="201" t="b">
        <v>0</v>
      </c>
      <c r="M201" s="201" t="b">
        <v>0</v>
      </c>
      <c r="N201" s="201" t="b">
        <v>0</v>
      </c>
      <c r="O201" s="201" t="b">
        <v>0</v>
      </c>
      <c r="P201" s="201" t="b">
        <v>0</v>
      </c>
      <c r="Q201" s="201" t="b">
        <v>0</v>
      </c>
      <c r="R201" s="201" t="b">
        <v>0</v>
      </c>
      <c r="S201" s="202" t="str">
        <v/>
      </c>
    </row>
    <row r="202" spans="6:19" x14ac:dyDescent="0.2">
      <c r="F202" s="123" t="str">
        <v>UV intensiteit</v>
      </c>
      <c r="G202" s="145" t="str">
        <v>Analog UV Light Sensor Breakout - GUVA-S12SD</v>
      </c>
      <c r="H202" s="199" t="b">
        <v>0</v>
      </c>
      <c r="I202" s="200" t="b">
        <v>0</v>
      </c>
      <c r="J202" s="200" t="b">
        <v>0</v>
      </c>
      <c r="K202" s="201" t="b">
        <v>0</v>
      </c>
      <c r="L202" s="201" t="b">
        <v>0</v>
      </c>
      <c r="M202" s="201" t="b">
        <v>0</v>
      </c>
      <c r="N202" s="201" t="b">
        <v>0</v>
      </c>
      <c r="O202" s="201" t="b">
        <v>0</v>
      </c>
      <c r="P202" s="201" t="b">
        <v>0</v>
      </c>
      <c r="Q202" s="201" t="b">
        <v>0</v>
      </c>
      <c r="R202" s="201" t="b">
        <v>0</v>
      </c>
      <c r="S202" s="202" t="str">
        <v/>
      </c>
    </row>
    <row r="203" spans="6:19" x14ac:dyDescent="0.2">
      <c r="F203" s="123" t="str">
        <v>UV intensiteit</v>
      </c>
      <c r="G203" s="145" t="str">
        <v>TRIAD SPECTROSCOPY SENSOR</v>
      </c>
      <c r="H203" s="199" t="b">
        <v>0</v>
      </c>
      <c r="I203" s="200" t="b">
        <v>0</v>
      </c>
      <c r="J203" s="200" t="b">
        <v>0</v>
      </c>
      <c r="K203" s="201" t="b">
        <v>0</v>
      </c>
      <c r="L203" s="201" t="b">
        <v>0</v>
      </c>
      <c r="M203" s="201" t="b">
        <v>0</v>
      </c>
      <c r="N203" s="201" t="b">
        <v>0</v>
      </c>
      <c r="O203" s="201" t="b">
        <v>0</v>
      </c>
      <c r="P203" s="201" t="b">
        <v>0</v>
      </c>
      <c r="Q203" s="201" t="b">
        <v>0</v>
      </c>
      <c r="R203" s="201" t="b">
        <v>0</v>
      </c>
      <c r="S203" s="202" t="str">
        <v/>
      </c>
    </row>
    <row r="204" spans="6:19" x14ac:dyDescent="0.2">
      <c r="F204" s="123" t="str">
        <v>UV intensiteit</v>
      </c>
      <c r="G204" s="145" t="str">
        <v>SI1145 Digital UV Index / IR / Visible Light Sensor</v>
      </c>
      <c r="H204" s="199" t="b">
        <v>0</v>
      </c>
      <c r="I204" s="200" t="b">
        <v>0</v>
      </c>
      <c r="J204" s="200" t="b">
        <v>0</v>
      </c>
      <c r="K204" s="201" t="b">
        <v>0</v>
      </c>
      <c r="L204" s="201" t="b">
        <v>0</v>
      </c>
      <c r="M204" s="201" t="b">
        <v>0</v>
      </c>
      <c r="N204" s="201" t="b">
        <v>0</v>
      </c>
      <c r="O204" s="201" t="b">
        <v>0</v>
      </c>
      <c r="P204" s="201" t="b">
        <v>0</v>
      </c>
      <c r="Q204" s="201" t="b">
        <v>0</v>
      </c>
      <c r="R204" s="201" t="b">
        <v>0</v>
      </c>
      <c r="S204" s="202" t="str">
        <v/>
      </c>
    </row>
    <row r="205" spans="6:19" x14ac:dyDescent="0.2">
      <c r="F205" s="123" t="str">
        <v>UV intensiteit</v>
      </c>
      <c r="G205" s="145" t="str">
        <v>Sunny Sensorbox</v>
      </c>
      <c r="H205" s="199" t="b">
        <v>0</v>
      </c>
      <c r="I205" s="200" t="b">
        <v>0</v>
      </c>
      <c r="J205" s="200" t="b">
        <v>0</v>
      </c>
      <c r="K205" s="201" t="b">
        <v>0</v>
      </c>
      <c r="L205" s="201" t="b">
        <v>0</v>
      </c>
      <c r="M205" s="201" t="b">
        <v>0</v>
      </c>
      <c r="N205" s="201" t="b">
        <v>0</v>
      </c>
      <c r="O205" s="201" t="b">
        <v>0</v>
      </c>
      <c r="P205" s="201" t="b">
        <v>0</v>
      </c>
      <c r="Q205" s="201" t="b">
        <v>0</v>
      </c>
      <c r="R205" s="201" t="b">
        <v>0</v>
      </c>
      <c r="S205" s="202" t="str">
        <v/>
      </c>
    </row>
    <row r="206" spans="6:19" x14ac:dyDescent="0.2">
      <c r="F206" s="123" t="str">
        <v>UV intensiteit</v>
      </c>
      <c r="G206" s="145" t="str">
        <v>LTR390 UV Light Sensor</v>
      </c>
      <c r="H206" s="199" t="b">
        <v>0</v>
      </c>
      <c r="I206" s="200" t="b">
        <v>0</v>
      </c>
      <c r="J206" s="200" t="b">
        <v>0</v>
      </c>
      <c r="K206" s="201" t="b">
        <v>0</v>
      </c>
      <c r="L206" s="201" t="b">
        <v>0</v>
      </c>
      <c r="M206" s="201" t="b">
        <v>0</v>
      </c>
      <c r="N206" s="201" t="b">
        <v>0</v>
      </c>
      <c r="O206" s="201" t="b">
        <v>0</v>
      </c>
      <c r="P206" s="201" t="b">
        <v>0</v>
      </c>
      <c r="Q206" s="201" t="b">
        <v>0</v>
      </c>
      <c r="R206" s="201" t="b">
        <v>0</v>
      </c>
      <c r="S206" s="202" t="str">
        <v/>
      </c>
    </row>
    <row r="207" spans="6:19" x14ac:dyDescent="0.2">
      <c r="F207" s="123" t="str">
        <v>UV intensiteit</v>
      </c>
      <c r="G207" s="145" t="str">
        <v xml:space="preserve">Flora UV Index Sensor - Si1145 Light Sensor
</v>
      </c>
      <c r="H207" s="199" t="b">
        <v>0</v>
      </c>
      <c r="I207" s="200" t="b">
        <v>0</v>
      </c>
      <c r="J207" s="200" t="b">
        <v>0</v>
      </c>
      <c r="K207" s="201" t="b">
        <v>0</v>
      </c>
      <c r="L207" s="201" t="b">
        <v>0</v>
      </c>
      <c r="M207" s="201" t="b">
        <v>0</v>
      </c>
      <c r="N207" s="201" t="b">
        <v>0</v>
      </c>
      <c r="O207" s="201" t="b">
        <v>0</v>
      </c>
      <c r="P207" s="201" t="b">
        <v>0</v>
      </c>
      <c r="Q207" s="201" t="b">
        <v>0</v>
      </c>
      <c r="R207" s="201" t="b">
        <v>0</v>
      </c>
      <c r="S207" s="202" t="str">
        <v/>
      </c>
    </row>
    <row r="208" spans="6:19" x14ac:dyDescent="0.2">
      <c r="F208" s="123" t="str">
        <v>VOC</v>
      </c>
      <c r="G208" s="145" t="str">
        <v>BME680 - Temperature, Humidity, Pressure and Gas Sensor</v>
      </c>
      <c r="H208" s="199" t="b">
        <v>0</v>
      </c>
      <c r="I208" s="200" t="b">
        <v>0</v>
      </c>
      <c r="J208" s="200" t="b">
        <v>0</v>
      </c>
      <c r="K208" s="201" t="b">
        <v>0</v>
      </c>
      <c r="L208" s="201" t="b">
        <v>0</v>
      </c>
      <c r="M208" s="201" t="b">
        <v>0</v>
      </c>
      <c r="N208" s="201" t="b">
        <v>0</v>
      </c>
      <c r="O208" s="201" t="b">
        <v>0</v>
      </c>
      <c r="P208" s="201" t="b">
        <v>0</v>
      </c>
      <c r="Q208" s="201" t="b">
        <v>0</v>
      </c>
      <c r="R208" s="201" t="b">
        <v>0</v>
      </c>
      <c r="S208" s="202" t="str">
        <v/>
      </c>
    </row>
    <row r="209" spans="6:19" x14ac:dyDescent="0.2">
      <c r="F209" s="123" t="str">
        <v>VOC</v>
      </c>
      <c r="G209" s="145" t="str">
        <v>Kunak AIR Pro</v>
      </c>
      <c r="H209" s="199" t="b">
        <v>0</v>
      </c>
      <c r="I209" s="200" t="b">
        <v>0</v>
      </c>
      <c r="J209" s="200" t="b">
        <v>0</v>
      </c>
      <c r="K209" s="201" t="b">
        <v>0</v>
      </c>
      <c r="L209" s="201" t="b">
        <v>0</v>
      </c>
      <c r="M209" s="201" t="b">
        <v>0</v>
      </c>
      <c r="N209" s="201" t="b">
        <v>0</v>
      </c>
      <c r="O209" s="201" t="b">
        <v>0</v>
      </c>
      <c r="P209" s="201" t="b">
        <v>0</v>
      </c>
      <c r="Q209" s="201" t="b">
        <v>0</v>
      </c>
      <c r="R209" s="201" t="b">
        <v>0</v>
      </c>
      <c r="S209" s="202" t="str">
        <v/>
      </c>
    </row>
    <row r="210" spans="6:19" x14ac:dyDescent="0.2">
      <c r="F210" s="123" t="str">
        <v>VOC</v>
      </c>
      <c r="G210" s="145" t="str">
        <v>VOLATILE ORGANIC COMPOUNDS ANALYZER BTEX</v>
      </c>
      <c r="H210" s="199" t="b">
        <v>0</v>
      </c>
      <c r="I210" s="200" t="b">
        <v>0</v>
      </c>
      <c r="J210" s="200" t="b">
        <v>0</v>
      </c>
      <c r="K210" s="201" t="b">
        <v>0</v>
      </c>
      <c r="L210" s="201" t="b">
        <v>0</v>
      </c>
      <c r="M210" s="201" t="b">
        <v>0</v>
      </c>
      <c r="N210" s="201" t="b">
        <v>0</v>
      </c>
      <c r="O210" s="201" t="b">
        <v>0</v>
      </c>
      <c r="P210" s="201" t="b">
        <v>0</v>
      </c>
      <c r="Q210" s="201" t="b">
        <v>0</v>
      </c>
      <c r="R210" s="201" t="b">
        <v>0</v>
      </c>
      <c r="S210" s="202" t="str">
        <v/>
      </c>
    </row>
    <row r="211" spans="6:19" x14ac:dyDescent="0.2">
      <c r="F211" s="123" t="str">
        <v>Waterverbruik</v>
      </c>
      <c r="G211" s="145" t="str">
        <v>Shayp</v>
      </c>
      <c r="H211" s="199" t="b">
        <v>0</v>
      </c>
      <c r="I211" s="200" t="b">
        <v>0</v>
      </c>
      <c r="J211" s="200" t="b">
        <v>0</v>
      </c>
      <c r="K211" s="201" t="b">
        <v>0</v>
      </c>
      <c r="L211" s="201" t="b">
        <v>0</v>
      </c>
      <c r="M211" s="201" t="b">
        <v>0</v>
      </c>
      <c r="N211" s="201" t="b">
        <v>0</v>
      </c>
      <c r="O211" s="201" t="b">
        <v>0</v>
      </c>
      <c r="P211" s="201" t="b">
        <v>0</v>
      </c>
      <c r="Q211" s="201" t="b">
        <v>0</v>
      </c>
      <c r="R211" s="201" t="b">
        <v>0</v>
      </c>
      <c r="S211" s="202" t="str">
        <v/>
      </c>
    </row>
    <row r="212" spans="6:19" x14ac:dyDescent="0.2">
      <c r="F212" s="123" t="str">
        <v>Waterverbruik</v>
      </c>
      <c r="G212" s="145" t="str">
        <v>Xact® 920 Continuous Water Analyzer</v>
      </c>
      <c r="H212" s="199" t="b">
        <v>0</v>
      </c>
      <c r="I212" s="200" t="b">
        <v>0</v>
      </c>
      <c r="J212" s="200" t="b">
        <v>0</v>
      </c>
      <c r="K212" s="201" t="b">
        <v>0</v>
      </c>
      <c r="L212" s="201" t="b">
        <v>0</v>
      </c>
      <c r="M212" s="201" t="b">
        <v>0</v>
      </c>
      <c r="N212" s="201" t="b">
        <v>0</v>
      </c>
      <c r="O212" s="201" t="b">
        <v>0</v>
      </c>
      <c r="P212" s="201" t="b">
        <v>0</v>
      </c>
      <c r="Q212" s="201" t="b">
        <v>0</v>
      </c>
      <c r="R212" s="201" t="b">
        <v>0</v>
      </c>
      <c r="S212" s="202" t="str">
        <v/>
      </c>
    </row>
    <row r="213" spans="6:19" x14ac:dyDescent="0.2">
      <c r="F213" s="123" t="str">
        <v>Windrichting</v>
      </c>
      <c r="G213" s="145" t="str">
        <v>AQMesh</v>
      </c>
      <c r="H213" s="199" t="b">
        <v>0</v>
      </c>
      <c r="I213" s="200" t="b">
        <v>0</v>
      </c>
      <c r="J213" s="200" t="b">
        <v>0</v>
      </c>
      <c r="K213" s="201" t="b">
        <v>0</v>
      </c>
      <c r="L213" s="201" t="b">
        <v>0</v>
      </c>
      <c r="M213" s="201" t="b">
        <v>0</v>
      </c>
      <c r="N213" s="201" t="b">
        <v>0</v>
      </c>
      <c r="O213" s="201" t="b">
        <v>0</v>
      </c>
      <c r="P213" s="201" t="b">
        <v>0</v>
      </c>
      <c r="Q213" s="201" t="b">
        <v>0</v>
      </c>
      <c r="R213" s="201" t="b">
        <v>0</v>
      </c>
      <c r="S213" s="202" t="str">
        <v/>
      </c>
    </row>
    <row r="214" spans="6:19" x14ac:dyDescent="0.2">
      <c r="F214" s="123" t="str">
        <v>Windsnelheid</v>
      </c>
      <c r="G214" s="145" t="str">
        <v>Anemometer Wind Speed Sensor w/Analog Voltage Output</v>
      </c>
      <c r="H214" s="199" t="b">
        <v>0</v>
      </c>
      <c r="I214" s="200" t="b">
        <v>0</v>
      </c>
      <c r="J214" s="200" t="b">
        <v>0</v>
      </c>
      <c r="K214" s="201" t="b">
        <v>0</v>
      </c>
      <c r="L214" s="201" t="b">
        <v>0</v>
      </c>
      <c r="M214" s="201" t="b">
        <v>0</v>
      </c>
      <c r="N214" s="201" t="b">
        <v>0</v>
      </c>
      <c r="O214" s="201" t="b">
        <v>0</v>
      </c>
      <c r="P214" s="201" t="b">
        <v>0</v>
      </c>
      <c r="Q214" s="201" t="b">
        <v>0</v>
      </c>
      <c r="R214" s="201" t="b">
        <v>0</v>
      </c>
      <c r="S214" s="202" t="str">
        <v/>
      </c>
    </row>
    <row r="215" spans="6:19" x14ac:dyDescent="0.2">
      <c r="F215" s="123" t="str">
        <v>Windsnelheid</v>
      </c>
      <c r="G215" s="145" t="str">
        <v>AQMesh</v>
      </c>
      <c r="H215" s="199" t="b">
        <v>0</v>
      </c>
      <c r="I215" s="200" t="b">
        <v>0</v>
      </c>
      <c r="J215" s="200" t="b">
        <v>0</v>
      </c>
      <c r="K215" s="201" t="b">
        <v>0</v>
      </c>
      <c r="L215" s="201" t="b">
        <v>0</v>
      </c>
      <c r="M215" s="201" t="b">
        <v>0</v>
      </c>
      <c r="N215" s="201" t="b">
        <v>0</v>
      </c>
      <c r="O215" s="201" t="b">
        <v>0</v>
      </c>
      <c r="P215" s="201" t="b">
        <v>0</v>
      </c>
      <c r="Q215" s="201" t="b">
        <v>0</v>
      </c>
      <c r="R215" s="201" t="b">
        <v>0</v>
      </c>
      <c r="S215" s="202" t="str">
        <v/>
      </c>
    </row>
    <row r="216" spans="6:19" x14ac:dyDescent="0.2">
      <c r="F216" s="123" t="str">
        <v>Windsnelheid</v>
      </c>
      <c r="G216" s="123" t="str">
        <v>RK120-01C Combined Wind Speed &amp; Direction Sensor</v>
      </c>
      <c r="H216" s="199" t="b">
        <v>0</v>
      </c>
      <c r="I216" s="200" t="b">
        <v>0</v>
      </c>
      <c r="J216" s="200" t="b">
        <v>0</v>
      </c>
      <c r="K216" s="201" t="b">
        <v>0</v>
      </c>
      <c r="L216" s="201" t="b">
        <v>0</v>
      </c>
      <c r="M216" s="201" t="b">
        <v>0</v>
      </c>
      <c r="N216" s="201" t="b">
        <v>0</v>
      </c>
      <c r="O216" s="201" t="b">
        <v>0</v>
      </c>
      <c r="P216" s="201" t="b">
        <v>0</v>
      </c>
      <c r="Q216" s="201" t="b">
        <v>0</v>
      </c>
      <c r="R216" s="201" t="b">
        <v>0</v>
      </c>
      <c r="S216" s="202" t="str">
        <v/>
      </c>
    </row>
    <row r="217" spans="6:19" x14ac:dyDescent="0.2">
      <c r="F217" s="123" t="str">
        <v>Windsnelheid</v>
      </c>
      <c r="G217" s="123" t="str">
        <v xml:space="preserve">RK120-03 Ultrasonic Wind Speed &amp; Direction Sensor
</v>
      </c>
      <c r="H217" s="199" t="b">
        <v>0</v>
      </c>
      <c r="I217" s="200" t="b">
        <v>0</v>
      </c>
      <c r="J217" s="200" t="b">
        <v>0</v>
      </c>
      <c r="K217" s="201" t="b">
        <v>0</v>
      </c>
      <c r="L217" s="201" t="b">
        <v>0</v>
      </c>
      <c r="M217" s="201" t="b">
        <v>0</v>
      </c>
      <c r="N217" s="201" t="b">
        <v>0</v>
      </c>
      <c r="O217" s="201" t="b">
        <v>0</v>
      </c>
      <c r="P217" s="201" t="b">
        <v>0</v>
      </c>
      <c r="Q217" s="201" t="b">
        <v>0</v>
      </c>
      <c r="R217" s="201" t="b">
        <v>0</v>
      </c>
      <c r="S217" s="202" t="str">
        <v/>
      </c>
    </row>
    <row r="218" spans="6:19" x14ac:dyDescent="0.2">
      <c r="F218" s="123" t="str">
        <v>Zichtbaarheid</v>
      </c>
      <c r="G218" s="145" t="str">
        <v>Visibility Sensor VS2k-UMB</v>
      </c>
      <c r="H218" s="199" t="b">
        <v>0</v>
      </c>
      <c r="I218" s="200" t="b">
        <v>0</v>
      </c>
      <c r="J218" s="200" t="b">
        <v>0</v>
      </c>
      <c r="K218" s="201" t="b">
        <v>0</v>
      </c>
      <c r="L218" s="201" t="b">
        <v>0</v>
      </c>
      <c r="M218" s="201" t="b">
        <v>0</v>
      </c>
      <c r="N218" s="201" t="b">
        <v>0</v>
      </c>
      <c r="O218" s="201" t="b">
        <v>0</v>
      </c>
      <c r="P218" s="201" t="b">
        <v>0</v>
      </c>
      <c r="Q218" s="201" t="b">
        <v>0</v>
      </c>
      <c r="R218" s="201" t="b">
        <v>0</v>
      </c>
      <c r="S218" s="202" t="str">
        <v/>
      </c>
    </row>
    <row r="219" spans="6:19" x14ac:dyDescent="0.2">
      <c r="F219" s="123" t="str">
        <v>Zichtbaarheid</v>
      </c>
      <c r="G219" s="123" t="str">
        <v>SWS-100 Visibility Sensor</v>
      </c>
      <c r="H219" s="199" t="b">
        <v>0</v>
      </c>
      <c r="I219" s="200" t="b">
        <v>0</v>
      </c>
      <c r="J219" s="200" t="b">
        <v>0</v>
      </c>
      <c r="K219" s="201" t="b">
        <v>0</v>
      </c>
      <c r="L219" s="201" t="b">
        <v>0</v>
      </c>
      <c r="M219" s="201" t="b">
        <v>0</v>
      </c>
      <c r="N219" s="201" t="b">
        <v>0</v>
      </c>
      <c r="O219" s="201" t="b">
        <v>0</v>
      </c>
      <c r="P219" s="201" t="b">
        <v>0</v>
      </c>
      <c r="Q219" s="201" t="b">
        <v>0</v>
      </c>
      <c r="R219" s="201" t="b">
        <v>0</v>
      </c>
      <c r="S219" s="202" t="str">
        <v/>
      </c>
    </row>
    <row r="220" spans="6:19" x14ac:dyDescent="0.2">
      <c r="F220" s="123" t="str">
        <v>Zichtbaarheid</v>
      </c>
      <c r="G220" s="123" t="str">
        <v>VS2k-UMB</v>
      </c>
      <c r="H220" s="199" t="b">
        <v>0</v>
      </c>
      <c r="I220" s="200" t="b">
        <v>0</v>
      </c>
      <c r="J220" s="200" t="b">
        <v>0</v>
      </c>
      <c r="K220" s="201" t="b">
        <v>0</v>
      </c>
      <c r="L220" s="201" t="b">
        <v>0</v>
      </c>
      <c r="M220" s="201" t="b">
        <v>0</v>
      </c>
      <c r="N220" s="201" t="b">
        <v>0</v>
      </c>
      <c r="O220" s="201" t="b">
        <v>0</v>
      </c>
      <c r="P220" s="201" t="b">
        <v>0</v>
      </c>
      <c r="Q220" s="201" t="b">
        <v>0</v>
      </c>
      <c r="R220" s="201" t="b">
        <v>0</v>
      </c>
      <c r="S220" s="202" t="str">
        <v/>
      </c>
    </row>
    <row r="221" spans="6:19" x14ac:dyDescent="0.2">
      <c r="F221" s="123" t="str">
        <v>Zoutgehalte water</v>
      </c>
      <c r="G221" s="145" t="str">
        <v>Sigrow SOIL PRO</v>
      </c>
      <c r="H221" s="199" t="b">
        <v>0</v>
      </c>
      <c r="I221" s="200" t="b">
        <v>0</v>
      </c>
      <c r="J221" s="200" t="b">
        <v>0</v>
      </c>
      <c r="K221" s="201" t="b">
        <v>0</v>
      </c>
      <c r="L221" s="201" t="b">
        <v>0</v>
      </c>
      <c r="M221" s="201" t="b">
        <v>0</v>
      </c>
      <c r="N221" s="201" t="b">
        <v>0</v>
      </c>
      <c r="O221" s="201" t="b">
        <v>0</v>
      </c>
      <c r="P221" s="201" t="b">
        <v>0</v>
      </c>
      <c r="Q221" s="201" t="b">
        <v>0</v>
      </c>
      <c r="R221" s="201" t="b">
        <v>0</v>
      </c>
      <c r="S221" s="202" t="str">
        <v/>
      </c>
    </row>
    <row r="222" spans="6:19" x14ac:dyDescent="0.2">
      <c r="F222" s="123" t="str">
        <v>Zoutgehalte water</v>
      </c>
      <c r="G222" s="123" t="str">
        <v>Vernier Salinity Sensor</v>
      </c>
      <c r="H222" s="199" t="b">
        <v>0</v>
      </c>
      <c r="I222" s="200" t="b">
        <v>0</v>
      </c>
      <c r="J222" s="200" t="b">
        <v>0</v>
      </c>
      <c r="K222" s="201" t="b">
        <v>0</v>
      </c>
      <c r="L222" s="201" t="b">
        <v>0</v>
      </c>
      <c r="M222" s="201" t="b">
        <v>0</v>
      </c>
      <c r="N222" s="201" t="b">
        <v>0</v>
      </c>
      <c r="O222" s="201" t="b">
        <v>0</v>
      </c>
      <c r="P222" s="201" t="b">
        <v>0</v>
      </c>
      <c r="Q222" s="201" t="b">
        <v>0</v>
      </c>
      <c r="R222" s="201" t="b">
        <v>0</v>
      </c>
      <c r="S222" s="202" t="str">
        <v/>
      </c>
    </row>
    <row r="223" spans="6:19" x14ac:dyDescent="0.2">
      <c r="F223" s="123" t="str">
        <v>Zoutgehalte water</v>
      </c>
      <c r="G223" s="123" t="str">
        <v>PASPORT Salinity Sensor</v>
      </c>
      <c r="H223" s="199" t="b">
        <v>0</v>
      </c>
      <c r="I223" s="200" t="b">
        <v>0</v>
      </c>
      <c r="J223" s="200" t="b">
        <v>0</v>
      </c>
      <c r="K223" s="201" t="b">
        <v>0</v>
      </c>
      <c r="L223" s="201" t="b">
        <v>0</v>
      </c>
      <c r="M223" s="201" t="b">
        <v>0</v>
      </c>
      <c r="N223" s="201" t="b">
        <v>0</v>
      </c>
      <c r="O223" s="201" t="b">
        <v>0</v>
      </c>
      <c r="P223" s="201" t="b">
        <v>0</v>
      </c>
      <c r="Q223" s="201" t="b">
        <v>0</v>
      </c>
      <c r="R223" s="201" t="b">
        <v>0</v>
      </c>
      <c r="S223" s="202" t="str">
        <v/>
      </c>
    </row>
    <row r="224" spans="6:19" x14ac:dyDescent="0.2">
      <c r="F224" s="123" t="str">
        <v>Zuurstofniveau</v>
      </c>
      <c r="G224" s="123" t="str">
        <v>Oxygen Sensor FYA640O2</v>
      </c>
      <c r="H224" s="199" t="b">
        <v>0</v>
      </c>
      <c r="I224" s="200" t="b">
        <v>0</v>
      </c>
      <c r="J224" s="200" t="b">
        <v>0</v>
      </c>
      <c r="K224" s="201" t="b">
        <v>0</v>
      </c>
      <c r="L224" s="201" t="b">
        <v>0</v>
      </c>
      <c r="M224" s="201" t="b">
        <v>0</v>
      </c>
      <c r="N224" s="201" t="b">
        <v>0</v>
      </c>
      <c r="O224" s="201" t="b">
        <v>0</v>
      </c>
      <c r="P224" s="201" t="b">
        <v>0</v>
      </c>
      <c r="Q224" s="201" t="b">
        <v>0</v>
      </c>
      <c r="R224" s="201" t="b">
        <v>0</v>
      </c>
      <c r="S224" s="202" t="str">
        <v/>
      </c>
    </row>
    <row r="225" spans="6:19" x14ac:dyDescent="0.2">
      <c r="F225" s="123" t="str">
        <v>Zuurstofniveau</v>
      </c>
      <c r="G225" s="123" t="str">
        <v>T7OXV Oxygen Transmitter</v>
      </c>
      <c r="H225" s="199" t="b">
        <v>0</v>
      </c>
      <c r="I225" s="200" t="b">
        <v>0</v>
      </c>
      <c r="J225" s="200" t="b">
        <v>0</v>
      </c>
      <c r="K225" s="201" t="b">
        <v>0</v>
      </c>
      <c r="L225" s="201" t="b">
        <v>0</v>
      </c>
      <c r="M225" s="201" t="b">
        <v>0</v>
      </c>
      <c r="N225" s="201" t="b">
        <v>0</v>
      </c>
      <c r="O225" s="201" t="b">
        <v>0</v>
      </c>
      <c r="P225" s="201" t="b">
        <v>0</v>
      </c>
      <c r="Q225" s="201" t="b">
        <v>0</v>
      </c>
      <c r="R225" s="201" t="b">
        <v>0</v>
      </c>
      <c r="S225" s="202" t="str">
        <v/>
      </c>
    </row>
    <row r="226" spans="6:19" x14ac:dyDescent="0.2">
      <c r="F226" s="123" t="str">
        <v>Stressniveau</v>
      </c>
      <c r="G226" s="123" t="str">
        <v>MMF404140</v>
      </c>
      <c r="H226" s="199" t="b">
        <v>0</v>
      </c>
      <c r="I226" s="200" t="b">
        <v>0</v>
      </c>
      <c r="J226" s="200" t="b">
        <v>0</v>
      </c>
      <c r="K226" s="201" t="b">
        <v>0</v>
      </c>
      <c r="L226" s="201" t="b">
        <v>0</v>
      </c>
      <c r="M226" s="201" t="b">
        <v>0</v>
      </c>
      <c r="N226" s="201" t="b">
        <v>0</v>
      </c>
      <c r="O226" s="201" t="b">
        <v>0</v>
      </c>
      <c r="P226" s="201" t="b">
        <v>0</v>
      </c>
      <c r="Q226" s="201" t="b">
        <v>0</v>
      </c>
      <c r="R226" s="201" t="b">
        <v>0</v>
      </c>
      <c r="S226" s="202" t="str">
        <v/>
      </c>
    </row>
    <row r="227" spans="6:19" x14ac:dyDescent="0.2">
      <c r="F227" s="123" t="str">
        <v>Stressniveau</v>
      </c>
      <c r="G227" s="123" t="str">
        <v>M Series Strain Gauges</v>
      </c>
      <c r="H227" s="199" t="b">
        <v>0</v>
      </c>
      <c r="I227" s="200" t="b">
        <v>0</v>
      </c>
      <c r="J227" s="200" t="b">
        <v>0</v>
      </c>
      <c r="K227" s="201" t="b">
        <v>0</v>
      </c>
      <c r="L227" s="201" t="b">
        <v>0</v>
      </c>
      <c r="M227" s="201" t="b">
        <v>0</v>
      </c>
      <c r="N227" s="201" t="b">
        <v>0</v>
      </c>
      <c r="O227" s="201" t="b">
        <v>0</v>
      </c>
      <c r="P227" s="201" t="b">
        <v>0</v>
      </c>
      <c r="Q227" s="201" t="b">
        <v>0</v>
      </c>
      <c r="R227" s="201" t="b">
        <v>0</v>
      </c>
      <c r="S227" s="202" t="str">
        <v/>
      </c>
    </row>
    <row r="228" spans="6:19" x14ac:dyDescent="0.2">
      <c r="F228" s="123" t="str">
        <v>Veiligheid</v>
      </c>
      <c r="G228" s="123" t="str">
        <v>Bicycle SmartLight</v>
      </c>
      <c r="H228" s="199" t="b">
        <v>0</v>
      </c>
      <c r="I228" s="200" t="b">
        <v>0</v>
      </c>
      <c r="J228" s="200" t="b">
        <v>0</v>
      </c>
      <c r="K228" s="201" t="b">
        <v>0</v>
      </c>
      <c r="L228" s="201" t="b">
        <v>0</v>
      </c>
      <c r="M228" s="201" t="b">
        <v>0</v>
      </c>
      <c r="N228" s="201" t="b">
        <v>0</v>
      </c>
      <c r="O228" s="201" t="b">
        <v>0</v>
      </c>
      <c r="P228" s="201" t="b">
        <v>0</v>
      </c>
      <c r="Q228" s="201" t="b">
        <v>0</v>
      </c>
      <c r="R228" s="201" t="b">
        <v>0</v>
      </c>
      <c r="S228" s="202" t="str">
        <v/>
      </c>
    </row>
    <row r="229" spans="6:19" x14ac:dyDescent="0.2">
      <c r="F229" s="123" t="str">
        <v>Passage telling</v>
      </c>
      <c r="G229" s="123" t="str">
        <v>Telraam</v>
      </c>
      <c r="H229" s="199" t="b">
        <v>0</v>
      </c>
      <c r="I229" s="200" t="b">
        <v>0</v>
      </c>
      <c r="J229" s="200" t="b">
        <v>0</v>
      </c>
      <c r="K229" s="201" t="b">
        <v>0</v>
      </c>
      <c r="L229" s="201" t="b">
        <v>0</v>
      </c>
      <c r="M229" s="201" t="b">
        <v>0</v>
      </c>
      <c r="N229" s="201" t="b">
        <v>0</v>
      </c>
      <c r="O229" s="201" t="b">
        <v>0</v>
      </c>
      <c r="P229" s="201" t="b">
        <v>0</v>
      </c>
      <c r="Q229" s="201" t="b">
        <v>0</v>
      </c>
      <c r="R229" s="201" t="b">
        <v>0</v>
      </c>
      <c r="S229" s="202" t="str">
        <v/>
      </c>
    </row>
    <row r="230" spans="6:19" x14ac:dyDescent="0.2">
      <c r="F230" s="123" t="str">
        <v>Passage telling</v>
      </c>
      <c r="G230" s="123" t="str">
        <v>Telraam DIY</v>
      </c>
      <c r="H230" s="199" t="b">
        <v>0</v>
      </c>
      <c r="I230" s="200" t="b">
        <v>0</v>
      </c>
      <c r="J230" s="200" t="b">
        <v>0</v>
      </c>
      <c r="K230" s="201" t="b">
        <v>0</v>
      </c>
      <c r="L230" s="201" t="b">
        <v>0</v>
      </c>
      <c r="M230" s="201" t="b">
        <v>0</v>
      </c>
      <c r="N230" s="201" t="b">
        <v>0</v>
      </c>
      <c r="O230" s="201" t="b">
        <v>0</v>
      </c>
      <c r="P230" s="201" t="b">
        <v>0</v>
      </c>
      <c r="Q230" s="201" t="b">
        <v>0</v>
      </c>
      <c r="R230" s="201" t="b">
        <v>0</v>
      </c>
      <c r="S230" s="202" t="str">
        <v/>
      </c>
    </row>
    <row r="231" spans="6:19" x14ac:dyDescent="0.2">
      <c r="F231" s="123" t="str">
        <v>Single-board computers</v>
      </c>
      <c r="G231" s="123" t="str">
        <v>Raspberry Pi 4 kit</v>
      </c>
      <c r="H231" s="199" t="b">
        <v>0</v>
      </c>
      <c r="I231" s="200" t="b">
        <v>0</v>
      </c>
      <c r="J231" s="200" t="b">
        <v>0</v>
      </c>
      <c r="K231" s="201" t="b">
        <v>0</v>
      </c>
      <c r="L231" s="201" t="b">
        <v>0</v>
      </c>
      <c r="M231" s="201" t="b">
        <v>0</v>
      </c>
      <c r="N231" s="201" t="b">
        <v>0</v>
      </c>
      <c r="O231" s="201" t="b">
        <v>0</v>
      </c>
      <c r="P231" s="201" t="b">
        <v>0</v>
      </c>
      <c r="Q231" s="201" t="b">
        <v>0</v>
      </c>
      <c r="R231" s="201" t="b">
        <v>0</v>
      </c>
      <c r="S231" s="202" t="str">
        <v/>
      </c>
    </row>
    <row r="232" spans="6:19" x14ac:dyDescent="0.2">
      <c r="F232" s="123" t="str">
        <v>Microcontroller</v>
      </c>
      <c r="G232" s="123" t="str">
        <v>Arduino UNO Rev3</v>
      </c>
      <c r="H232" s="199" t="b">
        <v>0</v>
      </c>
      <c r="I232" s="200" t="b">
        <v>0</v>
      </c>
      <c r="J232" s="200" t="b">
        <v>0</v>
      </c>
      <c r="K232" s="201" t="b">
        <v>0</v>
      </c>
      <c r="L232" s="201" t="b">
        <v>0</v>
      </c>
      <c r="M232" s="201" t="b">
        <v>0</v>
      </c>
      <c r="N232" s="201" t="b">
        <v>0</v>
      </c>
      <c r="O232" s="201" t="b">
        <v>0</v>
      </c>
      <c r="P232" s="201" t="b">
        <v>0</v>
      </c>
      <c r="Q232" s="201" t="b">
        <v>0</v>
      </c>
      <c r="R232" s="201" t="b">
        <v>0</v>
      </c>
      <c r="S232" s="202" t="str">
        <v/>
      </c>
    </row>
    <row r="233" spans="6:19" x14ac:dyDescent="0.2">
      <c r="F233" s="123" t="str">
        <v>Microcontroller</v>
      </c>
      <c r="G233" s="123" t="str">
        <v xml:space="preserve">Arduino Mega 2560 R3 </v>
      </c>
      <c r="H233" s="199" t="b">
        <v>0</v>
      </c>
      <c r="I233" s="200" t="b">
        <v>0</v>
      </c>
      <c r="J233" s="200" t="b">
        <v>0</v>
      </c>
      <c r="K233" s="201" t="b">
        <v>0</v>
      </c>
      <c r="L233" s="201" t="b">
        <v>0</v>
      </c>
      <c r="M233" s="201" t="b">
        <v>0</v>
      </c>
      <c r="N233" s="201" t="b">
        <v>0</v>
      </c>
      <c r="O233" s="201" t="b">
        <v>0</v>
      </c>
      <c r="P233" s="201" t="b">
        <v>0</v>
      </c>
      <c r="Q233" s="201" t="b">
        <v>0</v>
      </c>
      <c r="R233" s="201" t="b">
        <v>0</v>
      </c>
      <c r="S233" s="202" t="str">
        <v/>
      </c>
    </row>
    <row r="234" spans="6:19" x14ac:dyDescent="0.2">
      <c r="F234" s="123" t="str">
        <v>Microcontroller</v>
      </c>
      <c r="G234" s="123" t="str">
        <v>Arduino starterkit</v>
      </c>
      <c r="H234" s="199" t="b">
        <v>0</v>
      </c>
      <c r="I234" s="200" t="b">
        <v>0</v>
      </c>
      <c r="J234" s="200" t="b">
        <v>0</v>
      </c>
      <c r="K234" s="201" t="b">
        <v>0</v>
      </c>
      <c r="L234" s="201" t="b">
        <v>0</v>
      </c>
      <c r="M234" s="201" t="b">
        <v>0</v>
      </c>
      <c r="N234" s="201" t="b">
        <v>0</v>
      </c>
      <c r="O234" s="201" t="b">
        <v>0</v>
      </c>
      <c r="P234" s="201" t="b">
        <v>0</v>
      </c>
      <c r="Q234" s="201" t="b">
        <v>0</v>
      </c>
      <c r="R234" s="201" t="b">
        <v>0</v>
      </c>
      <c r="S234" s="202" t="str">
        <v/>
      </c>
    </row>
    <row r="235" spans="6:19" x14ac:dyDescent="0.2">
      <c r="F235" s="123" t="str">
        <v>Single-board computers</v>
      </c>
      <c r="G235" s="123" t="str">
        <v>Raspberry Pi Pico</v>
      </c>
      <c r="H235" s="199" t="b">
        <v>0</v>
      </c>
      <c r="I235" s="200" t="b">
        <v>0</v>
      </c>
      <c r="J235" s="200" t="b">
        <v>0</v>
      </c>
      <c r="K235" s="201" t="b">
        <v>0</v>
      </c>
      <c r="L235" s="201" t="b">
        <v>0</v>
      </c>
      <c r="M235" s="201" t="b">
        <v>0</v>
      </c>
      <c r="N235" s="201" t="b">
        <v>0</v>
      </c>
      <c r="O235" s="201" t="b">
        <v>0</v>
      </c>
      <c r="P235" s="201" t="b">
        <v>0</v>
      </c>
      <c r="Q235" s="201" t="b">
        <v>0</v>
      </c>
      <c r="R235" s="201" t="b">
        <v>0</v>
      </c>
      <c r="S235" s="202" t="str">
        <v/>
      </c>
    </row>
    <row r="236" spans="6:19" x14ac:dyDescent="0.2">
      <c r="F236" s="123" t="str">
        <v>Single-board computers</v>
      </c>
      <c r="G236" s="123" t="str">
        <v>Rock Pi E D4W1 Single Board Computer</v>
      </c>
      <c r="H236" s="199" t="b">
        <v>0</v>
      </c>
      <c r="I236" s="200" t="b">
        <v>0</v>
      </c>
      <c r="J236" s="200" t="b">
        <v>0</v>
      </c>
      <c r="K236" s="201" t="b">
        <v>0</v>
      </c>
      <c r="L236" s="201" t="b">
        <v>0</v>
      </c>
      <c r="M236" s="201" t="b">
        <v>0</v>
      </c>
      <c r="N236" s="201" t="b">
        <v>0</v>
      </c>
      <c r="O236" s="201" t="b">
        <v>0</v>
      </c>
      <c r="P236" s="201" t="b">
        <v>0</v>
      </c>
      <c r="Q236" s="201" t="b">
        <v>0</v>
      </c>
      <c r="R236" s="201" t="b">
        <v>0</v>
      </c>
      <c r="S236" s="202" t="str">
        <v/>
      </c>
    </row>
    <row r="237" spans="6:19" x14ac:dyDescent="0.2">
      <c r="F237" s="123" t="str">
        <v>Microcontroller</v>
      </c>
      <c r="G237" s="123" t="str">
        <v>Arduino AG Nano Development-board ATMega328</v>
      </c>
      <c r="H237" s="199" t="b">
        <v>0</v>
      </c>
      <c r="I237" s="200" t="b">
        <v>0</v>
      </c>
      <c r="J237" s="200" t="b">
        <v>0</v>
      </c>
      <c r="K237" s="201" t="b">
        <v>0</v>
      </c>
      <c r="L237" s="201" t="b">
        <v>0</v>
      </c>
      <c r="M237" s="201" t="b">
        <v>0</v>
      </c>
      <c r="N237" s="201" t="b">
        <v>0</v>
      </c>
      <c r="O237" s="201" t="b">
        <v>0</v>
      </c>
      <c r="P237" s="201" t="b">
        <v>0</v>
      </c>
      <c r="Q237" s="201" t="b">
        <v>0</v>
      </c>
      <c r="R237" s="201" t="b">
        <v>0</v>
      </c>
      <c r="S237" s="202" t="str">
        <v/>
      </c>
    </row>
    <row r="238" spans="6:19" x14ac:dyDescent="0.2">
      <c r="F238" s="123" t="str">
        <v>Single-board computers</v>
      </c>
      <c r="G238" s="123" t="str">
        <v>Raspberry Pi 4 B 2 GB 4 x 1.5 GHz</v>
      </c>
      <c r="H238" s="199" t="b">
        <v>0</v>
      </c>
      <c r="I238" s="200" t="b">
        <v>0</v>
      </c>
      <c r="J238" s="200" t="b">
        <v>0</v>
      </c>
      <c r="K238" s="201" t="b">
        <v>0</v>
      </c>
      <c r="L238" s="201" t="b">
        <v>0</v>
      </c>
      <c r="M238" s="201" t="b">
        <v>0</v>
      </c>
      <c r="N238" s="201" t="b">
        <v>0</v>
      </c>
      <c r="O238" s="201" t="b">
        <v>0</v>
      </c>
      <c r="P238" s="201" t="b">
        <v>0</v>
      </c>
      <c r="Q238" s="201" t="b">
        <v>0</v>
      </c>
      <c r="R238" s="201" t="b">
        <v>0</v>
      </c>
      <c r="S238" s="202" t="str">
        <v/>
      </c>
    </row>
    <row r="239" spans="6:19" x14ac:dyDescent="0.2">
      <c r="F239" s="123">
        <v>0</v>
      </c>
      <c r="G239" s="123">
        <v>0</v>
      </c>
      <c r="H239" s="199" t="b">
        <v>1</v>
      </c>
      <c r="I239" s="200">
        <v>0</v>
      </c>
      <c r="J239" s="200">
        <v>0</v>
      </c>
      <c r="K239" s="201">
        <v>0</v>
      </c>
      <c r="L239" s="201">
        <v>0</v>
      </c>
      <c r="M239" s="201">
        <v>0</v>
      </c>
      <c r="N239" s="201">
        <v>0</v>
      </c>
      <c r="O239" s="201">
        <v>0</v>
      </c>
      <c r="P239" s="201">
        <v>0</v>
      </c>
      <c r="Q239" s="201">
        <v>0</v>
      </c>
      <c r="R239" s="201">
        <v>0</v>
      </c>
      <c r="S239" s="202">
        <v>1</v>
      </c>
    </row>
    <row r="240" spans="6:19" x14ac:dyDescent="0.2">
      <c r="F240" s="123">
        <v>0</v>
      </c>
      <c r="G240" s="123">
        <v>0</v>
      </c>
      <c r="H240" s="199" t="b">
        <v>1</v>
      </c>
      <c r="I240" s="200">
        <v>0</v>
      </c>
      <c r="J240" s="200">
        <v>0</v>
      </c>
      <c r="K240" s="201">
        <v>0</v>
      </c>
      <c r="L240" s="201">
        <v>0</v>
      </c>
      <c r="M240" s="201">
        <v>0</v>
      </c>
      <c r="N240" s="201">
        <v>0</v>
      </c>
      <c r="O240" s="201">
        <v>0</v>
      </c>
      <c r="P240" s="201">
        <v>0</v>
      </c>
      <c r="Q240" s="201">
        <v>0</v>
      </c>
      <c r="R240" s="201">
        <v>0</v>
      </c>
      <c r="S240" s="202">
        <v>1</v>
      </c>
    </row>
    <row r="241" spans="6:19" x14ac:dyDescent="0.2">
      <c r="F241" s="123">
        <v>0</v>
      </c>
      <c r="G241" s="123">
        <v>0</v>
      </c>
      <c r="H241" s="199" t="b">
        <v>1</v>
      </c>
      <c r="I241" s="200">
        <v>0</v>
      </c>
      <c r="J241" s="200">
        <v>0</v>
      </c>
      <c r="K241" s="201">
        <v>0</v>
      </c>
      <c r="L241" s="201">
        <v>0</v>
      </c>
      <c r="M241" s="201">
        <v>0</v>
      </c>
      <c r="N241" s="201">
        <v>0</v>
      </c>
      <c r="O241" s="201">
        <v>0</v>
      </c>
      <c r="P241" s="201">
        <v>0</v>
      </c>
      <c r="Q241" s="201">
        <v>0</v>
      </c>
      <c r="R241" s="201">
        <v>0</v>
      </c>
      <c r="S241" s="202">
        <v>1</v>
      </c>
    </row>
    <row r="242" spans="6:19" x14ac:dyDescent="0.2">
      <c r="F242" s="123">
        <v>0</v>
      </c>
      <c r="G242" s="123">
        <v>0</v>
      </c>
      <c r="H242" s="199" t="b">
        <v>1</v>
      </c>
      <c r="I242" s="200">
        <v>0</v>
      </c>
      <c r="J242" s="200">
        <v>0</v>
      </c>
      <c r="K242" s="201">
        <v>0</v>
      </c>
      <c r="L242" s="201">
        <v>0</v>
      </c>
      <c r="M242" s="201">
        <v>0</v>
      </c>
      <c r="N242" s="201">
        <v>0</v>
      </c>
      <c r="O242" s="201">
        <v>0</v>
      </c>
      <c r="P242" s="201">
        <v>0</v>
      </c>
      <c r="Q242" s="201">
        <v>0</v>
      </c>
      <c r="R242" s="201">
        <v>0</v>
      </c>
      <c r="S242" s="202">
        <v>1</v>
      </c>
    </row>
    <row r="243" spans="6:19" x14ac:dyDescent="0.2">
      <c r="F243" s="123">
        <v>0</v>
      </c>
      <c r="G243" s="123">
        <v>0</v>
      </c>
      <c r="H243" s="199" t="b">
        <v>1</v>
      </c>
      <c r="I243" s="200">
        <v>0</v>
      </c>
      <c r="J243" s="200">
        <v>0</v>
      </c>
      <c r="K243" s="201">
        <v>0</v>
      </c>
      <c r="L243" s="201">
        <v>0</v>
      </c>
      <c r="M243" s="201">
        <v>0</v>
      </c>
      <c r="N243" s="201">
        <v>0</v>
      </c>
      <c r="O243" s="201">
        <v>0</v>
      </c>
      <c r="P243" s="201">
        <v>0</v>
      </c>
      <c r="Q243" s="201">
        <v>0</v>
      </c>
      <c r="R243" s="201">
        <v>0</v>
      </c>
      <c r="S243" s="202">
        <v>1</v>
      </c>
    </row>
    <row r="244" spans="6:19" x14ac:dyDescent="0.2">
      <c r="F244" s="123">
        <v>0</v>
      </c>
      <c r="G244" s="123">
        <v>0</v>
      </c>
      <c r="H244" s="199" t="b">
        <v>1</v>
      </c>
      <c r="I244" s="200">
        <v>0</v>
      </c>
      <c r="J244" s="200">
        <v>0</v>
      </c>
      <c r="K244" s="201">
        <v>0</v>
      </c>
      <c r="L244" s="201">
        <v>0</v>
      </c>
      <c r="M244" s="201">
        <v>0</v>
      </c>
      <c r="N244" s="201">
        <v>0</v>
      </c>
      <c r="O244" s="201">
        <v>0</v>
      </c>
      <c r="P244" s="201">
        <v>0</v>
      </c>
      <c r="Q244" s="201">
        <v>0</v>
      </c>
      <c r="R244" s="201">
        <v>0</v>
      </c>
      <c r="S244" s="202">
        <v>1</v>
      </c>
    </row>
    <row r="245" spans="6:19" x14ac:dyDescent="0.2">
      <c r="F245" s="123">
        <v>0</v>
      </c>
      <c r="G245" s="123">
        <v>0</v>
      </c>
      <c r="H245" s="199" t="b">
        <v>1</v>
      </c>
      <c r="I245" s="200">
        <v>0</v>
      </c>
      <c r="J245" s="200">
        <v>0</v>
      </c>
      <c r="K245" s="201">
        <v>0</v>
      </c>
      <c r="L245" s="201">
        <v>0</v>
      </c>
      <c r="M245" s="201">
        <v>0</v>
      </c>
      <c r="N245" s="201">
        <v>0</v>
      </c>
      <c r="O245" s="201">
        <v>0</v>
      </c>
      <c r="P245" s="201">
        <v>0</v>
      </c>
      <c r="Q245" s="201">
        <v>0</v>
      </c>
      <c r="R245" s="201">
        <v>0</v>
      </c>
      <c r="S245" s="202">
        <v>1</v>
      </c>
    </row>
    <row r="246" spans="6:19" x14ac:dyDescent="0.2">
      <c r="F246" s="123">
        <v>0</v>
      </c>
      <c r="G246" s="123">
        <v>0</v>
      </c>
      <c r="H246" s="199" t="b">
        <v>1</v>
      </c>
      <c r="I246" s="200">
        <v>0</v>
      </c>
      <c r="J246" s="200">
        <v>0</v>
      </c>
      <c r="K246" s="201">
        <v>0</v>
      </c>
      <c r="L246" s="201">
        <v>0</v>
      </c>
      <c r="M246" s="201">
        <v>0</v>
      </c>
      <c r="N246" s="201">
        <v>0</v>
      </c>
      <c r="O246" s="201">
        <v>0</v>
      </c>
      <c r="P246" s="201">
        <v>0</v>
      </c>
      <c r="Q246" s="201">
        <v>0</v>
      </c>
      <c r="R246" s="201">
        <v>0</v>
      </c>
      <c r="S246" s="202">
        <v>1</v>
      </c>
    </row>
    <row r="247" spans="6:19" x14ac:dyDescent="0.2">
      <c r="F247" s="123">
        <v>0</v>
      </c>
      <c r="G247" s="123">
        <v>0</v>
      </c>
      <c r="H247" s="199" t="b">
        <v>1</v>
      </c>
      <c r="I247" s="200">
        <v>0</v>
      </c>
      <c r="J247" s="200">
        <v>0</v>
      </c>
      <c r="K247" s="201">
        <v>0</v>
      </c>
      <c r="L247" s="201">
        <v>0</v>
      </c>
      <c r="M247" s="201">
        <v>0</v>
      </c>
      <c r="N247" s="201">
        <v>0</v>
      </c>
      <c r="O247" s="201">
        <v>0</v>
      </c>
      <c r="P247" s="201">
        <v>0</v>
      </c>
      <c r="Q247" s="201">
        <v>0</v>
      </c>
      <c r="R247" s="201">
        <v>0</v>
      </c>
      <c r="S247" s="202">
        <v>1</v>
      </c>
    </row>
    <row r="248" spans="6:19" x14ac:dyDescent="0.2">
      <c r="F248" s="123">
        <v>0</v>
      </c>
      <c r="G248" s="123">
        <v>0</v>
      </c>
      <c r="H248" s="199" t="b">
        <v>1</v>
      </c>
      <c r="I248" s="200">
        <v>0</v>
      </c>
      <c r="J248" s="200">
        <v>0</v>
      </c>
      <c r="K248" s="201">
        <v>0</v>
      </c>
      <c r="L248" s="201">
        <v>0</v>
      </c>
      <c r="M248" s="201">
        <v>0</v>
      </c>
      <c r="N248" s="201">
        <v>0</v>
      </c>
      <c r="O248" s="201">
        <v>0</v>
      </c>
      <c r="P248" s="201">
        <v>0</v>
      </c>
      <c r="Q248" s="201">
        <v>0</v>
      </c>
      <c r="R248" s="201">
        <v>0</v>
      </c>
      <c r="S248" s="202">
        <v>1</v>
      </c>
    </row>
    <row r="249" spans="6:19" x14ac:dyDescent="0.2">
      <c r="F249" s="123">
        <v>0</v>
      </c>
      <c r="G249" s="123">
        <v>0</v>
      </c>
      <c r="H249" s="199" t="b">
        <v>1</v>
      </c>
      <c r="I249" s="200">
        <v>0</v>
      </c>
      <c r="J249" s="200">
        <v>0</v>
      </c>
      <c r="K249" s="201">
        <v>0</v>
      </c>
      <c r="L249" s="201">
        <v>0</v>
      </c>
      <c r="M249" s="201">
        <v>0</v>
      </c>
      <c r="N249" s="201">
        <v>0</v>
      </c>
      <c r="O249" s="201">
        <v>0</v>
      </c>
      <c r="P249" s="201">
        <v>0</v>
      </c>
      <c r="Q249" s="201">
        <v>0</v>
      </c>
      <c r="R249" s="201">
        <v>0</v>
      </c>
      <c r="S249" s="202">
        <v>1</v>
      </c>
    </row>
    <row r="250" spans="6:19" x14ac:dyDescent="0.2">
      <c r="F250" s="123">
        <v>0</v>
      </c>
      <c r="G250" s="123">
        <v>0</v>
      </c>
      <c r="H250" s="199" t="b">
        <v>1</v>
      </c>
      <c r="I250" s="200">
        <v>0</v>
      </c>
      <c r="J250" s="200">
        <v>0</v>
      </c>
      <c r="K250" s="201">
        <v>0</v>
      </c>
      <c r="L250" s="201">
        <v>0</v>
      </c>
      <c r="M250" s="201">
        <v>0</v>
      </c>
      <c r="N250" s="201">
        <v>0</v>
      </c>
      <c r="O250" s="201">
        <v>0</v>
      </c>
      <c r="P250" s="201">
        <v>0</v>
      </c>
      <c r="Q250" s="201">
        <v>0</v>
      </c>
      <c r="R250" s="201">
        <v>0</v>
      </c>
      <c r="S250" s="202">
        <v>1</v>
      </c>
    </row>
    <row r="251" spans="6:19" x14ac:dyDescent="0.2">
      <c r="F251" s="123">
        <v>0</v>
      </c>
      <c r="G251" s="123">
        <v>0</v>
      </c>
      <c r="H251" s="199" t="b">
        <v>1</v>
      </c>
      <c r="I251" s="200">
        <v>0</v>
      </c>
      <c r="J251" s="200">
        <v>0</v>
      </c>
      <c r="K251" s="201">
        <v>0</v>
      </c>
      <c r="L251" s="201">
        <v>0</v>
      </c>
      <c r="M251" s="201">
        <v>0</v>
      </c>
      <c r="N251" s="201">
        <v>0</v>
      </c>
      <c r="O251" s="201">
        <v>0</v>
      </c>
      <c r="P251" s="201">
        <v>0</v>
      </c>
      <c r="Q251" s="201">
        <v>0</v>
      </c>
      <c r="R251" s="201">
        <v>0</v>
      </c>
      <c r="S251" s="202">
        <v>1</v>
      </c>
    </row>
    <row r="252" spans="6:19" x14ac:dyDescent="0.2">
      <c r="F252" s="123">
        <v>0</v>
      </c>
      <c r="G252" s="123">
        <v>0</v>
      </c>
      <c r="H252" s="199" t="b">
        <v>1</v>
      </c>
      <c r="I252" s="200">
        <v>0</v>
      </c>
      <c r="J252" s="200">
        <v>0</v>
      </c>
      <c r="K252" s="201">
        <v>0</v>
      </c>
      <c r="L252" s="201">
        <v>0</v>
      </c>
      <c r="M252" s="201">
        <v>0</v>
      </c>
      <c r="N252" s="201">
        <v>0</v>
      </c>
      <c r="O252" s="201">
        <v>0</v>
      </c>
      <c r="P252" s="201">
        <v>0</v>
      </c>
      <c r="Q252" s="201">
        <v>0</v>
      </c>
      <c r="R252" s="201">
        <v>0</v>
      </c>
      <c r="S252" s="202">
        <v>1</v>
      </c>
    </row>
    <row r="253" spans="6:19" x14ac:dyDescent="0.2">
      <c r="F253" s="123">
        <v>0</v>
      </c>
      <c r="G253" s="123">
        <v>0</v>
      </c>
      <c r="H253" s="199" t="b">
        <v>1</v>
      </c>
      <c r="I253" s="200">
        <v>0</v>
      </c>
      <c r="J253" s="200">
        <v>0</v>
      </c>
      <c r="K253" s="201">
        <v>0</v>
      </c>
      <c r="L253" s="201">
        <v>0</v>
      </c>
      <c r="M253" s="201">
        <v>0</v>
      </c>
      <c r="N253" s="201">
        <v>0</v>
      </c>
      <c r="O253" s="201">
        <v>0</v>
      </c>
      <c r="P253" s="201">
        <v>0</v>
      </c>
      <c r="Q253" s="201">
        <v>0</v>
      </c>
      <c r="R253" s="201">
        <v>0</v>
      </c>
      <c r="S253" s="202">
        <v>1</v>
      </c>
    </row>
    <row r="254" spans="6:19" x14ac:dyDescent="0.2">
      <c r="F254" s="123">
        <v>0</v>
      </c>
      <c r="G254" s="123">
        <v>0</v>
      </c>
      <c r="H254" s="199" t="b">
        <v>1</v>
      </c>
      <c r="I254" s="200">
        <v>0</v>
      </c>
      <c r="J254" s="200">
        <v>0</v>
      </c>
      <c r="K254" s="201">
        <v>0</v>
      </c>
      <c r="L254" s="201">
        <v>0</v>
      </c>
      <c r="M254" s="201">
        <v>0</v>
      </c>
      <c r="N254" s="201">
        <v>0</v>
      </c>
      <c r="O254" s="201">
        <v>0</v>
      </c>
      <c r="P254" s="201">
        <v>0</v>
      </c>
      <c r="Q254" s="201">
        <v>0</v>
      </c>
      <c r="R254" s="201">
        <v>0</v>
      </c>
      <c r="S254" s="202">
        <v>1</v>
      </c>
    </row>
    <row r="255" spans="6:19" x14ac:dyDescent="0.2">
      <c r="F255" s="123">
        <v>0</v>
      </c>
      <c r="G255" s="123">
        <v>0</v>
      </c>
      <c r="H255" s="199" t="b">
        <v>1</v>
      </c>
      <c r="I255" s="200">
        <v>0</v>
      </c>
      <c r="J255" s="200">
        <v>0</v>
      </c>
      <c r="K255" s="201">
        <v>0</v>
      </c>
      <c r="L255" s="201">
        <v>0</v>
      </c>
      <c r="M255" s="201">
        <v>0</v>
      </c>
      <c r="N255" s="201">
        <v>0</v>
      </c>
      <c r="O255" s="201">
        <v>0</v>
      </c>
      <c r="P255" s="201">
        <v>0</v>
      </c>
      <c r="Q255" s="201">
        <v>0</v>
      </c>
      <c r="R255" s="201">
        <v>0</v>
      </c>
      <c r="S255" s="202">
        <v>1</v>
      </c>
    </row>
    <row r="256" spans="6:19" x14ac:dyDescent="0.2">
      <c r="F256" s="123">
        <v>0</v>
      </c>
      <c r="G256" s="123">
        <v>0</v>
      </c>
      <c r="H256" s="199" t="b">
        <v>1</v>
      </c>
      <c r="I256" s="200">
        <v>0</v>
      </c>
      <c r="J256" s="200">
        <v>0</v>
      </c>
      <c r="K256" s="201">
        <v>0</v>
      </c>
      <c r="L256" s="201">
        <v>0</v>
      </c>
      <c r="M256" s="201">
        <v>0</v>
      </c>
      <c r="N256" s="201">
        <v>0</v>
      </c>
      <c r="O256" s="201">
        <v>0</v>
      </c>
      <c r="P256" s="201">
        <v>0</v>
      </c>
      <c r="Q256" s="201">
        <v>0</v>
      </c>
      <c r="R256" s="201">
        <v>0</v>
      </c>
      <c r="S256" s="202">
        <v>1</v>
      </c>
    </row>
    <row r="257" spans="6:19" x14ac:dyDescent="0.2">
      <c r="F257" s="123">
        <v>0</v>
      </c>
      <c r="G257" s="123">
        <v>0</v>
      </c>
      <c r="H257" s="199" t="b">
        <v>1</v>
      </c>
      <c r="I257" s="200">
        <v>0</v>
      </c>
      <c r="J257" s="200">
        <v>0</v>
      </c>
      <c r="K257" s="201">
        <v>0</v>
      </c>
      <c r="L257" s="201">
        <v>0</v>
      </c>
      <c r="M257" s="201">
        <v>0</v>
      </c>
      <c r="N257" s="201">
        <v>0</v>
      </c>
      <c r="O257" s="201">
        <v>0</v>
      </c>
      <c r="P257" s="201">
        <v>0</v>
      </c>
      <c r="Q257" s="201">
        <v>0</v>
      </c>
      <c r="R257" s="201">
        <v>0</v>
      </c>
      <c r="S257" s="202">
        <v>1</v>
      </c>
    </row>
    <row r="258" spans="6:19" x14ac:dyDescent="0.2">
      <c r="F258" s="123">
        <v>0</v>
      </c>
      <c r="G258" s="123">
        <v>0</v>
      </c>
      <c r="H258" s="199" t="b">
        <v>1</v>
      </c>
      <c r="I258" s="200">
        <v>0</v>
      </c>
      <c r="J258" s="200">
        <v>0</v>
      </c>
      <c r="K258" s="201">
        <v>0</v>
      </c>
      <c r="L258" s="201">
        <v>0</v>
      </c>
      <c r="M258" s="201">
        <v>0</v>
      </c>
      <c r="N258" s="201">
        <v>0</v>
      </c>
      <c r="O258" s="201">
        <v>0</v>
      </c>
      <c r="P258" s="201">
        <v>0</v>
      </c>
      <c r="Q258" s="201">
        <v>0</v>
      </c>
      <c r="R258" s="201">
        <v>0</v>
      </c>
      <c r="S258" s="202">
        <v>1</v>
      </c>
    </row>
    <row r="259" spans="6:19" x14ac:dyDescent="0.2">
      <c r="F259" s="123">
        <v>0</v>
      </c>
      <c r="G259" s="123">
        <v>0</v>
      </c>
      <c r="H259" s="199" t="b">
        <v>1</v>
      </c>
      <c r="I259" s="200">
        <v>0</v>
      </c>
      <c r="J259" s="200">
        <v>0</v>
      </c>
      <c r="K259" s="201">
        <v>0</v>
      </c>
      <c r="L259" s="201">
        <v>0</v>
      </c>
      <c r="M259" s="201">
        <v>0</v>
      </c>
      <c r="N259" s="201">
        <v>0</v>
      </c>
      <c r="O259" s="201">
        <v>0</v>
      </c>
      <c r="P259" s="201">
        <v>0</v>
      </c>
      <c r="Q259" s="201">
        <v>0</v>
      </c>
      <c r="R259" s="201">
        <v>0</v>
      </c>
      <c r="S259" s="202">
        <v>1</v>
      </c>
    </row>
    <row r="260" spans="6:19" x14ac:dyDescent="0.2">
      <c r="F260" s="123">
        <v>0</v>
      </c>
      <c r="G260" s="123">
        <v>0</v>
      </c>
      <c r="H260" s="199" t="b">
        <v>1</v>
      </c>
      <c r="I260" s="200">
        <v>0</v>
      </c>
      <c r="J260" s="200">
        <v>0</v>
      </c>
      <c r="K260" s="201">
        <v>0</v>
      </c>
      <c r="L260" s="201">
        <v>0</v>
      </c>
      <c r="M260" s="201">
        <v>0</v>
      </c>
      <c r="N260" s="201">
        <v>0</v>
      </c>
      <c r="O260" s="201">
        <v>0</v>
      </c>
      <c r="P260" s="201">
        <v>0</v>
      </c>
      <c r="Q260" s="201">
        <v>0</v>
      </c>
      <c r="R260" s="201">
        <v>0</v>
      </c>
      <c r="S260" s="202">
        <v>1</v>
      </c>
    </row>
    <row r="261" spans="6:19" x14ac:dyDescent="0.2">
      <c r="F261" s="123">
        <v>0</v>
      </c>
      <c r="G261" s="123">
        <v>0</v>
      </c>
      <c r="H261" s="199" t="b">
        <v>1</v>
      </c>
      <c r="I261" s="200">
        <v>0</v>
      </c>
      <c r="J261" s="200">
        <v>0</v>
      </c>
      <c r="K261" s="201">
        <v>0</v>
      </c>
      <c r="L261" s="201">
        <v>0</v>
      </c>
      <c r="M261" s="201">
        <v>0</v>
      </c>
      <c r="N261" s="201">
        <v>0</v>
      </c>
      <c r="O261" s="201">
        <v>0</v>
      </c>
      <c r="P261" s="201">
        <v>0</v>
      </c>
      <c r="Q261" s="201">
        <v>0</v>
      </c>
      <c r="R261" s="201">
        <v>0</v>
      </c>
      <c r="S261" s="202">
        <v>1</v>
      </c>
    </row>
    <row r="262" spans="6:19" x14ac:dyDescent="0.2">
      <c r="F262" s="123">
        <v>0</v>
      </c>
      <c r="G262" s="123">
        <v>0</v>
      </c>
      <c r="H262" s="199" t="b">
        <v>1</v>
      </c>
      <c r="I262" s="200">
        <v>0</v>
      </c>
      <c r="J262" s="200">
        <v>0</v>
      </c>
      <c r="K262" s="201">
        <v>0</v>
      </c>
      <c r="L262" s="201">
        <v>0</v>
      </c>
      <c r="M262" s="201">
        <v>0</v>
      </c>
      <c r="N262" s="201">
        <v>0</v>
      </c>
      <c r="O262" s="201">
        <v>0</v>
      </c>
      <c r="P262" s="201">
        <v>0</v>
      </c>
      <c r="Q262" s="201">
        <v>0</v>
      </c>
      <c r="R262" s="201">
        <v>0</v>
      </c>
      <c r="S262" s="202">
        <v>1</v>
      </c>
    </row>
    <row r="263" spans="6:19" x14ac:dyDescent="0.2">
      <c r="F263" s="123">
        <v>0</v>
      </c>
      <c r="G263" s="123">
        <v>0</v>
      </c>
      <c r="H263" s="199" t="b">
        <v>1</v>
      </c>
      <c r="I263" s="200">
        <v>0</v>
      </c>
      <c r="J263" s="200">
        <v>0</v>
      </c>
      <c r="K263" s="201">
        <v>0</v>
      </c>
      <c r="L263" s="201">
        <v>0</v>
      </c>
      <c r="M263" s="201">
        <v>0</v>
      </c>
      <c r="N263" s="201">
        <v>0</v>
      </c>
      <c r="O263" s="201">
        <v>0</v>
      </c>
      <c r="P263" s="201">
        <v>0</v>
      </c>
      <c r="Q263" s="201">
        <v>0</v>
      </c>
      <c r="R263" s="201">
        <v>0</v>
      </c>
      <c r="S263" s="202">
        <v>1</v>
      </c>
    </row>
    <row r="264" spans="6:19" x14ac:dyDescent="0.2">
      <c r="F264" s="123">
        <v>0</v>
      </c>
      <c r="G264" s="123">
        <v>0</v>
      </c>
      <c r="H264" s="199" t="b">
        <v>1</v>
      </c>
      <c r="I264" s="200">
        <v>0</v>
      </c>
      <c r="J264" s="200">
        <v>0</v>
      </c>
      <c r="K264" s="201">
        <v>0</v>
      </c>
      <c r="L264" s="201">
        <v>0</v>
      </c>
      <c r="M264" s="201">
        <v>0</v>
      </c>
      <c r="N264" s="201">
        <v>0</v>
      </c>
      <c r="O264" s="201">
        <v>0</v>
      </c>
      <c r="P264" s="201">
        <v>0</v>
      </c>
      <c r="Q264" s="201">
        <v>0</v>
      </c>
      <c r="R264" s="201">
        <v>0</v>
      </c>
      <c r="S264" s="202">
        <v>1</v>
      </c>
    </row>
    <row r="265" spans="6:19" x14ac:dyDescent="0.2">
      <c r="F265" s="123">
        <v>0</v>
      </c>
      <c r="G265" s="123">
        <v>0</v>
      </c>
      <c r="H265" s="199" t="b">
        <v>1</v>
      </c>
      <c r="I265" s="200">
        <v>0</v>
      </c>
      <c r="J265" s="200">
        <v>0</v>
      </c>
      <c r="K265" s="201">
        <v>0</v>
      </c>
      <c r="L265" s="201">
        <v>0</v>
      </c>
      <c r="M265" s="201">
        <v>0</v>
      </c>
      <c r="N265" s="201">
        <v>0</v>
      </c>
      <c r="O265" s="201">
        <v>0</v>
      </c>
      <c r="P265" s="201">
        <v>0</v>
      </c>
      <c r="Q265" s="201">
        <v>0</v>
      </c>
      <c r="R265" s="201">
        <v>0</v>
      </c>
      <c r="S265" s="202">
        <v>1</v>
      </c>
    </row>
    <row r="266" spans="6:19" x14ac:dyDescent="0.2">
      <c r="F266" s="123">
        <v>0</v>
      </c>
      <c r="G266" s="123">
        <v>0</v>
      </c>
      <c r="H266" s="199" t="b">
        <v>1</v>
      </c>
      <c r="I266" s="200">
        <v>0</v>
      </c>
      <c r="J266" s="200">
        <v>0</v>
      </c>
      <c r="K266" s="201">
        <v>0</v>
      </c>
      <c r="L266" s="201">
        <v>0</v>
      </c>
      <c r="M266" s="201">
        <v>0</v>
      </c>
      <c r="N266" s="201">
        <v>0</v>
      </c>
      <c r="O266" s="201">
        <v>0</v>
      </c>
      <c r="P266" s="201">
        <v>0</v>
      </c>
      <c r="Q266" s="201">
        <v>0</v>
      </c>
      <c r="R266" s="201">
        <v>0</v>
      </c>
      <c r="S266" s="202">
        <v>1</v>
      </c>
    </row>
    <row r="267" spans="6:19" x14ac:dyDescent="0.2">
      <c r="F267" s="123">
        <v>0</v>
      </c>
      <c r="G267" s="123">
        <v>0</v>
      </c>
      <c r="H267" s="199" t="b">
        <v>1</v>
      </c>
      <c r="I267" s="200">
        <v>0</v>
      </c>
      <c r="J267" s="200">
        <v>0</v>
      </c>
      <c r="K267" s="201">
        <v>0</v>
      </c>
      <c r="L267" s="201">
        <v>0</v>
      </c>
      <c r="M267" s="201">
        <v>0</v>
      </c>
      <c r="N267" s="201">
        <v>0</v>
      </c>
      <c r="O267" s="201">
        <v>0</v>
      </c>
      <c r="P267" s="201">
        <v>0</v>
      </c>
      <c r="Q267" s="201">
        <v>0</v>
      </c>
      <c r="R267" s="201">
        <v>0</v>
      </c>
      <c r="S267" s="202">
        <v>1</v>
      </c>
    </row>
    <row r="268" spans="6:19" x14ac:dyDescent="0.2">
      <c r="F268" s="123">
        <v>0</v>
      </c>
      <c r="G268" s="123">
        <v>0</v>
      </c>
      <c r="H268" s="199" t="b">
        <v>1</v>
      </c>
      <c r="I268" s="200">
        <v>0</v>
      </c>
      <c r="J268" s="200">
        <v>0</v>
      </c>
      <c r="K268" s="201">
        <v>0</v>
      </c>
      <c r="L268" s="201">
        <v>0</v>
      </c>
      <c r="M268" s="201">
        <v>0</v>
      </c>
      <c r="N268" s="201">
        <v>0</v>
      </c>
      <c r="O268" s="201">
        <v>0</v>
      </c>
      <c r="P268" s="201">
        <v>0</v>
      </c>
      <c r="Q268" s="201">
        <v>0</v>
      </c>
      <c r="R268" s="201">
        <v>0</v>
      </c>
      <c r="S268" s="202">
        <v>1</v>
      </c>
    </row>
    <row r="269" spans="6:19" x14ac:dyDescent="0.2">
      <c r="F269" s="123">
        <v>0</v>
      </c>
      <c r="G269" s="123">
        <v>0</v>
      </c>
      <c r="H269" s="199" t="b">
        <v>1</v>
      </c>
      <c r="I269" s="200">
        <v>0</v>
      </c>
      <c r="J269" s="200">
        <v>0</v>
      </c>
      <c r="K269" s="201">
        <v>0</v>
      </c>
      <c r="L269" s="201">
        <v>0</v>
      </c>
      <c r="M269" s="201">
        <v>0</v>
      </c>
      <c r="N269" s="201">
        <v>0</v>
      </c>
      <c r="O269" s="201">
        <v>0</v>
      </c>
      <c r="P269" s="201">
        <v>0</v>
      </c>
      <c r="Q269" s="201">
        <v>0</v>
      </c>
      <c r="R269" s="201">
        <v>0</v>
      </c>
      <c r="S269" s="202">
        <v>1</v>
      </c>
    </row>
    <row r="270" spans="6:19" x14ac:dyDescent="0.2">
      <c r="F270" s="123">
        <v>0</v>
      </c>
      <c r="G270" s="123">
        <v>0</v>
      </c>
      <c r="H270" s="199" t="b">
        <v>1</v>
      </c>
      <c r="I270" s="200">
        <v>0</v>
      </c>
      <c r="J270" s="200">
        <v>0</v>
      </c>
      <c r="K270" s="201">
        <v>0</v>
      </c>
      <c r="L270" s="201">
        <v>0</v>
      </c>
      <c r="M270" s="201">
        <v>0</v>
      </c>
      <c r="N270" s="201">
        <v>0</v>
      </c>
      <c r="O270" s="201">
        <v>0</v>
      </c>
      <c r="P270" s="201">
        <v>0</v>
      </c>
      <c r="Q270" s="201">
        <v>0</v>
      </c>
      <c r="R270" s="201">
        <v>0</v>
      </c>
      <c r="S270" s="202">
        <v>1</v>
      </c>
    </row>
    <row r="271" spans="6:19" x14ac:dyDescent="0.2">
      <c r="F271" s="123">
        <v>0</v>
      </c>
      <c r="G271" s="123">
        <v>0</v>
      </c>
      <c r="H271" s="199" t="b">
        <v>1</v>
      </c>
      <c r="I271" s="200">
        <v>0</v>
      </c>
      <c r="J271" s="200">
        <v>0</v>
      </c>
      <c r="K271" s="201">
        <v>0</v>
      </c>
      <c r="L271" s="201">
        <v>0</v>
      </c>
      <c r="M271" s="201">
        <v>0</v>
      </c>
      <c r="N271" s="201">
        <v>0</v>
      </c>
      <c r="O271" s="201">
        <v>0</v>
      </c>
      <c r="P271" s="201">
        <v>0</v>
      </c>
      <c r="Q271" s="201">
        <v>0</v>
      </c>
      <c r="R271" s="201">
        <v>0</v>
      </c>
      <c r="S271" s="202">
        <v>1</v>
      </c>
    </row>
    <row r="272" spans="6:19" x14ac:dyDescent="0.2">
      <c r="F272" s="123">
        <v>0</v>
      </c>
      <c r="G272" s="123">
        <v>0</v>
      </c>
      <c r="H272" s="199" t="b">
        <v>1</v>
      </c>
      <c r="I272" s="200">
        <v>0</v>
      </c>
      <c r="J272" s="200">
        <v>0</v>
      </c>
      <c r="K272" s="201">
        <v>0</v>
      </c>
      <c r="L272" s="201">
        <v>0</v>
      </c>
      <c r="M272" s="201">
        <v>0</v>
      </c>
      <c r="N272" s="201">
        <v>0</v>
      </c>
      <c r="O272" s="201">
        <v>0</v>
      </c>
      <c r="P272" s="201">
        <v>0</v>
      </c>
      <c r="Q272" s="201">
        <v>0</v>
      </c>
      <c r="R272" s="201">
        <v>0</v>
      </c>
      <c r="S272" s="202">
        <v>1</v>
      </c>
    </row>
    <row r="273" spans="6:19" x14ac:dyDescent="0.2">
      <c r="F273" s="123">
        <v>0</v>
      </c>
      <c r="G273" s="123">
        <v>0</v>
      </c>
      <c r="H273" s="199" t="b">
        <v>1</v>
      </c>
      <c r="I273" s="200">
        <v>0</v>
      </c>
      <c r="J273" s="200">
        <v>0</v>
      </c>
      <c r="K273" s="201">
        <v>0</v>
      </c>
      <c r="L273" s="201">
        <v>0</v>
      </c>
      <c r="M273" s="201">
        <v>0</v>
      </c>
      <c r="N273" s="201">
        <v>0</v>
      </c>
      <c r="O273" s="201">
        <v>0</v>
      </c>
      <c r="P273" s="201">
        <v>0</v>
      </c>
      <c r="Q273" s="201">
        <v>0</v>
      </c>
      <c r="R273" s="201">
        <v>0</v>
      </c>
      <c r="S273" s="202">
        <v>1</v>
      </c>
    </row>
    <row r="274" spans="6:19" x14ac:dyDescent="0.2">
      <c r="F274" s="123">
        <v>0</v>
      </c>
      <c r="G274" s="123">
        <v>0</v>
      </c>
      <c r="H274" s="199" t="b">
        <v>1</v>
      </c>
      <c r="I274" s="200">
        <v>0</v>
      </c>
      <c r="J274" s="200">
        <v>0</v>
      </c>
      <c r="K274" s="201">
        <v>0</v>
      </c>
      <c r="L274" s="201">
        <v>0</v>
      </c>
      <c r="M274" s="201">
        <v>0</v>
      </c>
      <c r="N274" s="201">
        <v>0</v>
      </c>
      <c r="O274" s="201">
        <v>0</v>
      </c>
      <c r="P274" s="201">
        <v>0</v>
      </c>
      <c r="Q274" s="201">
        <v>0</v>
      </c>
      <c r="R274" s="201">
        <v>0</v>
      </c>
      <c r="S274" s="202">
        <v>1</v>
      </c>
    </row>
    <row r="275" spans="6:19" x14ac:dyDescent="0.2">
      <c r="F275" s="123">
        <v>0</v>
      </c>
      <c r="G275" s="123">
        <v>0</v>
      </c>
      <c r="H275" s="199" t="b">
        <v>1</v>
      </c>
      <c r="I275" s="200">
        <v>0</v>
      </c>
      <c r="J275" s="200">
        <v>0</v>
      </c>
      <c r="K275" s="201">
        <v>0</v>
      </c>
      <c r="L275" s="201">
        <v>0</v>
      </c>
      <c r="M275" s="201">
        <v>0</v>
      </c>
      <c r="N275" s="201">
        <v>0</v>
      </c>
      <c r="O275" s="201">
        <v>0</v>
      </c>
      <c r="P275" s="201">
        <v>0</v>
      </c>
      <c r="Q275" s="201">
        <v>0</v>
      </c>
      <c r="R275" s="201">
        <v>0</v>
      </c>
      <c r="S275" s="202">
        <v>1</v>
      </c>
    </row>
    <row r="276" spans="6:19" x14ac:dyDescent="0.2">
      <c r="F276" s="123">
        <v>0</v>
      </c>
      <c r="G276" s="123">
        <v>0</v>
      </c>
      <c r="H276" s="199" t="b">
        <v>1</v>
      </c>
      <c r="I276" s="200">
        <v>0</v>
      </c>
      <c r="J276" s="200">
        <v>0</v>
      </c>
      <c r="K276" s="201">
        <v>0</v>
      </c>
      <c r="L276" s="201">
        <v>0</v>
      </c>
      <c r="M276" s="201">
        <v>0</v>
      </c>
      <c r="N276" s="201">
        <v>0</v>
      </c>
      <c r="O276" s="201">
        <v>0</v>
      </c>
      <c r="P276" s="201">
        <v>0</v>
      </c>
      <c r="Q276" s="201">
        <v>0</v>
      </c>
      <c r="R276" s="201">
        <v>0</v>
      </c>
      <c r="S276" s="202">
        <v>1</v>
      </c>
    </row>
    <row r="277" spans="6:19" x14ac:dyDescent="0.2">
      <c r="F277" s="123">
        <v>0</v>
      </c>
      <c r="G277" s="123">
        <v>0</v>
      </c>
      <c r="H277" s="199" t="b">
        <v>1</v>
      </c>
      <c r="I277" s="200">
        <v>0</v>
      </c>
      <c r="J277" s="200">
        <v>0</v>
      </c>
      <c r="K277" s="201">
        <v>0</v>
      </c>
      <c r="L277" s="201">
        <v>0</v>
      </c>
      <c r="M277" s="201">
        <v>0</v>
      </c>
      <c r="N277" s="201">
        <v>0</v>
      </c>
      <c r="O277" s="201">
        <v>0</v>
      </c>
      <c r="P277" s="201">
        <v>0</v>
      </c>
      <c r="Q277" s="201">
        <v>0</v>
      </c>
      <c r="R277" s="201">
        <v>0</v>
      </c>
      <c r="S277" s="202">
        <v>1</v>
      </c>
    </row>
    <row r="278" spans="6:19" x14ac:dyDescent="0.2">
      <c r="F278" s="123">
        <v>0</v>
      </c>
      <c r="G278" s="123">
        <v>0</v>
      </c>
      <c r="H278" s="199" t="b">
        <v>1</v>
      </c>
      <c r="I278" s="200">
        <v>0</v>
      </c>
      <c r="J278" s="200">
        <v>0</v>
      </c>
      <c r="K278" s="201">
        <v>0</v>
      </c>
      <c r="L278" s="201">
        <v>0</v>
      </c>
      <c r="M278" s="201">
        <v>0</v>
      </c>
      <c r="N278" s="201">
        <v>0</v>
      </c>
      <c r="O278" s="201">
        <v>0</v>
      </c>
      <c r="P278" s="201">
        <v>0</v>
      </c>
      <c r="Q278" s="201">
        <v>0</v>
      </c>
      <c r="R278" s="201">
        <v>0</v>
      </c>
      <c r="S278" s="202">
        <v>1</v>
      </c>
    </row>
    <row r="279" spans="6:19" x14ac:dyDescent="0.2">
      <c r="F279" s="123">
        <v>0</v>
      </c>
      <c r="G279" s="123">
        <v>0</v>
      </c>
      <c r="H279" s="199" t="b">
        <v>1</v>
      </c>
      <c r="I279" s="200">
        <v>0</v>
      </c>
      <c r="J279" s="200">
        <v>0</v>
      </c>
      <c r="K279" s="201">
        <v>0</v>
      </c>
      <c r="L279" s="201">
        <v>0</v>
      </c>
      <c r="M279" s="201">
        <v>0</v>
      </c>
      <c r="N279" s="201">
        <v>0</v>
      </c>
      <c r="O279" s="201">
        <v>0</v>
      </c>
      <c r="P279" s="201">
        <v>0</v>
      </c>
      <c r="Q279" s="201">
        <v>0</v>
      </c>
      <c r="R279" s="201">
        <v>0</v>
      </c>
      <c r="S279" s="202">
        <v>1</v>
      </c>
    </row>
    <row r="280" spans="6:19" x14ac:dyDescent="0.2">
      <c r="F280" s="123">
        <v>0</v>
      </c>
      <c r="G280" s="123">
        <v>0</v>
      </c>
      <c r="H280" s="199" t="b">
        <v>1</v>
      </c>
      <c r="I280" s="200">
        <v>0</v>
      </c>
      <c r="J280" s="200">
        <v>0</v>
      </c>
      <c r="K280" s="201">
        <v>0</v>
      </c>
      <c r="L280" s="201">
        <v>0</v>
      </c>
      <c r="M280" s="201">
        <v>0</v>
      </c>
      <c r="N280" s="201">
        <v>0</v>
      </c>
      <c r="O280" s="201">
        <v>0</v>
      </c>
      <c r="P280" s="201">
        <v>0</v>
      </c>
      <c r="Q280" s="201">
        <v>0</v>
      </c>
      <c r="R280" s="201">
        <v>0</v>
      </c>
      <c r="S280" s="202">
        <v>1</v>
      </c>
    </row>
    <row r="281" spans="6:19" x14ac:dyDescent="0.2">
      <c r="F281" s="123">
        <v>0</v>
      </c>
      <c r="G281" s="123">
        <v>0</v>
      </c>
      <c r="H281" s="199" t="b">
        <v>1</v>
      </c>
      <c r="I281" s="200">
        <v>0</v>
      </c>
      <c r="J281" s="200">
        <v>0</v>
      </c>
      <c r="K281" s="201">
        <v>0</v>
      </c>
      <c r="L281" s="201">
        <v>0</v>
      </c>
      <c r="M281" s="201">
        <v>0</v>
      </c>
      <c r="N281" s="201">
        <v>0</v>
      </c>
      <c r="O281" s="201">
        <v>0</v>
      </c>
      <c r="P281" s="201">
        <v>0</v>
      </c>
      <c r="Q281" s="201">
        <v>0</v>
      </c>
      <c r="R281" s="201">
        <v>0</v>
      </c>
      <c r="S281" s="202">
        <v>1</v>
      </c>
    </row>
    <row r="282" spans="6:19" x14ac:dyDescent="0.2">
      <c r="F282" s="123">
        <v>0</v>
      </c>
      <c r="G282" s="123">
        <v>0</v>
      </c>
      <c r="H282" s="199" t="b">
        <v>1</v>
      </c>
      <c r="I282" s="200">
        <v>0</v>
      </c>
      <c r="J282" s="200">
        <v>0</v>
      </c>
      <c r="K282" s="201">
        <v>0</v>
      </c>
      <c r="L282" s="201">
        <v>0</v>
      </c>
      <c r="M282" s="201">
        <v>0</v>
      </c>
      <c r="N282" s="201">
        <v>0</v>
      </c>
      <c r="O282" s="201">
        <v>0</v>
      </c>
      <c r="P282" s="201">
        <v>0</v>
      </c>
      <c r="Q282" s="201">
        <v>0</v>
      </c>
      <c r="R282" s="201">
        <v>0</v>
      </c>
      <c r="S282" s="202">
        <v>1</v>
      </c>
    </row>
    <row r="283" spans="6:19" x14ac:dyDescent="0.2">
      <c r="F283" s="123">
        <v>0</v>
      </c>
      <c r="G283" s="123">
        <v>0</v>
      </c>
      <c r="H283" s="199" t="b">
        <v>1</v>
      </c>
      <c r="I283" s="200">
        <v>0</v>
      </c>
      <c r="J283" s="200">
        <v>0</v>
      </c>
      <c r="K283" s="201">
        <v>0</v>
      </c>
      <c r="L283" s="201">
        <v>0</v>
      </c>
      <c r="M283" s="201">
        <v>0</v>
      </c>
      <c r="N283" s="201">
        <v>0</v>
      </c>
      <c r="O283" s="201">
        <v>0</v>
      </c>
      <c r="P283" s="201">
        <v>0</v>
      </c>
      <c r="Q283" s="201">
        <v>0</v>
      </c>
      <c r="R283" s="201">
        <v>0</v>
      </c>
      <c r="S283" s="202">
        <v>1</v>
      </c>
    </row>
    <row r="284" spans="6:19" x14ac:dyDescent="0.2">
      <c r="F284" s="123">
        <v>0</v>
      </c>
      <c r="G284" s="123">
        <v>0</v>
      </c>
      <c r="H284" s="199" t="b">
        <v>1</v>
      </c>
      <c r="I284" s="200">
        <v>0</v>
      </c>
      <c r="J284" s="200">
        <v>0</v>
      </c>
      <c r="K284" s="201">
        <v>0</v>
      </c>
      <c r="L284" s="201">
        <v>0</v>
      </c>
      <c r="M284" s="201">
        <v>0</v>
      </c>
      <c r="N284" s="201">
        <v>0</v>
      </c>
      <c r="O284" s="201">
        <v>0</v>
      </c>
      <c r="P284" s="201">
        <v>0</v>
      </c>
      <c r="Q284" s="201">
        <v>0</v>
      </c>
      <c r="R284" s="201">
        <v>0</v>
      </c>
      <c r="S284" s="202">
        <v>1</v>
      </c>
    </row>
    <row r="285" spans="6:19" x14ac:dyDescent="0.2">
      <c r="F285" s="123">
        <v>0</v>
      </c>
      <c r="G285" s="123">
        <v>0</v>
      </c>
      <c r="H285" s="199" t="b">
        <v>1</v>
      </c>
      <c r="I285" s="200">
        <v>0</v>
      </c>
      <c r="J285" s="200">
        <v>0</v>
      </c>
      <c r="K285" s="201">
        <v>0</v>
      </c>
      <c r="L285" s="201">
        <v>0</v>
      </c>
      <c r="M285" s="201">
        <v>0</v>
      </c>
      <c r="N285" s="201">
        <v>0</v>
      </c>
      <c r="O285" s="201">
        <v>0</v>
      </c>
      <c r="P285" s="201">
        <v>0</v>
      </c>
      <c r="Q285" s="201">
        <v>0</v>
      </c>
      <c r="R285" s="201">
        <v>0</v>
      </c>
      <c r="S285" s="202">
        <v>1</v>
      </c>
    </row>
    <row r="286" spans="6:19" x14ac:dyDescent="0.2">
      <c r="F286" s="123">
        <v>0</v>
      </c>
      <c r="G286" s="123">
        <v>0</v>
      </c>
      <c r="H286" s="199" t="b">
        <v>1</v>
      </c>
      <c r="I286" s="200">
        <v>0</v>
      </c>
      <c r="J286" s="200">
        <v>0</v>
      </c>
      <c r="K286" s="201">
        <v>0</v>
      </c>
      <c r="L286" s="201">
        <v>0</v>
      </c>
      <c r="M286" s="201">
        <v>0</v>
      </c>
      <c r="N286" s="201">
        <v>0</v>
      </c>
      <c r="O286" s="201">
        <v>0</v>
      </c>
      <c r="P286" s="201">
        <v>0</v>
      </c>
      <c r="Q286" s="201">
        <v>0</v>
      </c>
      <c r="R286" s="201">
        <v>0</v>
      </c>
      <c r="S286" s="202">
        <v>1</v>
      </c>
    </row>
    <row r="287" spans="6:19" x14ac:dyDescent="0.2">
      <c r="F287" s="123">
        <v>0</v>
      </c>
      <c r="G287" s="123">
        <v>0</v>
      </c>
      <c r="H287" s="199" t="b">
        <v>1</v>
      </c>
      <c r="I287" s="200">
        <v>0</v>
      </c>
      <c r="J287" s="200">
        <v>0</v>
      </c>
      <c r="K287" s="201">
        <v>0</v>
      </c>
      <c r="L287" s="201">
        <v>0</v>
      </c>
      <c r="M287" s="201">
        <v>0</v>
      </c>
      <c r="N287" s="201">
        <v>0</v>
      </c>
      <c r="O287" s="201">
        <v>0</v>
      </c>
      <c r="P287" s="201">
        <v>0</v>
      </c>
      <c r="Q287" s="201">
        <v>0</v>
      </c>
      <c r="R287" s="201">
        <v>0</v>
      </c>
      <c r="S287" s="202">
        <v>1</v>
      </c>
    </row>
    <row r="288" spans="6:19" x14ac:dyDescent="0.2">
      <c r="F288" s="123">
        <v>0</v>
      </c>
      <c r="G288" s="123">
        <v>0</v>
      </c>
      <c r="H288" s="199" t="b">
        <v>1</v>
      </c>
      <c r="I288" s="200">
        <v>0</v>
      </c>
      <c r="J288" s="200">
        <v>0</v>
      </c>
      <c r="K288" s="201">
        <v>0</v>
      </c>
      <c r="L288" s="201">
        <v>0</v>
      </c>
      <c r="M288" s="201">
        <v>0</v>
      </c>
      <c r="N288" s="201">
        <v>0</v>
      </c>
      <c r="O288" s="201">
        <v>0</v>
      </c>
      <c r="P288" s="201">
        <v>0</v>
      </c>
      <c r="Q288" s="201">
        <v>0</v>
      </c>
      <c r="R288" s="201">
        <v>0</v>
      </c>
      <c r="S288" s="202">
        <v>1</v>
      </c>
    </row>
    <row r="289" spans="6:19" x14ac:dyDescent="0.2">
      <c r="F289" s="123">
        <v>0</v>
      </c>
      <c r="G289" s="123">
        <v>0</v>
      </c>
      <c r="H289" s="199" t="b">
        <v>1</v>
      </c>
      <c r="I289" s="200">
        <v>0</v>
      </c>
      <c r="J289" s="200">
        <v>0</v>
      </c>
      <c r="K289" s="201">
        <v>0</v>
      </c>
      <c r="L289" s="201">
        <v>0</v>
      </c>
      <c r="M289" s="201">
        <v>0</v>
      </c>
      <c r="N289" s="201">
        <v>0</v>
      </c>
      <c r="O289" s="201">
        <v>0</v>
      </c>
      <c r="P289" s="201">
        <v>0</v>
      </c>
      <c r="Q289" s="201">
        <v>0</v>
      </c>
      <c r="R289" s="201">
        <v>0</v>
      </c>
      <c r="S289" s="202">
        <v>1</v>
      </c>
    </row>
    <row r="290" spans="6:19" x14ac:dyDescent="0.2">
      <c r="F290" s="123">
        <v>0</v>
      </c>
      <c r="G290" s="123">
        <v>0</v>
      </c>
      <c r="H290" s="199" t="b">
        <v>1</v>
      </c>
      <c r="I290" s="200">
        <v>0</v>
      </c>
      <c r="J290" s="200">
        <v>0</v>
      </c>
      <c r="K290" s="201">
        <v>0</v>
      </c>
      <c r="L290" s="201">
        <v>0</v>
      </c>
      <c r="M290" s="201">
        <v>0</v>
      </c>
      <c r="N290" s="201">
        <v>0</v>
      </c>
      <c r="O290" s="201">
        <v>0</v>
      </c>
      <c r="P290" s="201">
        <v>0</v>
      </c>
      <c r="Q290" s="201">
        <v>0</v>
      </c>
      <c r="R290" s="201">
        <v>0</v>
      </c>
      <c r="S290" s="202">
        <v>1</v>
      </c>
    </row>
    <row r="291" spans="6:19" x14ac:dyDescent="0.2">
      <c r="F291" s="123">
        <v>0</v>
      </c>
      <c r="G291" s="123">
        <v>0</v>
      </c>
      <c r="H291" s="199" t="b">
        <v>1</v>
      </c>
      <c r="I291" s="200">
        <v>0</v>
      </c>
      <c r="J291" s="200">
        <v>0</v>
      </c>
      <c r="K291" s="201">
        <v>0</v>
      </c>
      <c r="L291" s="201">
        <v>0</v>
      </c>
      <c r="M291" s="201">
        <v>0</v>
      </c>
      <c r="N291" s="201">
        <v>0</v>
      </c>
      <c r="O291" s="201">
        <v>0</v>
      </c>
      <c r="P291" s="201">
        <v>0</v>
      </c>
      <c r="Q291" s="201">
        <v>0</v>
      </c>
      <c r="R291" s="201">
        <v>0</v>
      </c>
      <c r="S291" s="202">
        <v>1</v>
      </c>
    </row>
    <row r="292" spans="6:19" x14ac:dyDescent="0.2">
      <c r="F292" s="123">
        <v>0</v>
      </c>
      <c r="G292" s="123">
        <v>0</v>
      </c>
      <c r="H292" s="199" t="b">
        <v>1</v>
      </c>
      <c r="I292" s="200">
        <v>0</v>
      </c>
      <c r="J292" s="200">
        <v>0</v>
      </c>
      <c r="K292" s="201">
        <v>0</v>
      </c>
      <c r="L292" s="201">
        <v>0</v>
      </c>
      <c r="M292" s="201">
        <v>0</v>
      </c>
      <c r="N292" s="201">
        <v>0</v>
      </c>
      <c r="O292" s="201">
        <v>0</v>
      </c>
      <c r="P292" s="201">
        <v>0</v>
      </c>
      <c r="Q292" s="201">
        <v>0</v>
      </c>
      <c r="R292" s="201">
        <v>0</v>
      </c>
      <c r="S292" s="202">
        <v>1</v>
      </c>
    </row>
    <row r="293" spans="6:19" x14ac:dyDescent="0.2">
      <c r="F293" s="123">
        <v>0</v>
      </c>
      <c r="G293" s="123">
        <v>0</v>
      </c>
      <c r="H293" s="199" t="b">
        <v>1</v>
      </c>
      <c r="I293" s="200">
        <v>0</v>
      </c>
      <c r="J293" s="200">
        <v>0</v>
      </c>
      <c r="K293" s="201">
        <v>0</v>
      </c>
      <c r="L293" s="201">
        <v>0</v>
      </c>
      <c r="M293" s="201">
        <v>0</v>
      </c>
      <c r="N293" s="201">
        <v>0</v>
      </c>
      <c r="O293" s="201">
        <v>0</v>
      </c>
      <c r="P293" s="201">
        <v>0</v>
      </c>
      <c r="Q293" s="201">
        <v>0</v>
      </c>
      <c r="R293" s="201">
        <v>0</v>
      </c>
      <c r="S293" s="202">
        <v>1</v>
      </c>
    </row>
    <row r="294" spans="6:19" x14ac:dyDescent="0.2">
      <c r="F294" s="123">
        <v>0</v>
      </c>
      <c r="G294" s="123">
        <v>0</v>
      </c>
      <c r="H294" s="199" t="b">
        <v>1</v>
      </c>
      <c r="I294" s="200">
        <v>0</v>
      </c>
      <c r="J294" s="200">
        <v>0</v>
      </c>
      <c r="K294" s="201">
        <v>0</v>
      </c>
      <c r="L294" s="201">
        <v>0</v>
      </c>
      <c r="M294" s="201">
        <v>0</v>
      </c>
      <c r="N294" s="201">
        <v>0</v>
      </c>
      <c r="O294" s="201">
        <v>0</v>
      </c>
      <c r="P294" s="201">
        <v>0</v>
      </c>
      <c r="Q294" s="201">
        <v>0</v>
      </c>
      <c r="R294" s="201">
        <v>0</v>
      </c>
      <c r="S294" s="202">
        <v>1</v>
      </c>
    </row>
    <row r="295" spans="6:19" x14ac:dyDescent="0.2">
      <c r="F295" s="123">
        <v>0</v>
      </c>
      <c r="G295" s="123">
        <v>0</v>
      </c>
      <c r="H295" s="199" t="b">
        <v>1</v>
      </c>
      <c r="I295" s="200">
        <v>0</v>
      </c>
      <c r="J295" s="200">
        <v>0</v>
      </c>
      <c r="K295" s="201">
        <v>0</v>
      </c>
      <c r="L295" s="201">
        <v>0</v>
      </c>
      <c r="M295" s="201">
        <v>0</v>
      </c>
      <c r="N295" s="201">
        <v>0</v>
      </c>
      <c r="O295" s="201">
        <v>0</v>
      </c>
      <c r="P295" s="201">
        <v>0</v>
      </c>
      <c r="Q295" s="201">
        <v>0</v>
      </c>
      <c r="R295" s="201">
        <v>0</v>
      </c>
      <c r="S295" s="202">
        <v>1</v>
      </c>
    </row>
    <row r="296" spans="6:19" x14ac:dyDescent="0.2">
      <c r="F296" s="123">
        <v>0</v>
      </c>
      <c r="G296" s="123">
        <v>0</v>
      </c>
      <c r="H296" s="199" t="b">
        <v>1</v>
      </c>
      <c r="I296" s="200">
        <v>0</v>
      </c>
      <c r="J296" s="200">
        <v>0</v>
      </c>
      <c r="K296" s="201">
        <v>0</v>
      </c>
      <c r="L296" s="201">
        <v>0</v>
      </c>
      <c r="M296" s="201">
        <v>0</v>
      </c>
      <c r="N296" s="201">
        <v>0</v>
      </c>
      <c r="O296" s="201">
        <v>0</v>
      </c>
      <c r="P296" s="201">
        <v>0</v>
      </c>
      <c r="Q296" s="201">
        <v>0</v>
      </c>
      <c r="R296" s="201">
        <v>0</v>
      </c>
      <c r="S296" s="202">
        <v>1</v>
      </c>
    </row>
    <row r="297" spans="6:19" x14ac:dyDescent="0.2">
      <c r="F297" s="123">
        <v>0</v>
      </c>
      <c r="G297" s="123">
        <v>0</v>
      </c>
      <c r="H297" s="199" t="b">
        <v>1</v>
      </c>
      <c r="I297" s="200">
        <v>0</v>
      </c>
      <c r="J297" s="200">
        <v>0</v>
      </c>
      <c r="K297" s="201">
        <v>0</v>
      </c>
      <c r="L297" s="201">
        <v>0</v>
      </c>
      <c r="M297" s="201">
        <v>0</v>
      </c>
      <c r="N297" s="201">
        <v>0</v>
      </c>
      <c r="O297" s="201">
        <v>0</v>
      </c>
      <c r="P297" s="201">
        <v>0</v>
      </c>
      <c r="Q297" s="201">
        <v>0</v>
      </c>
      <c r="R297" s="201">
        <v>0</v>
      </c>
      <c r="S297" s="202">
        <v>1</v>
      </c>
    </row>
    <row r="298" spans="6:19" x14ac:dyDescent="0.2">
      <c r="F298" s="123">
        <v>0</v>
      </c>
      <c r="G298" s="123">
        <v>0</v>
      </c>
      <c r="H298" s="199" t="b">
        <v>1</v>
      </c>
      <c r="I298" s="200">
        <v>0</v>
      </c>
      <c r="J298" s="200">
        <v>0</v>
      </c>
      <c r="K298" s="201">
        <v>0</v>
      </c>
      <c r="L298" s="201">
        <v>0</v>
      </c>
      <c r="M298" s="201">
        <v>0</v>
      </c>
      <c r="N298" s="201">
        <v>0</v>
      </c>
      <c r="O298" s="201">
        <v>0</v>
      </c>
      <c r="P298" s="201">
        <v>0</v>
      </c>
      <c r="Q298" s="201">
        <v>0</v>
      </c>
      <c r="R298" s="201">
        <v>0</v>
      </c>
      <c r="S298" s="202">
        <v>1</v>
      </c>
    </row>
    <row r="299" spans="6:19" x14ac:dyDescent="0.2">
      <c r="F299" s="123">
        <v>0</v>
      </c>
      <c r="G299" s="123">
        <v>0</v>
      </c>
      <c r="H299" s="199" t="b">
        <v>1</v>
      </c>
      <c r="I299" s="200">
        <v>0</v>
      </c>
      <c r="J299" s="200">
        <v>0</v>
      </c>
      <c r="K299" s="201">
        <v>0</v>
      </c>
      <c r="L299" s="201">
        <v>0</v>
      </c>
      <c r="M299" s="201">
        <v>0</v>
      </c>
      <c r="N299" s="201">
        <v>0</v>
      </c>
      <c r="O299" s="201">
        <v>0</v>
      </c>
      <c r="P299" s="201">
        <v>0</v>
      </c>
      <c r="Q299" s="201">
        <v>0</v>
      </c>
      <c r="R299" s="201">
        <v>0</v>
      </c>
      <c r="S299" s="202">
        <v>1</v>
      </c>
    </row>
    <row r="300" spans="6:19" x14ac:dyDescent="0.2">
      <c r="F300" s="123">
        <v>0</v>
      </c>
      <c r="G300" s="123">
        <v>0</v>
      </c>
      <c r="H300" s="199" t="b">
        <v>1</v>
      </c>
      <c r="I300" s="200">
        <v>0</v>
      </c>
      <c r="J300" s="200">
        <v>0</v>
      </c>
      <c r="K300" s="201">
        <v>0</v>
      </c>
      <c r="L300" s="201">
        <v>0</v>
      </c>
      <c r="M300" s="201">
        <v>0</v>
      </c>
      <c r="N300" s="201">
        <v>0</v>
      </c>
      <c r="O300" s="201">
        <v>0</v>
      </c>
      <c r="P300" s="201">
        <v>0</v>
      </c>
      <c r="Q300" s="201">
        <v>0</v>
      </c>
      <c r="R300" s="201">
        <v>0</v>
      </c>
      <c r="S300" s="202">
        <v>1</v>
      </c>
    </row>
    <row r="301" spans="6:19" x14ac:dyDescent="0.2">
      <c r="F301" s="123">
        <v>0</v>
      </c>
      <c r="G301" s="123">
        <v>0</v>
      </c>
      <c r="H301" s="199" t="b">
        <v>1</v>
      </c>
      <c r="I301" s="200">
        <v>0</v>
      </c>
      <c r="J301" s="200">
        <v>0</v>
      </c>
      <c r="K301" s="201">
        <v>0</v>
      </c>
      <c r="L301" s="201">
        <v>0</v>
      </c>
      <c r="M301" s="201">
        <v>0</v>
      </c>
      <c r="N301" s="201">
        <v>0</v>
      </c>
      <c r="O301" s="201">
        <v>0</v>
      </c>
      <c r="P301" s="201">
        <v>0</v>
      </c>
      <c r="Q301" s="201">
        <v>0</v>
      </c>
      <c r="R301" s="201">
        <v>0</v>
      </c>
      <c r="S301" s="202">
        <v>1</v>
      </c>
    </row>
    <row r="302" spans="6:19" x14ac:dyDescent="0.2">
      <c r="F302" s="123">
        <v>0</v>
      </c>
      <c r="G302" s="123">
        <v>0</v>
      </c>
      <c r="H302" s="199" t="b">
        <v>1</v>
      </c>
      <c r="I302" s="200">
        <v>0</v>
      </c>
      <c r="J302" s="200">
        <v>0</v>
      </c>
      <c r="K302" s="201">
        <v>0</v>
      </c>
      <c r="L302" s="201">
        <v>0</v>
      </c>
      <c r="M302" s="201">
        <v>0</v>
      </c>
      <c r="N302" s="201">
        <v>0</v>
      </c>
      <c r="O302" s="201">
        <v>0</v>
      </c>
      <c r="P302" s="201">
        <v>0</v>
      </c>
      <c r="Q302" s="201">
        <v>0</v>
      </c>
      <c r="R302" s="201">
        <v>0</v>
      </c>
      <c r="S302" s="202">
        <v>1</v>
      </c>
    </row>
    <row r="303" spans="6:19" x14ac:dyDescent="0.2">
      <c r="F303" s="123">
        <v>0</v>
      </c>
      <c r="G303" s="123">
        <v>0</v>
      </c>
      <c r="H303" s="199" t="b">
        <v>1</v>
      </c>
      <c r="I303" s="200">
        <v>0</v>
      </c>
      <c r="J303" s="200">
        <v>0</v>
      </c>
      <c r="K303" s="201">
        <v>0</v>
      </c>
      <c r="L303" s="201">
        <v>0</v>
      </c>
      <c r="M303" s="201">
        <v>0</v>
      </c>
      <c r="N303" s="201">
        <v>0</v>
      </c>
      <c r="O303" s="201">
        <v>0</v>
      </c>
      <c r="P303" s="201">
        <v>0</v>
      </c>
      <c r="Q303" s="201">
        <v>0</v>
      </c>
      <c r="R303" s="201">
        <v>0</v>
      </c>
      <c r="S303" s="202">
        <v>1</v>
      </c>
    </row>
    <row r="304" spans="6:19" x14ac:dyDescent="0.2">
      <c r="F304" s="123">
        <v>0</v>
      </c>
      <c r="G304" s="123">
        <v>0</v>
      </c>
      <c r="H304" s="199" t="b">
        <v>1</v>
      </c>
      <c r="I304" s="200">
        <v>0</v>
      </c>
      <c r="J304" s="200">
        <v>0</v>
      </c>
      <c r="K304" s="201">
        <v>0</v>
      </c>
      <c r="L304" s="201">
        <v>0</v>
      </c>
      <c r="M304" s="201">
        <v>0</v>
      </c>
      <c r="N304" s="201">
        <v>0</v>
      </c>
      <c r="O304" s="201">
        <v>0</v>
      </c>
      <c r="P304" s="201">
        <v>0</v>
      </c>
      <c r="Q304" s="201">
        <v>0</v>
      </c>
      <c r="R304" s="201">
        <v>0</v>
      </c>
      <c r="S304" s="202">
        <v>1</v>
      </c>
    </row>
    <row r="305" spans="6:19" x14ac:dyDescent="0.2">
      <c r="F305" s="123">
        <v>0</v>
      </c>
      <c r="G305" s="123">
        <v>0</v>
      </c>
      <c r="H305" s="199" t="b">
        <v>1</v>
      </c>
      <c r="I305" s="200">
        <v>0</v>
      </c>
      <c r="J305" s="200">
        <v>0</v>
      </c>
      <c r="K305" s="201">
        <v>0</v>
      </c>
      <c r="L305" s="201">
        <v>0</v>
      </c>
      <c r="M305" s="201">
        <v>0</v>
      </c>
      <c r="N305" s="201">
        <v>0</v>
      </c>
      <c r="O305" s="201">
        <v>0</v>
      </c>
      <c r="P305" s="201">
        <v>0</v>
      </c>
      <c r="Q305" s="201">
        <v>0</v>
      </c>
      <c r="R305" s="201">
        <v>0</v>
      </c>
      <c r="S305" s="202">
        <v>1</v>
      </c>
    </row>
    <row r="306" spans="6:19" x14ac:dyDescent="0.2">
      <c r="F306" s="123">
        <v>0</v>
      </c>
      <c r="G306" s="123">
        <v>0</v>
      </c>
      <c r="H306" s="199" t="b">
        <v>1</v>
      </c>
      <c r="I306" s="200">
        <v>0</v>
      </c>
      <c r="J306" s="200">
        <v>0</v>
      </c>
      <c r="K306" s="201">
        <v>0</v>
      </c>
      <c r="L306" s="201">
        <v>0</v>
      </c>
      <c r="M306" s="201">
        <v>0</v>
      </c>
      <c r="N306" s="201">
        <v>0</v>
      </c>
      <c r="O306" s="201">
        <v>0</v>
      </c>
      <c r="P306" s="201">
        <v>0</v>
      </c>
      <c r="Q306" s="201">
        <v>0</v>
      </c>
      <c r="R306" s="201">
        <v>0</v>
      </c>
      <c r="S306" s="202">
        <v>1</v>
      </c>
    </row>
    <row r="307" spans="6:19" x14ac:dyDescent="0.2">
      <c r="F307" s="123">
        <v>0</v>
      </c>
      <c r="G307" s="123">
        <v>0</v>
      </c>
      <c r="H307" s="199" t="b">
        <v>1</v>
      </c>
      <c r="I307" s="200">
        <v>0</v>
      </c>
      <c r="J307" s="200">
        <v>0</v>
      </c>
      <c r="K307" s="201">
        <v>0</v>
      </c>
      <c r="L307" s="201">
        <v>0</v>
      </c>
      <c r="M307" s="201">
        <v>0</v>
      </c>
      <c r="N307" s="201">
        <v>0</v>
      </c>
      <c r="O307" s="201">
        <v>0</v>
      </c>
      <c r="P307" s="201">
        <v>0</v>
      </c>
      <c r="Q307" s="201">
        <v>0</v>
      </c>
      <c r="R307" s="201">
        <v>0</v>
      </c>
      <c r="S307" s="202">
        <v>1</v>
      </c>
    </row>
    <row r="308" spans="6:19" x14ac:dyDescent="0.2">
      <c r="F308" s="123">
        <v>0</v>
      </c>
      <c r="G308" s="123">
        <v>0</v>
      </c>
      <c r="H308" s="199" t="b">
        <v>1</v>
      </c>
      <c r="I308" s="200">
        <v>0</v>
      </c>
      <c r="J308" s="200">
        <v>0</v>
      </c>
      <c r="K308" s="201">
        <v>0</v>
      </c>
      <c r="L308" s="201">
        <v>0</v>
      </c>
      <c r="M308" s="201">
        <v>0</v>
      </c>
      <c r="N308" s="201">
        <v>0</v>
      </c>
      <c r="O308" s="201">
        <v>0</v>
      </c>
      <c r="P308" s="201">
        <v>0</v>
      </c>
      <c r="Q308" s="201">
        <v>0</v>
      </c>
      <c r="R308" s="201">
        <v>0</v>
      </c>
      <c r="S308" s="202">
        <v>1</v>
      </c>
    </row>
    <row r="309" spans="6:19" x14ac:dyDescent="0.2">
      <c r="F309" s="123">
        <v>0</v>
      </c>
      <c r="G309" s="123">
        <v>0</v>
      </c>
      <c r="H309" s="199" t="b">
        <v>1</v>
      </c>
      <c r="I309" s="200">
        <v>0</v>
      </c>
      <c r="J309" s="200">
        <v>0</v>
      </c>
      <c r="K309" s="201">
        <v>0</v>
      </c>
      <c r="L309" s="201">
        <v>0</v>
      </c>
      <c r="M309" s="201">
        <v>0</v>
      </c>
      <c r="N309" s="201">
        <v>0</v>
      </c>
      <c r="O309" s="201">
        <v>0</v>
      </c>
      <c r="P309" s="201">
        <v>0</v>
      </c>
      <c r="Q309" s="201">
        <v>0</v>
      </c>
      <c r="R309" s="201">
        <v>0</v>
      </c>
      <c r="S309" s="202">
        <v>1</v>
      </c>
    </row>
    <row r="310" spans="6:19" x14ac:dyDescent="0.2">
      <c r="F310" s="123">
        <v>0</v>
      </c>
      <c r="G310" s="123">
        <v>0</v>
      </c>
      <c r="H310" s="199" t="b">
        <v>1</v>
      </c>
      <c r="I310" s="200">
        <v>0</v>
      </c>
      <c r="J310" s="200">
        <v>0</v>
      </c>
      <c r="K310" s="201">
        <v>0</v>
      </c>
      <c r="L310" s="201">
        <v>0</v>
      </c>
      <c r="M310" s="201">
        <v>0</v>
      </c>
      <c r="N310" s="201">
        <v>0</v>
      </c>
      <c r="O310" s="201">
        <v>0</v>
      </c>
      <c r="P310" s="201">
        <v>0</v>
      </c>
      <c r="Q310" s="201">
        <v>0</v>
      </c>
      <c r="R310" s="201">
        <v>0</v>
      </c>
      <c r="S310" s="202">
        <v>1</v>
      </c>
    </row>
    <row r="311" spans="6:19" x14ac:dyDescent="0.2">
      <c r="F311" s="123">
        <v>0</v>
      </c>
      <c r="G311" s="123">
        <v>0</v>
      </c>
      <c r="H311" s="199" t="b">
        <v>1</v>
      </c>
      <c r="I311" s="200">
        <v>0</v>
      </c>
      <c r="J311" s="200">
        <v>0</v>
      </c>
      <c r="K311" s="201">
        <v>0</v>
      </c>
      <c r="L311" s="201">
        <v>0</v>
      </c>
      <c r="M311" s="201">
        <v>0</v>
      </c>
      <c r="N311" s="201">
        <v>0</v>
      </c>
      <c r="O311" s="201">
        <v>0</v>
      </c>
      <c r="P311" s="201">
        <v>0</v>
      </c>
      <c r="Q311" s="201">
        <v>0</v>
      </c>
      <c r="R311" s="201">
        <v>0</v>
      </c>
      <c r="S311" s="202">
        <v>1</v>
      </c>
    </row>
    <row r="312" spans="6:19" x14ac:dyDescent="0.2">
      <c r="F312" s="123">
        <v>0</v>
      </c>
      <c r="G312" s="123">
        <v>0</v>
      </c>
      <c r="H312" s="199" t="b">
        <v>1</v>
      </c>
      <c r="I312" s="200">
        <v>0</v>
      </c>
      <c r="J312" s="200">
        <v>0</v>
      </c>
      <c r="K312" s="201">
        <v>0</v>
      </c>
      <c r="L312" s="201">
        <v>0</v>
      </c>
      <c r="M312" s="201">
        <v>0</v>
      </c>
      <c r="N312" s="201">
        <v>0</v>
      </c>
      <c r="O312" s="201">
        <v>0</v>
      </c>
      <c r="P312" s="201">
        <v>0</v>
      </c>
      <c r="Q312" s="201">
        <v>0</v>
      </c>
      <c r="R312" s="201">
        <v>0</v>
      </c>
      <c r="S312" s="202">
        <v>1</v>
      </c>
    </row>
    <row r="313" spans="6:19" x14ac:dyDescent="0.2">
      <c r="F313" s="123">
        <v>0</v>
      </c>
      <c r="G313" s="123">
        <v>0</v>
      </c>
      <c r="H313" s="199" t="b">
        <v>1</v>
      </c>
      <c r="I313" s="200">
        <v>0</v>
      </c>
      <c r="J313" s="200">
        <v>0</v>
      </c>
      <c r="K313" s="201">
        <v>0</v>
      </c>
      <c r="L313" s="201">
        <v>0</v>
      </c>
      <c r="M313" s="201">
        <v>0</v>
      </c>
      <c r="N313" s="201">
        <v>0</v>
      </c>
      <c r="O313" s="201">
        <v>0</v>
      </c>
      <c r="P313" s="201">
        <v>0</v>
      </c>
      <c r="Q313" s="201">
        <v>0</v>
      </c>
      <c r="R313" s="201">
        <v>0</v>
      </c>
      <c r="S313" s="202">
        <v>1</v>
      </c>
    </row>
    <row r="314" spans="6:19" x14ac:dyDescent="0.2">
      <c r="F314" s="123">
        <v>0</v>
      </c>
      <c r="G314" s="123">
        <v>0</v>
      </c>
      <c r="H314" s="199" t="b">
        <v>1</v>
      </c>
      <c r="I314" s="200">
        <v>0</v>
      </c>
      <c r="J314" s="200">
        <v>0</v>
      </c>
      <c r="K314" s="201">
        <v>0</v>
      </c>
      <c r="L314" s="201">
        <v>0</v>
      </c>
      <c r="M314" s="201">
        <v>0</v>
      </c>
      <c r="N314" s="201">
        <v>0</v>
      </c>
      <c r="O314" s="201">
        <v>0</v>
      </c>
      <c r="P314" s="201">
        <v>0</v>
      </c>
      <c r="Q314" s="201">
        <v>0</v>
      </c>
      <c r="R314" s="201">
        <v>0</v>
      </c>
      <c r="S314" s="202">
        <v>1</v>
      </c>
    </row>
    <row r="315" spans="6:19" x14ac:dyDescent="0.2">
      <c r="F315" s="123">
        <v>0</v>
      </c>
      <c r="G315" s="123">
        <v>0</v>
      </c>
      <c r="H315" s="199" t="b">
        <v>1</v>
      </c>
      <c r="I315" s="200">
        <v>0</v>
      </c>
      <c r="J315" s="200">
        <v>0</v>
      </c>
      <c r="K315" s="201">
        <v>0</v>
      </c>
      <c r="L315" s="201">
        <v>0</v>
      </c>
      <c r="M315" s="201">
        <v>0</v>
      </c>
      <c r="N315" s="201">
        <v>0</v>
      </c>
      <c r="O315" s="201">
        <v>0</v>
      </c>
      <c r="P315" s="201">
        <v>0</v>
      </c>
      <c r="Q315" s="201">
        <v>0</v>
      </c>
      <c r="R315" s="201">
        <v>0</v>
      </c>
      <c r="S315" s="202">
        <v>1</v>
      </c>
    </row>
    <row r="316" spans="6:19" x14ac:dyDescent="0.2">
      <c r="F316" s="123">
        <v>0</v>
      </c>
      <c r="G316" s="123">
        <v>0</v>
      </c>
      <c r="H316" s="199" t="b">
        <v>1</v>
      </c>
      <c r="I316" s="200">
        <v>0</v>
      </c>
      <c r="J316" s="200">
        <v>0</v>
      </c>
      <c r="K316" s="201">
        <v>0</v>
      </c>
      <c r="L316" s="201">
        <v>0</v>
      </c>
      <c r="M316" s="201">
        <v>0</v>
      </c>
      <c r="N316" s="201">
        <v>0</v>
      </c>
      <c r="O316" s="201">
        <v>0</v>
      </c>
      <c r="P316" s="201">
        <v>0</v>
      </c>
      <c r="Q316" s="201">
        <v>0</v>
      </c>
      <c r="R316" s="201">
        <v>0</v>
      </c>
      <c r="S316" s="202">
        <v>1</v>
      </c>
    </row>
    <row r="317" spans="6:19" x14ac:dyDescent="0.2">
      <c r="F317" s="123">
        <v>0</v>
      </c>
      <c r="G317" s="123">
        <v>0</v>
      </c>
      <c r="H317" s="199" t="b">
        <v>1</v>
      </c>
      <c r="I317" s="200">
        <v>0</v>
      </c>
      <c r="J317" s="200">
        <v>0</v>
      </c>
      <c r="K317" s="201">
        <v>0</v>
      </c>
      <c r="L317" s="201">
        <v>0</v>
      </c>
      <c r="M317" s="201">
        <v>0</v>
      </c>
      <c r="N317" s="201">
        <v>0</v>
      </c>
      <c r="O317" s="201">
        <v>0</v>
      </c>
      <c r="P317" s="201">
        <v>0</v>
      </c>
      <c r="Q317" s="201">
        <v>0</v>
      </c>
      <c r="R317" s="201">
        <v>0</v>
      </c>
      <c r="S317" s="202">
        <v>1</v>
      </c>
    </row>
    <row r="318" spans="6:19" x14ac:dyDescent="0.2">
      <c r="F318" s="123">
        <v>0</v>
      </c>
      <c r="G318" s="123">
        <v>0</v>
      </c>
      <c r="H318" s="199" t="b">
        <v>1</v>
      </c>
      <c r="I318" s="200">
        <v>0</v>
      </c>
      <c r="J318" s="200">
        <v>0</v>
      </c>
      <c r="K318" s="201">
        <v>0</v>
      </c>
      <c r="L318" s="201">
        <v>0</v>
      </c>
      <c r="M318" s="201">
        <v>0</v>
      </c>
      <c r="N318" s="201">
        <v>0</v>
      </c>
      <c r="O318" s="201">
        <v>0</v>
      </c>
      <c r="P318" s="201">
        <v>0</v>
      </c>
      <c r="Q318" s="201">
        <v>0</v>
      </c>
      <c r="R318" s="201">
        <v>0</v>
      </c>
      <c r="S318" s="202">
        <v>1</v>
      </c>
    </row>
    <row r="319" spans="6:19" x14ac:dyDescent="0.2">
      <c r="F319" s="123">
        <v>0</v>
      </c>
      <c r="G319" s="123">
        <v>0</v>
      </c>
      <c r="H319" s="199" t="b">
        <v>1</v>
      </c>
      <c r="I319" s="200">
        <v>0</v>
      </c>
      <c r="J319" s="200">
        <v>0</v>
      </c>
      <c r="K319" s="201">
        <v>0</v>
      </c>
      <c r="L319" s="201">
        <v>0</v>
      </c>
      <c r="M319" s="201">
        <v>0</v>
      </c>
      <c r="N319" s="201">
        <v>0</v>
      </c>
      <c r="O319" s="201">
        <v>0</v>
      </c>
      <c r="P319" s="201">
        <v>0</v>
      </c>
      <c r="Q319" s="201">
        <v>0</v>
      </c>
      <c r="R319" s="201">
        <v>0</v>
      </c>
      <c r="S319" s="202">
        <v>1</v>
      </c>
    </row>
    <row r="320" spans="6:19" x14ac:dyDescent="0.2">
      <c r="F320" s="123">
        <v>0</v>
      </c>
      <c r="G320" s="123">
        <v>0</v>
      </c>
      <c r="H320" s="199" t="b">
        <v>1</v>
      </c>
      <c r="I320" s="200">
        <v>0</v>
      </c>
      <c r="J320" s="200">
        <v>0</v>
      </c>
      <c r="K320" s="201">
        <v>0</v>
      </c>
      <c r="L320" s="201">
        <v>0</v>
      </c>
      <c r="M320" s="201">
        <v>0</v>
      </c>
      <c r="N320" s="201">
        <v>0</v>
      </c>
      <c r="O320" s="201">
        <v>0</v>
      </c>
      <c r="P320" s="201">
        <v>0</v>
      </c>
      <c r="Q320" s="201">
        <v>0</v>
      </c>
      <c r="R320" s="201">
        <v>0</v>
      </c>
      <c r="S320" s="202">
        <v>1</v>
      </c>
    </row>
    <row r="321" spans="6:19" x14ac:dyDescent="0.2">
      <c r="F321" s="123">
        <v>0</v>
      </c>
      <c r="G321" s="123">
        <v>0</v>
      </c>
      <c r="H321" s="199" t="b">
        <v>1</v>
      </c>
      <c r="I321" s="200">
        <v>0</v>
      </c>
      <c r="J321" s="200">
        <v>0</v>
      </c>
      <c r="K321" s="201">
        <v>0</v>
      </c>
      <c r="L321" s="201">
        <v>0</v>
      </c>
      <c r="M321" s="201">
        <v>0</v>
      </c>
      <c r="N321" s="201">
        <v>0</v>
      </c>
      <c r="O321" s="201">
        <v>0</v>
      </c>
      <c r="P321" s="201">
        <v>0</v>
      </c>
      <c r="Q321" s="201">
        <v>0</v>
      </c>
      <c r="R321" s="201">
        <v>0</v>
      </c>
      <c r="S321" s="202">
        <v>1</v>
      </c>
    </row>
    <row r="322" spans="6:19" x14ac:dyDescent="0.2">
      <c r="F322" s="123">
        <v>0</v>
      </c>
      <c r="G322" s="123">
        <v>0</v>
      </c>
      <c r="H322" s="199" t="b">
        <v>1</v>
      </c>
      <c r="I322" s="200">
        <v>0</v>
      </c>
      <c r="J322" s="200">
        <v>0</v>
      </c>
      <c r="K322" s="201">
        <v>0</v>
      </c>
      <c r="L322" s="201">
        <v>0</v>
      </c>
      <c r="M322" s="201">
        <v>0</v>
      </c>
      <c r="N322" s="201">
        <v>0</v>
      </c>
      <c r="O322" s="201">
        <v>0</v>
      </c>
      <c r="P322" s="201">
        <v>0</v>
      </c>
      <c r="Q322" s="201">
        <v>0</v>
      </c>
      <c r="R322" s="201">
        <v>0</v>
      </c>
      <c r="S322" s="202">
        <v>1</v>
      </c>
    </row>
    <row r="323" spans="6:19" x14ac:dyDescent="0.2">
      <c r="F323" s="123">
        <v>0</v>
      </c>
      <c r="G323" s="123">
        <v>0</v>
      </c>
      <c r="H323" s="199" t="b">
        <v>1</v>
      </c>
      <c r="I323" s="200">
        <v>0</v>
      </c>
      <c r="J323" s="200">
        <v>0</v>
      </c>
      <c r="K323" s="201">
        <v>0</v>
      </c>
      <c r="L323" s="201">
        <v>0</v>
      </c>
      <c r="M323" s="201">
        <v>0</v>
      </c>
      <c r="N323" s="201">
        <v>0</v>
      </c>
      <c r="O323" s="201">
        <v>0</v>
      </c>
      <c r="P323" s="201">
        <v>0</v>
      </c>
      <c r="Q323" s="201">
        <v>0</v>
      </c>
      <c r="R323" s="201">
        <v>0</v>
      </c>
      <c r="S323" s="202">
        <v>1</v>
      </c>
    </row>
    <row r="324" spans="6:19" x14ac:dyDescent="0.2">
      <c r="F324" s="123">
        <v>0</v>
      </c>
      <c r="G324" s="123">
        <v>0</v>
      </c>
      <c r="H324" s="199" t="b">
        <v>1</v>
      </c>
      <c r="I324" s="200">
        <v>0</v>
      </c>
      <c r="J324" s="200">
        <v>0</v>
      </c>
      <c r="K324" s="201">
        <v>0</v>
      </c>
      <c r="L324" s="201">
        <v>0</v>
      </c>
      <c r="M324" s="201">
        <v>0</v>
      </c>
      <c r="N324" s="201">
        <v>0</v>
      </c>
      <c r="O324" s="201">
        <v>0</v>
      </c>
      <c r="P324" s="201">
        <v>0</v>
      </c>
      <c r="Q324" s="201">
        <v>0</v>
      </c>
      <c r="R324" s="201">
        <v>0</v>
      </c>
      <c r="S324" s="202">
        <v>1</v>
      </c>
    </row>
    <row r="325" spans="6:19" x14ac:dyDescent="0.2">
      <c r="F325" s="123">
        <v>0</v>
      </c>
      <c r="G325" s="123">
        <v>0</v>
      </c>
      <c r="H325" s="199" t="b">
        <v>1</v>
      </c>
      <c r="I325" s="200">
        <v>0</v>
      </c>
      <c r="J325" s="200">
        <v>0</v>
      </c>
      <c r="K325" s="201">
        <v>0</v>
      </c>
      <c r="L325" s="201">
        <v>0</v>
      </c>
      <c r="M325" s="201">
        <v>0</v>
      </c>
      <c r="N325" s="201">
        <v>0</v>
      </c>
      <c r="O325" s="201">
        <v>0</v>
      </c>
      <c r="P325" s="201">
        <v>0</v>
      </c>
      <c r="Q325" s="201">
        <v>0</v>
      </c>
      <c r="R325" s="201">
        <v>0</v>
      </c>
      <c r="S325" s="202">
        <v>1</v>
      </c>
    </row>
    <row r="326" spans="6:19" x14ac:dyDescent="0.2">
      <c r="F326" s="123">
        <v>0</v>
      </c>
      <c r="G326" s="123">
        <v>0</v>
      </c>
      <c r="H326" s="199" t="b">
        <v>1</v>
      </c>
      <c r="I326" s="200">
        <v>0</v>
      </c>
      <c r="J326" s="200">
        <v>0</v>
      </c>
      <c r="K326" s="201">
        <v>0</v>
      </c>
      <c r="L326" s="201">
        <v>0</v>
      </c>
      <c r="M326" s="201">
        <v>0</v>
      </c>
      <c r="N326" s="201">
        <v>0</v>
      </c>
      <c r="O326" s="201">
        <v>0</v>
      </c>
      <c r="P326" s="201">
        <v>0</v>
      </c>
      <c r="Q326" s="201">
        <v>0</v>
      </c>
      <c r="R326" s="201">
        <v>0</v>
      </c>
      <c r="S326" s="202">
        <v>1</v>
      </c>
    </row>
    <row r="327" spans="6:19" x14ac:dyDescent="0.2">
      <c r="F327" s="123">
        <v>0</v>
      </c>
      <c r="G327" s="123">
        <v>0</v>
      </c>
      <c r="H327" s="199" t="b">
        <v>1</v>
      </c>
      <c r="I327" s="200">
        <v>0</v>
      </c>
      <c r="J327" s="200">
        <v>0</v>
      </c>
      <c r="K327" s="201">
        <v>0</v>
      </c>
      <c r="L327" s="201">
        <v>0</v>
      </c>
      <c r="M327" s="201">
        <v>0</v>
      </c>
      <c r="N327" s="201">
        <v>0</v>
      </c>
      <c r="O327" s="201">
        <v>0</v>
      </c>
      <c r="P327" s="201">
        <v>0</v>
      </c>
      <c r="Q327" s="201">
        <v>0</v>
      </c>
      <c r="R327" s="201">
        <v>0</v>
      </c>
      <c r="S327" s="202">
        <v>1</v>
      </c>
    </row>
    <row r="328" spans="6:19" x14ac:dyDescent="0.2">
      <c r="F328" s="123">
        <v>0</v>
      </c>
      <c r="G328" s="123">
        <v>0</v>
      </c>
      <c r="H328" s="199" t="b">
        <v>1</v>
      </c>
      <c r="I328" s="200">
        <v>0</v>
      </c>
      <c r="J328" s="200">
        <v>0</v>
      </c>
      <c r="K328" s="201">
        <v>0</v>
      </c>
      <c r="L328" s="201">
        <v>0</v>
      </c>
      <c r="M328" s="201">
        <v>0</v>
      </c>
      <c r="N328" s="201">
        <v>0</v>
      </c>
      <c r="O328" s="201">
        <v>0</v>
      </c>
      <c r="P328" s="201">
        <v>0</v>
      </c>
      <c r="Q328" s="201">
        <v>0</v>
      </c>
      <c r="R328" s="201">
        <v>0</v>
      </c>
      <c r="S328" s="202">
        <v>1</v>
      </c>
    </row>
    <row r="329" spans="6:19" x14ac:dyDescent="0.2">
      <c r="F329" s="123">
        <v>0</v>
      </c>
      <c r="G329" s="123">
        <v>0</v>
      </c>
      <c r="H329" s="199" t="b">
        <v>1</v>
      </c>
      <c r="I329" s="200">
        <v>0</v>
      </c>
      <c r="J329" s="200">
        <v>0</v>
      </c>
      <c r="K329" s="201">
        <v>0</v>
      </c>
      <c r="L329" s="201">
        <v>0</v>
      </c>
      <c r="M329" s="201">
        <v>0</v>
      </c>
      <c r="N329" s="201">
        <v>0</v>
      </c>
      <c r="O329" s="201">
        <v>0</v>
      </c>
      <c r="P329" s="201">
        <v>0</v>
      </c>
      <c r="Q329" s="201">
        <v>0</v>
      </c>
      <c r="R329" s="201">
        <v>0</v>
      </c>
      <c r="S329" s="202">
        <v>1</v>
      </c>
    </row>
    <row r="330" spans="6:19" x14ac:dyDescent="0.2">
      <c r="F330" s="123">
        <v>0</v>
      </c>
      <c r="G330" s="123">
        <v>0</v>
      </c>
      <c r="H330" s="199" t="b">
        <v>1</v>
      </c>
      <c r="I330" s="200">
        <v>0</v>
      </c>
      <c r="J330" s="200">
        <v>0</v>
      </c>
      <c r="K330" s="201">
        <v>0</v>
      </c>
      <c r="L330" s="201">
        <v>0</v>
      </c>
      <c r="M330" s="201">
        <v>0</v>
      </c>
      <c r="N330" s="201">
        <v>0</v>
      </c>
      <c r="O330" s="201">
        <v>0</v>
      </c>
      <c r="P330" s="201">
        <v>0</v>
      </c>
      <c r="Q330" s="201">
        <v>0</v>
      </c>
      <c r="R330" s="201">
        <v>0</v>
      </c>
      <c r="S330" s="202">
        <v>1</v>
      </c>
    </row>
    <row r="331" spans="6:19" x14ac:dyDescent="0.2">
      <c r="F331" s="123">
        <v>0</v>
      </c>
      <c r="G331" s="123">
        <v>0</v>
      </c>
      <c r="H331" s="199" t="b">
        <v>1</v>
      </c>
      <c r="I331" s="200">
        <v>0</v>
      </c>
      <c r="J331" s="200">
        <v>0</v>
      </c>
      <c r="K331" s="201">
        <v>0</v>
      </c>
      <c r="L331" s="201">
        <v>0</v>
      </c>
      <c r="M331" s="201">
        <v>0</v>
      </c>
      <c r="N331" s="201">
        <v>0</v>
      </c>
      <c r="O331" s="201">
        <v>0</v>
      </c>
      <c r="P331" s="201">
        <v>0</v>
      </c>
      <c r="Q331" s="201">
        <v>0</v>
      </c>
      <c r="R331" s="201">
        <v>0</v>
      </c>
      <c r="S331" s="202">
        <v>1</v>
      </c>
    </row>
    <row r="332" spans="6:19" x14ac:dyDescent="0.2">
      <c r="F332" s="123">
        <v>0</v>
      </c>
      <c r="G332" s="123">
        <v>0</v>
      </c>
      <c r="H332" s="199" t="b">
        <v>1</v>
      </c>
      <c r="I332" s="200">
        <v>0</v>
      </c>
      <c r="J332" s="200">
        <v>0</v>
      </c>
      <c r="K332" s="201">
        <v>0</v>
      </c>
      <c r="L332" s="201">
        <v>0</v>
      </c>
      <c r="M332" s="201">
        <v>0</v>
      </c>
      <c r="N332" s="201">
        <v>0</v>
      </c>
      <c r="O332" s="201">
        <v>0</v>
      </c>
      <c r="P332" s="201">
        <v>0</v>
      </c>
      <c r="Q332" s="201">
        <v>0</v>
      </c>
      <c r="R332" s="201">
        <v>0</v>
      </c>
      <c r="S332" s="202">
        <v>1</v>
      </c>
    </row>
    <row r="333" spans="6:19" x14ac:dyDescent="0.2">
      <c r="F333" s="123">
        <v>0</v>
      </c>
      <c r="G333" s="123">
        <v>0</v>
      </c>
      <c r="H333" s="199" t="b">
        <v>1</v>
      </c>
      <c r="I333" s="200">
        <v>0</v>
      </c>
      <c r="J333" s="200">
        <v>0</v>
      </c>
      <c r="K333" s="201">
        <v>0</v>
      </c>
      <c r="L333" s="201">
        <v>0</v>
      </c>
      <c r="M333" s="201">
        <v>0</v>
      </c>
      <c r="N333" s="201">
        <v>0</v>
      </c>
      <c r="O333" s="201">
        <v>0</v>
      </c>
      <c r="P333" s="201">
        <v>0</v>
      </c>
      <c r="Q333" s="201">
        <v>0</v>
      </c>
      <c r="R333" s="201">
        <v>0</v>
      </c>
      <c r="S333" s="202">
        <v>1</v>
      </c>
    </row>
    <row r="334" spans="6:19" x14ac:dyDescent="0.2">
      <c r="F334" s="123">
        <v>0</v>
      </c>
      <c r="G334" s="123">
        <v>0</v>
      </c>
      <c r="H334" s="199" t="b">
        <v>1</v>
      </c>
      <c r="I334" s="200">
        <v>0</v>
      </c>
      <c r="J334" s="200">
        <v>0</v>
      </c>
      <c r="K334" s="201">
        <v>0</v>
      </c>
      <c r="L334" s="201">
        <v>0</v>
      </c>
      <c r="M334" s="201">
        <v>0</v>
      </c>
      <c r="N334" s="201">
        <v>0</v>
      </c>
      <c r="O334" s="201">
        <v>0</v>
      </c>
      <c r="P334" s="201">
        <v>0</v>
      </c>
      <c r="Q334" s="201">
        <v>0</v>
      </c>
      <c r="R334" s="201">
        <v>0</v>
      </c>
      <c r="S334" s="202">
        <v>1</v>
      </c>
    </row>
    <row r="335" spans="6:19" x14ac:dyDescent="0.2">
      <c r="F335" s="123">
        <v>0</v>
      </c>
      <c r="G335" s="123">
        <v>0</v>
      </c>
      <c r="H335" s="199" t="b">
        <v>1</v>
      </c>
      <c r="I335" s="200">
        <v>0</v>
      </c>
      <c r="J335" s="200">
        <v>0</v>
      </c>
      <c r="K335" s="201">
        <v>0</v>
      </c>
      <c r="L335" s="201">
        <v>0</v>
      </c>
      <c r="M335" s="201">
        <v>0</v>
      </c>
      <c r="N335" s="201">
        <v>0</v>
      </c>
      <c r="O335" s="201">
        <v>0</v>
      </c>
      <c r="P335" s="201">
        <v>0</v>
      </c>
      <c r="Q335" s="201">
        <v>0</v>
      </c>
      <c r="R335" s="201">
        <v>0</v>
      </c>
      <c r="S335" s="202">
        <v>1</v>
      </c>
    </row>
    <row r="336" spans="6:19" x14ac:dyDescent="0.2">
      <c r="F336" s="123">
        <v>0</v>
      </c>
      <c r="G336" s="123">
        <v>0</v>
      </c>
      <c r="H336" s="199" t="b">
        <v>1</v>
      </c>
      <c r="I336" s="200">
        <v>0</v>
      </c>
      <c r="J336" s="200">
        <v>0</v>
      </c>
      <c r="K336" s="201">
        <v>0</v>
      </c>
      <c r="L336" s="201">
        <v>0</v>
      </c>
      <c r="M336" s="201">
        <v>0</v>
      </c>
      <c r="N336" s="201">
        <v>0</v>
      </c>
      <c r="O336" s="201">
        <v>0</v>
      </c>
      <c r="P336" s="201">
        <v>0</v>
      </c>
      <c r="Q336" s="201">
        <v>0</v>
      </c>
      <c r="R336" s="201">
        <v>0</v>
      </c>
      <c r="S336" s="202">
        <v>1</v>
      </c>
    </row>
    <row r="337" spans="6:19" x14ac:dyDescent="0.2">
      <c r="F337" s="123">
        <v>0</v>
      </c>
      <c r="G337" s="123">
        <v>0</v>
      </c>
      <c r="H337" s="199" t="b">
        <v>1</v>
      </c>
      <c r="I337" s="200">
        <v>0</v>
      </c>
      <c r="J337" s="200">
        <v>0</v>
      </c>
      <c r="K337" s="201">
        <v>0</v>
      </c>
      <c r="L337" s="201">
        <v>0</v>
      </c>
      <c r="M337" s="201">
        <v>0</v>
      </c>
      <c r="N337" s="201">
        <v>0</v>
      </c>
      <c r="O337" s="201">
        <v>0</v>
      </c>
      <c r="P337" s="201">
        <v>0</v>
      </c>
      <c r="Q337" s="201">
        <v>0</v>
      </c>
      <c r="R337" s="201">
        <v>0</v>
      </c>
      <c r="S337" s="202">
        <v>1</v>
      </c>
    </row>
    <row r="338" spans="6:19" x14ac:dyDescent="0.2">
      <c r="F338" s="123">
        <v>0</v>
      </c>
      <c r="G338" s="123">
        <v>0</v>
      </c>
      <c r="H338" s="199" t="b">
        <v>1</v>
      </c>
      <c r="I338" s="200">
        <v>0</v>
      </c>
      <c r="J338" s="200">
        <v>0</v>
      </c>
      <c r="K338" s="201">
        <v>0</v>
      </c>
      <c r="L338" s="201">
        <v>0</v>
      </c>
      <c r="M338" s="201">
        <v>0</v>
      </c>
      <c r="N338" s="201">
        <v>0</v>
      </c>
      <c r="O338" s="201">
        <v>0</v>
      </c>
      <c r="P338" s="201">
        <v>0</v>
      </c>
      <c r="Q338" s="201">
        <v>0</v>
      </c>
      <c r="R338" s="201">
        <v>0</v>
      </c>
      <c r="S338" s="202">
        <v>1</v>
      </c>
    </row>
    <row r="339" spans="6:19" x14ac:dyDescent="0.2">
      <c r="F339" s="123">
        <v>0</v>
      </c>
      <c r="G339" s="123">
        <v>0</v>
      </c>
      <c r="H339" s="199" t="b">
        <v>1</v>
      </c>
      <c r="I339" s="200">
        <v>0</v>
      </c>
      <c r="J339" s="200">
        <v>0</v>
      </c>
      <c r="K339" s="201">
        <v>0</v>
      </c>
      <c r="L339" s="201">
        <v>0</v>
      </c>
      <c r="M339" s="201">
        <v>0</v>
      </c>
      <c r="N339" s="201">
        <v>0</v>
      </c>
      <c r="O339" s="201">
        <v>0</v>
      </c>
      <c r="P339" s="201">
        <v>0</v>
      </c>
      <c r="Q339" s="201">
        <v>0</v>
      </c>
      <c r="R339" s="201">
        <v>0</v>
      </c>
      <c r="S339" s="202">
        <v>1</v>
      </c>
    </row>
    <row r="340" spans="6:19" x14ac:dyDescent="0.2">
      <c r="F340" s="123">
        <v>0</v>
      </c>
      <c r="G340" s="123">
        <v>0</v>
      </c>
      <c r="H340" s="199" t="b">
        <v>1</v>
      </c>
      <c r="I340" s="200">
        <v>0</v>
      </c>
      <c r="J340" s="200">
        <v>0</v>
      </c>
      <c r="K340" s="201">
        <v>0</v>
      </c>
      <c r="L340" s="201">
        <v>0</v>
      </c>
      <c r="M340" s="201">
        <v>0</v>
      </c>
      <c r="N340" s="201">
        <v>0</v>
      </c>
      <c r="O340" s="201">
        <v>0</v>
      </c>
      <c r="P340" s="201">
        <v>0</v>
      </c>
      <c r="Q340" s="201">
        <v>0</v>
      </c>
      <c r="R340" s="201">
        <v>0</v>
      </c>
      <c r="S340" s="202">
        <v>1</v>
      </c>
    </row>
    <row r="341" spans="6:19" x14ac:dyDescent="0.2">
      <c r="F341" s="123">
        <v>0</v>
      </c>
      <c r="G341" s="123">
        <v>0</v>
      </c>
      <c r="H341" s="199" t="b">
        <v>1</v>
      </c>
      <c r="I341" s="200">
        <v>0</v>
      </c>
      <c r="J341" s="200">
        <v>0</v>
      </c>
      <c r="K341" s="201">
        <v>0</v>
      </c>
      <c r="L341" s="201">
        <v>0</v>
      </c>
      <c r="M341" s="201">
        <v>0</v>
      </c>
      <c r="N341" s="201">
        <v>0</v>
      </c>
      <c r="O341" s="201">
        <v>0</v>
      </c>
      <c r="P341" s="201">
        <v>0</v>
      </c>
      <c r="Q341" s="201">
        <v>0</v>
      </c>
      <c r="R341" s="201">
        <v>0</v>
      </c>
      <c r="S341" s="202">
        <v>1</v>
      </c>
    </row>
    <row r="342" spans="6:19" x14ac:dyDescent="0.2">
      <c r="F342" s="123">
        <v>0</v>
      </c>
      <c r="G342" s="123">
        <v>0</v>
      </c>
      <c r="H342" s="199" t="b">
        <v>1</v>
      </c>
      <c r="I342" s="200">
        <v>0</v>
      </c>
      <c r="J342" s="200">
        <v>0</v>
      </c>
      <c r="K342" s="201">
        <v>0</v>
      </c>
      <c r="L342" s="201">
        <v>0</v>
      </c>
      <c r="M342" s="201">
        <v>0</v>
      </c>
      <c r="N342" s="201">
        <v>0</v>
      </c>
      <c r="O342" s="201">
        <v>0</v>
      </c>
      <c r="P342" s="201">
        <v>0</v>
      </c>
      <c r="Q342" s="201">
        <v>0</v>
      </c>
      <c r="R342" s="201">
        <v>0</v>
      </c>
      <c r="S342" s="202">
        <v>1</v>
      </c>
    </row>
    <row r="343" spans="6:19" x14ac:dyDescent="0.2">
      <c r="F343" s="123">
        <v>0</v>
      </c>
      <c r="G343" s="123">
        <v>0</v>
      </c>
      <c r="H343" s="199" t="b">
        <v>1</v>
      </c>
      <c r="I343" s="200">
        <v>0</v>
      </c>
      <c r="J343" s="200">
        <v>0</v>
      </c>
      <c r="K343" s="201">
        <v>0</v>
      </c>
      <c r="L343" s="201">
        <v>0</v>
      </c>
      <c r="M343" s="201">
        <v>0</v>
      </c>
      <c r="N343" s="201">
        <v>0</v>
      </c>
      <c r="O343" s="201">
        <v>0</v>
      </c>
      <c r="P343" s="201">
        <v>0</v>
      </c>
      <c r="Q343" s="201">
        <v>0</v>
      </c>
      <c r="R343" s="201">
        <v>0</v>
      </c>
      <c r="S343" s="202">
        <v>1</v>
      </c>
    </row>
    <row r="344" spans="6:19" x14ac:dyDescent="0.2">
      <c r="F344" s="123">
        <v>0</v>
      </c>
      <c r="G344" s="123">
        <v>0</v>
      </c>
      <c r="H344" s="199" t="b">
        <v>1</v>
      </c>
      <c r="I344" s="200">
        <v>0</v>
      </c>
      <c r="J344" s="200">
        <v>0</v>
      </c>
      <c r="K344" s="201">
        <v>0</v>
      </c>
      <c r="L344" s="201">
        <v>0</v>
      </c>
      <c r="M344" s="201">
        <v>0</v>
      </c>
      <c r="N344" s="201">
        <v>0</v>
      </c>
      <c r="O344" s="201">
        <v>0</v>
      </c>
      <c r="P344" s="201">
        <v>0</v>
      </c>
      <c r="Q344" s="201">
        <v>0</v>
      </c>
      <c r="R344" s="201">
        <v>0</v>
      </c>
      <c r="S344" s="202">
        <v>1</v>
      </c>
    </row>
    <row r="345" spans="6:19" x14ac:dyDescent="0.2">
      <c r="F345" s="123">
        <v>0</v>
      </c>
      <c r="G345" s="123">
        <v>0</v>
      </c>
      <c r="H345" s="199" t="b">
        <v>1</v>
      </c>
      <c r="I345" s="200">
        <v>0</v>
      </c>
      <c r="J345" s="200">
        <v>0</v>
      </c>
      <c r="K345" s="201">
        <v>0</v>
      </c>
      <c r="L345" s="201">
        <v>0</v>
      </c>
      <c r="M345" s="201">
        <v>0</v>
      </c>
      <c r="N345" s="201">
        <v>0</v>
      </c>
      <c r="O345" s="201">
        <v>0</v>
      </c>
      <c r="P345" s="201">
        <v>0</v>
      </c>
      <c r="Q345" s="201">
        <v>0</v>
      </c>
      <c r="R345" s="201">
        <v>0</v>
      </c>
      <c r="S345" s="202">
        <v>1</v>
      </c>
    </row>
    <row r="346" spans="6:19" x14ac:dyDescent="0.2">
      <c r="F346" s="123">
        <v>0</v>
      </c>
      <c r="G346" s="123">
        <v>0</v>
      </c>
      <c r="H346" s="199" t="b">
        <v>1</v>
      </c>
      <c r="I346" s="200">
        <v>0</v>
      </c>
      <c r="J346" s="200">
        <v>0</v>
      </c>
      <c r="K346" s="201">
        <v>0</v>
      </c>
      <c r="L346" s="201">
        <v>0</v>
      </c>
      <c r="M346" s="201">
        <v>0</v>
      </c>
      <c r="N346" s="201">
        <v>0</v>
      </c>
      <c r="O346" s="201">
        <v>0</v>
      </c>
      <c r="P346" s="201">
        <v>0</v>
      </c>
      <c r="Q346" s="201">
        <v>0</v>
      </c>
      <c r="R346" s="201">
        <v>0</v>
      </c>
      <c r="S346" s="202">
        <v>1</v>
      </c>
    </row>
    <row r="347" spans="6:19" x14ac:dyDescent="0.2">
      <c r="F347" s="123">
        <v>0</v>
      </c>
      <c r="G347" s="123">
        <v>0</v>
      </c>
      <c r="H347" s="199" t="b">
        <v>1</v>
      </c>
      <c r="I347" s="200">
        <v>0</v>
      </c>
      <c r="J347" s="200">
        <v>0</v>
      </c>
      <c r="K347" s="201">
        <v>0</v>
      </c>
      <c r="L347" s="201">
        <v>0</v>
      </c>
      <c r="M347" s="201">
        <v>0</v>
      </c>
      <c r="N347" s="201">
        <v>0</v>
      </c>
      <c r="O347" s="201">
        <v>0</v>
      </c>
      <c r="P347" s="201">
        <v>0</v>
      </c>
      <c r="Q347" s="201">
        <v>0</v>
      </c>
      <c r="R347" s="201">
        <v>0</v>
      </c>
      <c r="S347" s="202">
        <v>1</v>
      </c>
    </row>
    <row r="348" spans="6:19" x14ac:dyDescent="0.2">
      <c r="F348" s="123">
        <v>0</v>
      </c>
      <c r="G348" s="123">
        <v>0</v>
      </c>
      <c r="H348" s="199" t="b">
        <v>1</v>
      </c>
      <c r="I348" s="200">
        <v>0</v>
      </c>
      <c r="J348" s="200">
        <v>0</v>
      </c>
      <c r="K348" s="201">
        <v>0</v>
      </c>
      <c r="L348" s="201">
        <v>0</v>
      </c>
      <c r="M348" s="201">
        <v>0</v>
      </c>
      <c r="N348" s="201">
        <v>0</v>
      </c>
      <c r="O348" s="201">
        <v>0</v>
      </c>
      <c r="P348" s="201">
        <v>0</v>
      </c>
      <c r="Q348" s="201">
        <v>0</v>
      </c>
      <c r="R348" s="201">
        <v>0</v>
      </c>
      <c r="S348" s="202">
        <v>1</v>
      </c>
    </row>
    <row r="349" spans="6:19" x14ac:dyDescent="0.2">
      <c r="F349" s="123">
        <v>0</v>
      </c>
      <c r="G349" s="123">
        <v>0</v>
      </c>
      <c r="H349" s="199" t="b">
        <v>1</v>
      </c>
      <c r="I349" s="200">
        <v>0</v>
      </c>
      <c r="J349" s="200">
        <v>0</v>
      </c>
      <c r="K349" s="201">
        <v>0</v>
      </c>
      <c r="L349" s="201">
        <v>0</v>
      </c>
      <c r="M349" s="201">
        <v>0</v>
      </c>
      <c r="N349" s="201">
        <v>0</v>
      </c>
      <c r="O349" s="201">
        <v>0</v>
      </c>
      <c r="P349" s="201">
        <v>0</v>
      </c>
      <c r="Q349" s="201">
        <v>0</v>
      </c>
      <c r="R349" s="201">
        <v>0</v>
      </c>
      <c r="S349" s="202">
        <v>1</v>
      </c>
    </row>
    <row r="350" spans="6:19" x14ac:dyDescent="0.2">
      <c r="F350" s="123">
        <v>0</v>
      </c>
      <c r="G350" s="123">
        <v>0</v>
      </c>
      <c r="H350" s="199" t="b">
        <v>1</v>
      </c>
      <c r="I350" s="200">
        <v>0</v>
      </c>
      <c r="J350" s="200">
        <v>0</v>
      </c>
      <c r="K350" s="201">
        <v>0</v>
      </c>
      <c r="L350" s="201">
        <v>0</v>
      </c>
      <c r="M350" s="201">
        <v>0</v>
      </c>
      <c r="N350" s="201">
        <v>0</v>
      </c>
      <c r="O350" s="201">
        <v>0</v>
      </c>
      <c r="P350" s="201">
        <v>0</v>
      </c>
      <c r="Q350" s="201">
        <v>0</v>
      </c>
      <c r="R350" s="201">
        <v>0</v>
      </c>
      <c r="S350" s="202">
        <v>1</v>
      </c>
    </row>
    <row r="351" spans="6:19" x14ac:dyDescent="0.2">
      <c r="F351" s="123">
        <v>0</v>
      </c>
      <c r="G351" s="123">
        <v>0</v>
      </c>
      <c r="H351" s="199" t="b">
        <v>1</v>
      </c>
      <c r="I351" s="200">
        <v>0</v>
      </c>
      <c r="J351" s="200">
        <v>0</v>
      </c>
      <c r="K351" s="201">
        <v>0</v>
      </c>
      <c r="L351" s="201">
        <v>0</v>
      </c>
      <c r="M351" s="201">
        <v>0</v>
      </c>
      <c r="N351" s="201">
        <v>0</v>
      </c>
      <c r="O351" s="201">
        <v>0</v>
      </c>
      <c r="P351" s="201">
        <v>0</v>
      </c>
      <c r="Q351" s="201">
        <v>0</v>
      </c>
      <c r="R351" s="201">
        <v>0</v>
      </c>
      <c r="S351" s="202">
        <v>1</v>
      </c>
    </row>
    <row r="352" spans="6:19" x14ac:dyDescent="0.2">
      <c r="F352" s="123">
        <v>0</v>
      </c>
      <c r="G352" s="123">
        <v>0</v>
      </c>
      <c r="H352" s="199" t="b">
        <v>1</v>
      </c>
      <c r="I352" s="200">
        <v>0</v>
      </c>
      <c r="J352" s="200">
        <v>0</v>
      </c>
      <c r="K352" s="201">
        <v>0</v>
      </c>
      <c r="L352" s="201">
        <v>0</v>
      </c>
      <c r="M352" s="201">
        <v>0</v>
      </c>
      <c r="N352" s="201">
        <v>0</v>
      </c>
      <c r="O352" s="201">
        <v>0</v>
      </c>
      <c r="P352" s="201">
        <v>0</v>
      </c>
      <c r="Q352" s="201">
        <v>0</v>
      </c>
      <c r="R352" s="201">
        <v>0</v>
      </c>
      <c r="S352" s="202">
        <v>1</v>
      </c>
    </row>
    <row r="353" spans="6:19" x14ac:dyDescent="0.2">
      <c r="F353" s="123">
        <v>0</v>
      </c>
      <c r="G353" s="123">
        <v>0</v>
      </c>
      <c r="H353" s="199" t="b">
        <v>1</v>
      </c>
      <c r="I353" s="200">
        <v>0</v>
      </c>
      <c r="J353" s="200">
        <v>0</v>
      </c>
      <c r="K353" s="201">
        <v>0</v>
      </c>
      <c r="L353" s="201">
        <v>0</v>
      </c>
      <c r="M353" s="201">
        <v>0</v>
      </c>
      <c r="N353" s="201">
        <v>0</v>
      </c>
      <c r="O353" s="201">
        <v>0</v>
      </c>
      <c r="P353" s="201">
        <v>0</v>
      </c>
      <c r="Q353" s="201">
        <v>0</v>
      </c>
      <c r="R353" s="201">
        <v>0</v>
      </c>
      <c r="S353" s="202">
        <v>1</v>
      </c>
    </row>
    <row r="354" spans="6:19" x14ac:dyDescent="0.2">
      <c r="F354" s="123">
        <v>0</v>
      </c>
      <c r="G354" s="123">
        <v>0</v>
      </c>
      <c r="H354" s="199" t="b">
        <v>1</v>
      </c>
      <c r="I354" s="200">
        <v>0</v>
      </c>
      <c r="J354" s="200">
        <v>0</v>
      </c>
      <c r="K354" s="201">
        <v>0</v>
      </c>
      <c r="L354" s="201">
        <v>0</v>
      </c>
      <c r="M354" s="201">
        <v>0</v>
      </c>
      <c r="N354" s="201">
        <v>0</v>
      </c>
      <c r="O354" s="201">
        <v>0</v>
      </c>
      <c r="P354" s="201">
        <v>0</v>
      </c>
      <c r="Q354" s="201">
        <v>0</v>
      </c>
      <c r="R354" s="201">
        <v>0</v>
      </c>
      <c r="S354" s="202">
        <v>1</v>
      </c>
    </row>
    <row r="355" spans="6:19" x14ac:dyDescent="0.2">
      <c r="F355" s="123">
        <v>0</v>
      </c>
      <c r="G355" s="123">
        <v>0</v>
      </c>
      <c r="H355" s="199" t="b">
        <v>1</v>
      </c>
      <c r="I355" s="200">
        <v>0</v>
      </c>
      <c r="J355" s="200">
        <v>0</v>
      </c>
      <c r="K355" s="201">
        <v>0</v>
      </c>
      <c r="L355" s="201">
        <v>0</v>
      </c>
      <c r="M355" s="201">
        <v>0</v>
      </c>
      <c r="N355" s="201">
        <v>0</v>
      </c>
      <c r="O355" s="201">
        <v>0</v>
      </c>
      <c r="P355" s="201">
        <v>0</v>
      </c>
      <c r="Q355" s="201">
        <v>0</v>
      </c>
      <c r="R355" s="201">
        <v>0</v>
      </c>
      <c r="S355" s="202">
        <v>1</v>
      </c>
    </row>
    <row r="356" spans="6:19" x14ac:dyDescent="0.2">
      <c r="F356" s="123">
        <v>0</v>
      </c>
      <c r="G356" s="123">
        <v>0</v>
      </c>
      <c r="H356" s="199" t="b">
        <v>1</v>
      </c>
      <c r="I356" s="200">
        <v>0</v>
      </c>
      <c r="J356" s="200">
        <v>0</v>
      </c>
      <c r="K356" s="201">
        <v>0</v>
      </c>
      <c r="L356" s="201">
        <v>0</v>
      </c>
      <c r="M356" s="201">
        <v>0</v>
      </c>
      <c r="N356" s="201">
        <v>0</v>
      </c>
      <c r="O356" s="201">
        <v>0</v>
      </c>
      <c r="P356" s="201">
        <v>0</v>
      </c>
      <c r="Q356" s="201">
        <v>0</v>
      </c>
      <c r="R356" s="201">
        <v>0</v>
      </c>
      <c r="S356" s="202">
        <v>1</v>
      </c>
    </row>
    <row r="357" spans="6:19" x14ac:dyDescent="0.2">
      <c r="F357" s="123">
        <v>0</v>
      </c>
      <c r="G357" s="123">
        <v>0</v>
      </c>
      <c r="H357" s="199" t="b">
        <v>1</v>
      </c>
      <c r="I357" s="200">
        <v>0</v>
      </c>
      <c r="J357" s="200">
        <v>0</v>
      </c>
      <c r="K357" s="201">
        <v>0</v>
      </c>
      <c r="L357" s="201">
        <v>0</v>
      </c>
      <c r="M357" s="201">
        <v>0</v>
      </c>
      <c r="N357" s="201">
        <v>0</v>
      </c>
      <c r="O357" s="201">
        <v>0</v>
      </c>
      <c r="P357" s="201">
        <v>0</v>
      </c>
      <c r="Q357" s="201">
        <v>0</v>
      </c>
      <c r="R357" s="201">
        <v>0</v>
      </c>
      <c r="S357" s="202">
        <v>1</v>
      </c>
    </row>
    <row r="358" spans="6:19" x14ac:dyDescent="0.2">
      <c r="F358" s="123">
        <v>0</v>
      </c>
      <c r="G358" s="123">
        <v>0</v>
      </c>
      <c r="H358" s="199" t="b">
        <v>1</v>
      </c>
      <c r="I358" s="200">
        <v>0</v>
      </c>
      <c r="J358" s="200">
        <v>0</v>
      </c>
      <c r="K358" s="201">
        <v>0</v>
      </c>
      <c r="L358" s="201">
        <v>0</v>
      </c>
      <c r="M358" s="201">
        <v>0</v>
      </c>
      <c r="N358" s="201">
        <v>0</v>
      </c>
      <c r="O358" s="201">
        <v>0</v>
      </c>
      <c r="P358" s="201">
        <v>0</v>
      </c>
      <c r="Q358" s="201">
        <v>0</v>
      </c>
      <c r="R358" s="201">
        <v>0</v>
      </c>
      <c r="S358" s="202">
        <v>1</v>
      </c>
    </row>
    <row r="359" spans="6:19" x14ac:dyDescent="0.2">
      <c r="F359" s="123">
        <v>0</v>
      </c>
      <c r="G359" s="123">
        <v>0</v>
      </c>
      <c r="H359" s="199" t="b">
        <v>1</v>
      </c>
      <c r="I359" s="200">
        <v>0</v>
      </c>
      <c r="J359" s="200">
        <v>0</v>
      </c>
      <c r="K359" s="201">
        <v>0</v>
      </c>
      <c r="L359" s="201">
        <v>0</v>
      </c>
      <c r="M359" s="201">
        <v>0</v>
      </c>
      <c r="N359" s="201">
        <v>0</v>
      </c>
      <c r="O359" s="201">
        <v>0</v>
      </c>
      <c r="P359" s="201">
        <v>0</v>
      </c>
      <c r="Q359" s="201">
        <v>0</v>
      </c>
      <c r="R359" s="201">
        <v>0</v>
      </c>
      <c r="S359" s="202">
        <v>1</v>
      </c>
    </row>
    <row r="360" spans="6:19" x14ac:dyDescent="0.2">
      <c r="F360" s="123">
        <v>0</v>
      </c>
      <c r="G360" s="123">
        <v>0</v>
      </c>
      <c r="H360" s="199" t="b">
        <v>1</v>
      </c>
      <c r="I360" s="200">
        <v>0</v>
      </c>
      <c r="J360" s="200">
        <v>0</v>
      </c>
      <c r="K360" s="201">
        <v>0</v>
      </c>
      <c r="L360" s="201">
        <v>0</v>
      </c>
      <c r="M360" s="201">
        <v>0</v>
      </c>
      <c r="N360" s="201">
        <v>0</v>
      </c>
      <c r="O360" s="201">
        <v>0</v>
      </c>
      <c r="P360" s="201">
        <v>0</v>
      </c>
      <c r="Q360" s="201">
        <v>0</v>
      </c>
      <c r="R360" s="201">
        <v>0</v>
      </c>
      <c r="S360" s="202">
        <v>1</v>
      </c>
    </row>
    <row r="361" spans="6:19" x14ac:dyDescent="0.2">
      <c r="F361" s="123">
        <v>0</v>
      </c>
      <c r="G361" s="123">
        <v>0</v>
      </c>
      <c r="H361" s="199" t="b">
        <v>1</v>
      </c>
      <c r="I361" s="200">
        <v>0</v>
      </c>
      <c r="J361" s="200">
        <v>0</v>
      </c>
      <c r="K361" s="201">
        <v>0</v>
      </c>
      <c r="L361" s="201">
        <v>0</v>
      </c>
      <c r="M361" s="201">
        <v>0</v>
      </c>
      <c r="N361" s="201">
        <v>0</v>
      </c>
      <c r="O361" s="201">
        <v>0</v>
      </c>
      <c r="P361" s="201">
        <v>0</v>
      </c>
      <c r="Q361" s="201">
        <v>0</v>
      </c>
      <c r="R361" s="201">
        <v>0</v>
      </c>
      <c r="S361" s="202">
        <v>1</v>
      </c>
    </row>
    <row r="362" spans="6:19" x14ac:dyDescent="0.2">
      <c r="F362" s="123">
        <v>0</v>
      </c>
      <c r="G362" s="123">
        <v>0</v>
      </c>
      <c r="H362" s="199" t="b">
        <v>1</v>
      </c>
      <c r="I362" s="200">
        <v>0</v>
      </c>
      <c r="J362" s="200">
        <v>0</v>
      </c>
      <c r="K362" s="201">
        <v>0</v>
      </c>
      <c r="L362" s="201">
        <v>0</v>
      </c>
      <c r="M362" s="201">
        <v>0</v>
      </c>
      <c r="N362" s="201">
        <v>0</v>
      </c>
      <c r="O362" s="201">
        <v>0</v>
      </c>
      <c r="P362" s="201">
        <v>0</v>
      </c>
      <c r="Q362" s="201">
        <v>0</v>
      </c>
      <c r="R362" s="201">
        <v>0</v>
      </c>
      <c r="S362" s="202">
        <v>1</v>
      </c>
    </row>
    <row r="363" spans="6:19" x14ac:dyDescent="0.2">
      <c r="F363" s="123">
        <v>0</v>
      </c>
      <c r="G363" s="123">
        <v>0</v>
      </c>
      <c r="H363" s="199" t="b">
        <v>1</v>
      </c>
      <c r="I363" s="200">
        <v>0</v>
      </c>
      <c r="J363" s="200">
        <v>0</v>
      </c>
      <c r="K363" s="201">
        <v>0</v>
      </c>
      <c r="L363" s="201">
        <v>0</v>
      </c>
      <c r="M363" s="201">
        <v>0</v>
      </c>
      <c r="N363" s="201">
        <v>0</v>
      </c>
      <c r="O363" s="201">
        <v>0</v>
      </c>
      <c r="P363" s="201">
        <v>0</v>
      </c>
      <c r="Q363" s="201">
        <v>0</v>
      </c>
      <c r="R363" s="201">
        <v>0</v>
      </c>
      <c r="S363" s="202">
        <v>1</v>
      </c>
    </row>
    <row r="364" spans="6:19" x14ac:dyDescent="0.2">
      <c r="F364" s="123">
        <v>0</v>
      </c>
      <c r="G364" s="123">
        <v>0</v>
      </c>
      <c r="H364" s="199" t="b">
        <v>1</v>
      </c>
      <c r="I364" s="200">
        <v>0</v>
      </c>
      <c r="J364" s="200">
        <v>0</v>
      </c>
      <c r="K364" s="201">
        <v>0</v>
      </c>
      <c r="L364" s="201">
        <v>0</v>
      </c>
      <c r="M364" s="201">
        <v>0</v>
      </c>
      <c r="N364" s="201">
        <v>0</v>
      </c>
      <c r="O364" s="201">
        <v>0</v>
      </c>
      <c r="P364" s="201">
        <v>0</v>
      </c>
      <c r="Q364" s="201">
        <v>0</v>
      </c>
      <c r="R364" s="201">
        <v>0</v>
      </c>
      <c r="S364" s="202">
        <v>1</v>
      </c>
    </row>
    <row r="365" spans="6:19" x14ac:dyDescent="0.2">
      <c r="F365" s="123">
        <v>0</v>
      </c>
      <c r="G365" s="123">
        <v>0</v>
      </c>
      <c r="H365" s="199" t="b">
        <v>1</v>
      </c>
      <c r="I365" s="200">
        <v>0</v>
      </c>
      <c r="J365" s="200">
        <v>0</v>
      </c>
      <c r="K365" s="201">
        <v>0</v>
      </c>
      <c r="L365" s="201">
        <v>0</v>
      </c>
      <c r="M365" s="201">
        <v>0</v>
      </c>
      <c r="N365" s="201">
        <v>0</v>
      </c>
      <c r="O365" s="201">
        <v>0</v>
      </c>
      <c r="P365" s="201">
        <v>0</v>
      </c>
      <c r="Q365" s="201">
        <v>0</v>
      </c>
      <c r="R365" s="201">
        <v>0</v>
      </c>
      <c r="S365" s="202">
        <v>1</v>
      </c>
    </row>
    <row r="366" spans="6:19" x14ac:dyDescent="0.2">
      <c r="F366" s="123">
        <v>0</v>
      </c>
      <c r="G366" s="123">
        <v>0</v>
      </c>
      <c r="H366" s="199" t="b">
        <v>1</v>
      </c>
      <c r="I366" s="200">
        <v>0</v>
      </c>
      <c r="J366" s="200">
        <v>0</v>
      </c>
      <c r="K366" s="201">
        <v>0</v>
      </c>
      <c r="L366" s="201">
        <v>0</v>
      </c>
      <c r="M366" s="201">
        <v>0</v>
      </c>
      <c r="N366" s="201">
        <v>0</v>
      </c>
      <c r="O366" s="201">
        <v>0</v>
      </c>
      <c r="P366" s="201">
        <v>0</v>
      </c>
      <c r="Q366" s="201">
        <v>0</v>
      </c>
      <c r="R366" s="201">
        <v>0</v>
      </c>
      <c r="S366" s="202">
        <v>1</v>
      </c>
    </row>
    <row r="367" spans="6:19" x14ac:dyDescent="0.2">
      <c r="F367" s="123">
        <v>0</v>
      </c>
      <c r="G367" s="123">
        <v>0</v>
      </c>
      <c r="H367" s="199" t="b">
        <v>1</v>
      </c>
      <c r="I367" s="200">
        <v>0</v>
      </c>
      <c r="J367" s="200">
        <v>0</v>
      </c>
      <c r="K367" s="201">
        <v>0</v>
      </c>
      <c r="L367" s="201">
        <v>0</v>
      </c>
      <c r="M367" s="201">
        <v>0</v>
      </c>
      <c r="N367" s="201">
        <v>0</v>
      </c>
      <c r="O367" s="201">
        <v>0</v>
      </c>
      <c r="P367" s="201">
        <v>0</v>
      </c>
      <c r="Q367" s="201">
        <v>0</v>
      </c>
      <c r="R367" s="201">
        <v>0</v>
      </c>
      <c r="S367" s="202">
        <v>1</v>
      </c>
    </row>
    <row r="368" spans="6:19" x14ac:dyDescent="0.2">
      <c r="F368" s="123">
        <v>0</v>
      </c>
      <c r="G368" s="123">
        <v>0</v>
      </c>
      <c r="H368" s="199" t="b">
        <v>1</v>
      </c>
      <c r="I368" s="200">
        <v>0</v>
      </c>
      <c r="J368" s="200">
        <v>0</v>
      </c>
      <c r="K368" s="201">
        <v>0</v>
      </c>
      <c r="L368" s="201">
        <v>0</v>
      </c>
      <c r="M368" s="201">
        <v>0</v>
      </c>
      <c r="N368" s="201">
        <v>0</v>
      </c>
      <c r="O368" s="201">
        <v>0</v>
      </c>
      <c r="P368" s="201">
        <v>0</v>
      </c>
      <c r="Q368" s="201">
        <v>0</v>
      </c>
      <c r="R368" s="201">
        <v>0</v>
      </c>
      <c r="S368" s="202">
        <v>1</v>
      </c>
    </row>
    <row r="369" spans="6:19" x14ac:dyDescent="0.2">
      <c r="F369" s="123">
        <v>0</v>
      </c>
      <c r="G369" s="123">
        <v>0</v>
      </c>
      <c r="H369" s="199" t="b">
        <v>1</v>
      </c>
      <c r="I369" s="200">
        <v>0</v>
      </c>
      <c r="J369" s="200">
        <v>0</v>
      </c>
      <c r="K369" s="201">
        <v>0</v>
      </c>
      <c r="L369" s="201">
        <v>0</v>
      </c>
      <c r="M369" s="201">
        <v>0</v>
      </c>
      <c r="N369" s="201">
        <v>0</v>
      </c>
      <c r="O369" s="201">
        <v>0</v>
      </c>
      <c r="P369" s="201">
        <v>0</v>
      </c>
      <c r="Q369" s="201">
        <v>0</v>
      </c>
      <c r="R369" s="201">
        <v>0</v>
      </c>
      <c r="S369" s="202">
        <v>1</v>
      </c>
    </row>
    <row r="370" spans="6:19" x14ac:dyDescent="0.2">
      <c r="F370" s="123">
        <v>0</v>
      </c>
      <c r="G370" s="123">
        <v>0</v>
      </c>
      <c r="H370" s="199" t="b">
        <v>1</v>
      </c>
      <c r="I370" s="200">
        <v>0</v>
      </c>
      <c r="J370" s="200">
        <v>0</v>
      </c>
      <c r="K370" s="201">
        <v>0</v>
      </c>
      <c r="L370" s="201">
        <v>0</v>
      </c>
      <c r="M370" s="201">
        <v>0</v>
      </c>
      <c r="N370" s="201">
        <v>0</v>
      </c>
      <c r="O370" s="201">
        <v>0</v>
      </c>
      <c r="P370" s="201">
        <v>0</v>
      </c>
      <c r="Q370" s="201">
        <v>0</v>
      </c>
      <c r="R370" s="201">
        <v>0</v>
      </c>
      <c r="S370" s="202">
        <v>1</v>
      </c>
    </row>
    <row r="371" spans="6:19" x14ac:dyDescent="0.2">
      <c r="F371" s="123">
        <v>0</v>
      </c>
      <c r="G371" s="123">
        <v>0</v>
      </c>
      <c r="H371" s="199" t="b">
        <v>1</v>
      </c>
      <c r="I371" s="200">
        <v>0</v>
      </c>
      <c r="J371" s="200">
        <v>0</v>
      </c>
      <c r="K371" s="201">
        <v>0</v>
      </c>
      <c r="L371" s="201">
        <v>0</v>
      </c>
      <c r="M371" s="201">
        <v>0</v>
      </c>
      <c r="N371" s="201">
        <v>0</v>
      </c>
      <c r="O371" s="201">
        <v>0</v>
      </c>
      <c r="P371" s="201">
        <v>0</v>
      </c>
      <c r="Q371" s="201">
        <v>0</v>
      </c>
      <c r="R371" s="201">
        <v>0</v>
      </c>
      <c r="S371" s="202">
        <v>1</v>
      </c>
    </row>
    <row r="372" spans="6:19" x14ac:dyDescent="0.2">
      <c r="F372" s="123">
        <v>0</v>
      </c>
      <c r="G372" s="123">
        <v>0</v>
      </c>
      <c r="H372" s="199" t="b">
        <v>1</v>
      </c>
      <c r="I372" s="200">
        <v>0</v>
      </c>
      <c r="J372" s="200">
        <v>0</v>
      </c>
      <c r="K372" s="201">
        <v>0</v>
      </c>
      <c r="L372" s="201">
        <v>0</v>
      </c>
      <c r="M372" s="201">
        <v>0</v>
      </c>
      <c r="N372" s="201">
        <v>0</v>
      </c>
      <c r="O372" s="201">
        <v>0</v>
      </c>
      <c r="P372" s="201">
        <v>0</v>
      </c>
      <c r="Q372" s="201">
        <v>0</v>
      </c>
      <c r="R372" s="201">
        <v>0</v>
      </c>
      <c r="S372" s="202">
        <v>1</v>
      </c>
    </row>
    <row r="373" spans="6:19" x14ac:dyDescent="0.2">
      <c r="F373" s="123">
        <v>0</v>
      </c>
      <c r="G373" s="123">
        <v>0</v>
      </c>
      <c r="H373" s="199" t="b">
        <v>1</v>
      </c>
      <c r="I373" s="200">
        <v>0</v>
      </c>
      <c r="J373" s="200">
        <v>0</v>
      </c>
      <c r="K373" s="201">
        <v>0</v>
      </c>
      <c r="L373" s="201">
        <v>0</v>
      </c>
      <c r="M373" s="201">
        <v>0</v>
      </c>
      <c r="N373" s="201">
        <v>0</v>
      </c>
      <c r="O373" s="201">
        <v>0</v>
      </c>
      <c r="P373" s="201">
        <v>0</v>
      </c>
      <c r="Q373" s="201">
        <v>0</v>
      </c>
      <c r="R373" s="201">
        <v>0</v>
      </c>
      <c r="S373" s="202">
        <v>1</v>
      </c>
    </row>
    <row r="374" spans="6:19" x14ac:dyDescent="0.2">
      <c r="F374" s="123">
        <v>0</v>
      </c>
      <c r="G374" s="123">
        <v>0</v>
      </c>
      <c r="H374" s="199" t="b">
        <v>1</v>
      </c>
      <c r="I374" s="200">
        <v>0</v>
      </c>
      <c r="J374" s="200">
        <v>0</v>
      </c>
      <c r="K374" s="201">
        <v>0</v>
      </c>
      <c r="L374" s="201">
        <v>0</v>
      </c>
      <c r="M374" s="201">
        <v>0</v>
      </c>
      <c r="N374" s="201">
        <v>0</v>
      </c>
      <c r="O374" s="201">
        <v>0</v>
      </c>
      <c r="P374" s="201">
        <v>0</v>
      </c>
      <c r="Q374" s="201">
        <v>0</v>
      </c>
      <c r="R374" s="201">
        <v>0</v>
      </c>
      <c r="S374" s="202">
        <v>1</v>
      </c>
    </row>
    <row r="375" spans="6:19" x14ac:dyDescent="0.2">
      <c r="F375" s="123">
        <v>0</v>
      </c>
      <c r="G375" s="123">
        <v>0</v>
      </c>
      <c r="H375" s="199" t="b">
        <v>1</v>
      </c>
      <c r="I375" s="200">
        <v>0</v>
      </c>
      <c r="J375" s="200">
        <v>0</v>
      </c>
      <c r="K375" s="201">
        <v>0</v>
      </c>
      <c r="L375" s="201">
        <v>0</v>
      </c>
      <c r="M375" s="201">
        <v>0</v>
      </c>
      <c r="N375" s="201">
        <v>0</v>
      </c>
      <c r="O375" s="201">
        <v>0</v>
      </c>
      <c r="P375" s="201">
        <v>0</v>
      </c>
      <c r="Q375" s="201">
        <v>0</v>
      </c>
      <c r="R375" s="201">
        <v>0</v>
      </c>
      <c r="S375" s="202">
        <v>1</v>
      </c>
    </row>
    <row r="376" spans="6:19" x14ac:dyDescent="0.2">
      <c r="F376" s="123">
        <v>0</v>
      </c>
      <c r="G376" s="123">
        <v>0</v>
      </c>
      <c r="H376" s="199" t="b">
        <v>1</v>
      </c>
      <c r="I376" s="200">
        <v>0</v>
      </c>
      <c r="J376" s="200">
        <v>0</v>
      </c>
      <c r="K376" s="201">
        <v>0</v>
      </c>
      <c r="L376" s="201">
        <v>0</v>
      </c>
      <c r="M376" s="201">
        <v>0</v>
      </c>
      <c r="N376" s="201">
        <v>0</v>
      </c>
      <c r="O376" s="201">
        <v>0</v>
      </c>
      <c r="P376" s="201">
        <v>0</v>
      </c>
      <c r="Q376" s="201">
        <v>0</v>
      </c>
      <c r="R376" s="201">
        <v>0</v>
      </c>
      <c r="S376" s="202">
        <v>1</v>
      </c>
    </row>
    <row r="377" spans="6:19" x14ac:dyDescent="0.2">
      <c r="F377" s="123">
        <v>0</v>
      </c>
      <c r="G377" s="123">
        <v>0</v>
      </c>
      <c r="H377" s="199" t="b">
        <v>1</v>
      </c>
      <c r="I377" s="200">
        <v>0</v>
      </c>
      <c r="J377" s="200">
        <v>0</v>
      </c>
      <c r="K377" s="201">
        <v>0</v>
      </c>
      <c r="L377" s="201">
        <v>0</v>
      </c>
      <c r="M377" s="201">
        <v>0</v>
      </c>
      <c r="N377" s="201">
        <v>0</v>
      </c>
      <c r="O377" s="201">
        <v>0</v>
      </c>
      <c r="P377" s="201">
        <v>0</v>
      </c>
      <c r="Q377" s="201">
        <v>0</v>
      </c>
      <c r="R377" s="201">
        <v>0</v>
      </c>
      <c r="S377" s="202">
        <v>1</v>
      </c>
    </row>
    <row r="378" spans="6:19" x14ac:dyDescent="0.2">
      <c r="F378" s="123">
        <v>0</v>
      </c>
      <c r="G378" s="123">
        <v>0</v>
      </c>
      <c r="H378" s="199" t="b">
        <v>1</v>
      </c>
      <c r="I378" s="200">
        <v>0</v>
      </c>
      <c r="J378" s="200">
        <v>0</v>
      </c>
      <c r="K378" s="201">
        <v>0</v>
      </c>
      <c r="L378" s="201">
        <v>0</v>
      </c>
      <c r="M378" s="201">
        <v>0</v>
      </c>
      <c r="N378" s="201">
        <v>0</v>
      </c>
      <c r="O378" s="201">
        <v>0</v>
      </c>
      <c r="P378" s="201">
        <v>0</v>
      </c>
      <c r="Q378" s="201">
        <v>0</v>
      </c>
      <c r="R378" s="201">
        <v>0</v>
      </c>
      <c r="S378" s="202">
        <v>1</v>
      </c>
    </row>
    <row r="379" spans="6:19" x14ac:dyDescent="0.2">
      <c r="F379" s="123">
        <v>0</v>
      </c>
      <c r="G379" s="123">
        <v>0</v>
      </c>
      <c r="H379" s="199" t="b">
        <v>1</v>
      </c>
      <c r="I379" s="200">
        <v>0</v>
      </c>
      <c r="J379" s="200">
        <v>0</v>
      </c>
      <c r="K379" s="201">
        <v>0</v>
      </c>
      <c r="L379" s="201">
        <v>0</v>
      </c>
      <c r="M379" s="201">
        <v>0</v>
      </c>
      <c r="N379" s="201">
        <v>0</v>
      </c>
      <c r="O379" s="201">
        <v>0</v>
      </c>
      <c r="P379" s="201">
        <v>0</v>
      </c>
      <c r="Q379" s="201">
        <v>0</v>
      </c>
      <c r="R379" s="201">
        <v>0</v>
      </c>
      <c r="S379" s="202">
        <v>1</v>
      </c>
    </row>
    <row r="380" spans="6:19" x14ac:dyDescent="0.2">
      <c r="F380" s="123">
        <v>0</v>
      </c>
      <c r="G380" s="123">
        <v>0</v>
      </c>
      <c r="H380" s="199" t="b">
        <v>1</v>
      </c>
      <c r="I380" s="200">
        <v>0</v>
      </c>
      <c r="J380" s="200">
        <v>0</v>
      </c>
      <c r="K380" s="201">
        <v>0</v>
      </c>
      <c r="L380" s="201">
        <v>0</v>
      </c>
      <c r="M380" s="201">
        <v>0</v>
      </c>
      <c r="N380" s="201">
        <v>0</v>
      </c>
      <c r="O380" s="201">
        <v>0</v>
      </c>
      <c r="P380" s="201">
        <v>0</v>
      </c>
      <c r="Q380" s="201">
        <v>0</v>
      </c>
      <c r="R380" s="201">
        <v>0</v>
      </c>
      <c r="S380" s="202">
        <v>1</v>
      </c>
    </row>
    <row r="381" spans="6:19" x14ac:dyDescent="0.2">
      <c r="F381" s="123">
        <v>0</v>
      </c>
      <c r="G381" s="123">
        <v>0</v>
      </c>
      <c r="H381" s="199" t="b">
        <v>1</v>
      </c>
      <c r="I381" s="200">
        <v>0</v>
      </c>
      <c r="J381" s="200">
        <v>0</v>
      </c>
      <c r="K381" s="201">
        <v>0</v>
      </c>
      <c r="L381" s="201">
        <v>0</v>
      </c>
      <c r="M381" s="201">
        <v>0</v>
      </c>
      <c r="N381" s="201">
        <v>0</v>
      </c>
      <c r="O381" s="201">
        <v>0</v>
      </c>
      <c r="P381" s="201">
        <v>0</v>
      </c>
      <c r="Q381" s="201">
        <v>0</v>
      </c>
      <c r="R381" s="201">
        <v>0</v>
      </c>
      <c r="S381" s="202">
        <v>1</v>
      </c>
    </row>
    <row r="382" spans="6:19" x14ac:dyDescent="0.2">
      <c r="F382" s="123">
        <v>0</v>
      </c>
      <c r="G382" s="123">
        <v>0</v>
      </c>
      <c r="H382" s="199" t="b">
        <v>1</v>
      </c>
      <c r="I382" s="200">
        <v>0</v>
      </c>
      <c r="J382" s="200">
        <v>0</v>
      </c>
      <c r="K382" s="201">
        <v>0</v>
      </c>
      <c r="L382" s="201">
        <v>0</v>
      </c>
      <c r="M382" s="201">
        <v>0</v>
      </c>
      <c r="N382" s="201">
        <v>0</v>
      </c>
      <c r="O382" s="201">
        <v>0</v>
      </c>
      <c r="P382" s="201">
        <v>0</v>
      </c>
      <c r="Q382" s="201">
        <v>0</v>
      </c>
      <c r="R382" s="201">
        <v>0</v>
      </c>
      <c r="S382" s="202">
        <v>1</v>
      </c>
    </row>
    <row r="383" spans="6:19" x14ac:dyDescent="0.2">
      <c r="F383" s="123">
        <v>0</v>
      </c>
      <c r="G383" s="123">
        <v>0</v>
      </c>
      <c r="H383" s="199" t="b">
        <v>1</v>
      </c>
      <c r="I383" s="200">
        <v>0</v>
      </c>
      <c r="J383" s="200">
        <v>0</v>
      </c>
      <c r="K383" s="201">
        <v>0</v>
      </c>
      <c r="L383" s="201">
        <v>0</v>
      </c>
      <c r="M383" s="201">
        <v>0</v>
      </c>
      <c r="N383" s="201">
        <v>0</v>
      </c>
      <c r="O383" s="201">
        <v>0</v>
      </c>
      <c r="P383" s="201">
        <v>0</v>
      </c>
      <c r="Q383" s="201">
        <v>0</v>
      </c>
      <c r="R383" s="201">
        <v>0</v>
      </c>
      <c r="S383" s="202">
        <v>1</v>
      </c>
    </row>
    <row r="384" spans="6:19" x14ac:dyDescent="0.2">
      <c r="F384" s="123">
        <v>0</v>
      </c>
      <c r="G384" s="123">
        <v>0</v>
      </c>
      <c r="H384" s="199" t="b">
        <v>1</v>
      </c>
      <c r="I384" s="200">
        <v>0</v>
      </c>
      <c r="J384" s="200">
        <v>0</v>
      </c>
      <c r="K384" s="201">
        <v>0</v>
      </c>
      <c r="L384" s="201">
        <v>0</v>
      </c>
      <c r="M384" s="201">
        <v>0</v>
      </c>
      <c r="N384" s="201">
        <v>0</v>
      </c>
      <c r="O384" s="201">
        <v>0</v>
      </c>
      <c r="P384" s="201">
        <v>0</v>
      </c>
      <c r="Q384" s="201">
        <v>0</v>
      </c>
      <c r="R384" s="201">
        <v>0</v>
      </c>
      <c r="S384" s="202">
        <v>1</v>
      </c>
    </row>
    <row r="385" spans="6:19" x14ac:dyDescent="0.2">
      <c r="F385" s="123">
        <v>0</v>
      </c>
      <c r="G385" s="123">
        <v>0</v>
      </c>
      <c r="H385" s="199" t="b">
        <v>1</v>
      </c>
      <c r="I385" s="200">
        <v>0</v>
      </c>
      <c r="J385" s="200">
        <v>0</v>
      </c>
      <c r="K385" s="201">
        <v>0</v>
      </c>
      <c r="L385" s="201">
        <v>0</v>
      </c>
      <c r="M385" s="201">
        <v>0</v>
      </c>
      <c r="N385" s="201">
        <v>0</v>
      </c>
      <c r="O385" s="201">
        <v>0</v>
      </c>
      <c r="P385" s="201">
        <v>0</v>
      </c>
      <c r="Q385" s="201">
        <v>0</v>
      </c>
      <c r="R385" s="201">
        <v>0</v>
      </c>
      <c r="S385" s="202">
        <v>1</v>
      </c>
    </row>
    <row r="386" spans="6:19" x14ac:dyDescent="0.2">
      <c r="F386" s="123">
        <v>0</v>
      </c>
      <c r="G386" s="123">
        <v>0</v>
      </c>
      <c r="H386" s="199" t="b">
        <v>1</v>
      </c>
      <c r="I386" s="200">
        <v>0</v>
      </c>
      <c r="J386" s="200">
        <v>0</v>
      </c>
      <c r="K386" s="201">
        <v>0</v>
      </c>
      <c r="L386" s="201">
        <v>0</v>
      </c>
      <c r="M386" s="201">
        <v>0</v>
      </c>
      <c r="N386" s="201">
        <v>0</v>
      </c>
      <c r="O386" s="201">
        <v>0</v>
      </c>
      <c r="P386" s="201">
        <v>0</v>
      </c>
      <c r="Q386" s="201">
        <v>0</v>
      </c>
      <c r="R386" s="201">
        <v>0</v>
      </c>
      <c r="S386" s="202">
        <v>1</v>
      </c>
    </row>
    <row r="387" spans="6:19" x14ac:dyDescent="0.2">
      <c r="F387" s="123">
        <v>0</v>
      </c>
      <c r="G387" s="123">
        <v>0</v>
      </c>
      <c r="H387" s="199" t="b">
        <v>1</v>
      </c>
      <c r="I387" s="200">
        <v>0</v>
      </c>
      <c r="J387" s="200">
        <v>0</v>
      </c>
      <c r="K387" s="201">
        <v>0</v>
      </c>
      <c r="L387" s="201">
        <v>0</v>
      </c>
      <c r="M387" s="201">
        <v>0</v>
      </c>
      <c r="N387" s="201">
        <v>0</v>
      </c>
      <c r="O387" s="201">
        <v>0</v>
      </c>
      <c r="P387" s="201">
        <v>0</v>
      </c>
      <c r="Q387" s="201">
        <v>0</v>
      </c>
      <c r="R387" s="201">
        <v>0</v>
      </c>
      <c r="S387" s="202">
        <v>1</v>
      </c>
    </row>
    <row r="388" spans="6:19" x14ac:dyDescent="0.2">
      <c r="F388" s="123">
        <v>0</v>
      </c>
      <c r="G388" s="123">
        <v>0</v>
      </c>
      <c r="H388" s="199" t="b">
        <v>1</v>
      </c>
      <c r="I388" s="200">
        <v>0</v>
      </c>
      <c r="J388" s="200">
        <v>0</v>
      </c>
      <c r="K388" s="201">
        <v>0</v>
      </c>
      <c r="L388" s="201">
        <v>0</v>
      </c>
      <c r="M388" s="201">
        <v>0</v>
      </c>
      <c r="N388" s="201">
        <v>0</v>
      </c>
      <c r="O388" s="201">
        <v>0</v>
      </c>
      <c r="P388" s="201">
        <v>0</v>
      </c>
      <c r="Q388" s="201">
        <v>0</v>
      </c>
      <c r="R388" s="201">
        <v>0</v>
      </c>
      <c r="S388" s="202">
        <v>1</v>
      </c>
    </row>
    <row r="389" spans="6:19" x14ac:dyDescent="0.2">
      <c r="F389" s="123">
        <v>0</v>
      </c>
      <c r="G389" s="123">
        <v>0</v>
      </c>
      <c r="H389" s="199" t="b">
        <v>1</v>
      </c>
      <c r="I389" s="200">
        <v>0</v>
      </c>
      <c r="J389" s="200">
        <v>0</v>
      </c>
      <c r="K389" s="201">
        <v>0</v>
      </c>
      <c r="L389" s="201">
        <v>0</v>
      </c>
      <c r="M389" s="201">
        <v>0</v>
      </c>
      <c r="N389" s="201">
        <v>0</v>
      </c>
      <c r="O389" s="201">
        <v>0</v>
      </c>
      <c r="P389" s="201">
        <v>0</v>
      </c>
      <c r="Q389" s="201">
        <v>0</v>
      </c>
      <c r="R389" s="201">
        <v>0</v>
      </c>
      <c r="S389" s="202">
        <v>1</v>
      </c>
    </row>
    <row r="390" spans="6:19" x14ac:dyDescent="0.2">
      <c r="F390" s="123">
        <v>0</v>
      </c>
      <c r="G390" s="123">
        <v>0</v>
      </c>
      <c r="H390" s="199" t="b">
        <v>1</v>
      </c>
      <c r="I390" s="200">
        <v>0</v>
      </c>
      <c r="J390" s="200">
        <v>0</v>
      </c>
      <c r="K390" s="201">
        <v>0</v>
      </c>
      <c r="L390" s="201">
        <v>0</v>
      </c>
      <c r="M390" s="201">
        <v>0</v>
      </c>
      <c r="N390" s="201">
        <v>0</v>
      </c>
      <c r="O390" s="201">
        <v>0</v>
      </c>
      <c r="P390" s="201">
        <v>0</v>
      </c>
      <c r="Q390" s="201">
        <v>0</v>
      </c>
      <c r="R390" s="201">
        <v>0</v>
      </c>
      <c r="S390" s="202">
        <v>1</v>
      </c>
    </row>
    <row r="391" spans="6:19" x14ac:dyDescent="0.2">
      <c r="F391" s="123">
        <v>0</v>
      </c>
      <c r="G391" s="123">
        <v>0</v>
      </c>
      <c r="H391" s="199" t="b">
        <v>1</v>
      </c>
      <c r="I391" s="200">
        <v>0</v>
      </c>
      <c r="J391" s="200">
        <v>0</v>
      </c>
      <c r="K391" s="201">
        <v>0</v>
      </c>
      <c r="L391" s="201">
        <v>0</v>
      </c>
      <c r="M391" s="201">
        <v>0</v>
      </c>
      <c r="N391" s="201">
        <v>0</v>
      </c>
      <c r="O391" s="201">
        <v>0</v>
      </c>
      <c r="P391" s="201">
        <v>0</v>
      </c>
      <c r="Q391" s="201">
        <v>0</v>
      </c>
      <c r="R391" s="201">
        <v>0</v>
      </c>
      <c r="S391" s="202">
        <v>1</v>
      </c>
    </row>
    <row r="392" spans="6:19" x14ac:dyDescent="0.2">
      <c r="F392" s="123">
        <v>0</v>
      </c>
      <c r="G392" s="123">
        <v>0</v>
      </c>
      <c r="H392" s="199" t="b">
        <v>1</v>
      </c>
      <c r="I392" s="200">
        <v>0</v>
      </c>
      <c r="J392" s="200">
        <v>0</v>
      </c>
      <c r="K392" s="201">
        <v>0</v>
      </c>
      <c r="L392" s="201">
        <v>0</v>
      </c>
      <c r="M392" s="201">
        <v>0</v>
      </c>
      <c r="N392" s="201">
        <v>0</v>
      </c>
      <c r="O392" s="201">
        <v>0</v>
      </c>
      <c r="P392" s="201">
        <v>0</v>
      </c>
      <c r="Q392" s="201">
        <v>0</v>
      </c>
      <c r="R392" s="201">
        <v>0</v>
      </c>
      <c r="S392" s="202">
        <v>1</v>
      </c>
    </row>
    <row r="393" spans="6:19" x14ac:dyDescent="0.2">
      <c r="F393" s="123">
        <v>0</v>
      </c>
      <c r="G393" s="123">
        <v>0</v>
      </c>
      <c r="H393" s="199" t="b">
        <v>1</v>
      </c>
      <c r="I393" s="200">
        <v>0</v>
      </c>
      <c r="J393" s="200">
        <v>0</v>
      </c>
      <c r="K393" s="201">
        <v>0</v>
      </c>
      <c r="L393" s="201">
        <v>0</v>
      </c>
      <c r="M393" s="201">
        <v>0</v>
      </c>
      <c r="N393" s="201">
        <v>0</v>
      </c>
      <c r="O393" s="201">
        <v>0</v>
      </c>
      <c r="P393" s="201">
        <v>0</v>
      </c>
      <c r="Q393" s="201">
        <v>0</v>
      </c>
      <c r="R393" s="201">
        <v>0</v>
      </c>
      <c r="S393" s="202">
        <v>1</v>
      </c>
    </row>
    <row r="394" spans="6:19" x14ac:dyDescent="0.2">
      <c r="F394" s="123">
        <v>0</v>
      </c>
      <c r="G394" s="123">
        <v>0</v>
      </c>
      <c r="H394" s="199" t="b">
        <v>1</v>
      </c>
      <c r="I394" s="200">
        <v>0</v>
      </c>
      <c r="J394" s="200">
        <v>0</v>
      </c>
      <c r="K394" s="201">
        <v>0</v>
      </c>
      <c r="L394" s="201">
        <v>0</v>
      </c>
      <c r="M394" s="201">
        <v>0</v>
      </c>
      <c r="N394" s="201">
        <v>0</v>
      </c>
      <c r="O394" s="201">
        <v>0</v>
      </c>
      <c r="P394" s="201">
        <v>0</v>
      </c>
      <c r="Q394" s="201">
        <v>0</v>
      </c>
      <c r="R394" s="201">
        <v>0</v>
      </c>
      <c r="S394" s="202">
        <v>1</v>
      </c>
    </row>
    <row r="395" spans="6:19" x14ac:dyDescent="0.2">
      <c r="F395" s="123">
        <v>0</v>
      </c>
      <c r="G395" s="123">
        <v>0</v>
      </c>
      <c r="H395" s="199" t="b">
        <v>1</v>
      </c>
      <c r="I395" s="200">
        <v>0</v>
      </c>
      <c r="J395" s="200">
        <v>0</v>
      </c>
      <c r="K395" s="201">
        <v>0</v>
      </c>
      <c r="L395" s="201">
        <v>0</v>
      </c>
      <c r="M395" s="201">
        <v>0</v>
      </c>
      <c r="N395" s="201">
        <v>0</v>
      </c>
      <c r="O395" s="201">
        <v>0</v>
      </c>
      <c r="P395" s="201">
        <v>0</v>
      </c>
      <c r="Q395" s="201">
        <v>0</v>
      </c>
      <c r="R395" s="201">
        <v>0</v>
      </c>
      <c r="S395" s="202">
        <v>1</v>
      </c>
    </row>
    <row r="396" spans="6:19" x14ac:dyDescent="0.2">
      <c r="F396" s="123">
        <v>0</v>
      </c>
      <c r="G396" s="123">
        <v>0</v>
      </c>
      <c r="H396" s="199" t="b">
        <v>1</v>
      </c>
      <c r="I396" s="200">
        <v>0</v>
      </c>
      <c r="J396" s="200">
        <v>0</v>
      </c>
      <c r="K396" s="201">
        <v>0</v>
      </c>
      <c r="L396" s="201">
        <v>0</v>
      </c>
      <c r="M396" s="201">
        <v>0</v>
      </c>
      <c r="N396" s="201">
        <v>0</v>
      </c>
      <c r="O396" s="201">
        <v>0</v>
      </c>
      <c r="P396" s="201">
        <v>0</v>
      </c>
      <c r="Q396" s="201">
        <v>0</v>
      </c>
      <c r="R396" s="201">
        <v>0</v>
      </c>
      <c r="S396" s="202">
        <v>1</v>
      </c>
    </row>
    <row r="397" spans="6:19" x14ac:dyDescent="0.2">
      <c r="F397" s="123">
        <v>0</v>
      </c>
      <c r="G397" s="123">
        <v>0</v>
      </c>
      <c r="H397" s="199" t="b">
        <v>1</v>
      </c>
      <c r="I397" s="200">
        <v>0</v>
      </c>
      <c r="J397" s="200">
        <v>0</v>
      </c>
      <c r="K397" s="201">
        <v>0</v>
      </c>
      <c r="L397" s="201">
        <v>0</v>
      </c>
      <c r="M397" s="201">
        <v>0</v>
      </c>
      <c r="N397" s="201">
        <v>0</v>
      </c>
      <c r="O397" s="201">
        <v>0</v>
      </c>
      <c r="P397" s="201">
        <v>0</v>
      </c>
      <c r="Q397" s="201">
        <v>0</v>
      </c>
      <c r="R397" s="201">
        <v>0</v>
      </c>
      <c r="S397" s="202">
        <v>1</v>
      </c>
    </row>
    <row r="398" spans="6:19" x14ac:dyDescent="0.2">
      <c r="F398" s="123">
        <v>0</v>
      </c>
      <c r="G398" s="123">
        <v>0</v>
      </c>
      <c r="H398" s="199" t="b">
        <v>1</v>
      </c>
      <c r="I398" s="200">
        <v>0</v>
      </c>
      <c r="J398" s="200">
        <v>0</v>
      </c>
      <c r="K398" s="201">
        <v>0</v>
      </c>
      <c r="L398" s="201">
        <v>0</v>
      </c>
      <c r="M398" s="201">
        <v>0</v>
      </c>
      <c r="N398" s="201">
        <v>0</v>
      </c>
      <c r="O398" s="201">
        <v>0</v>
      </c>
      <c r="P398" s="201">
        <v>0</v>
      </c>
      <c r="Q398" s="201">
        <v>0</v>
      </c>
      <c r="R398" s="201">
        <v>0</v>
      </c>
      <c r="S398" s="202">
        <v>1</v>
      </c>
    </row>
    <row r="399" spans="6:19" x14ac:dyDescent="0.2">
      <c r="F399" s="123">
        <v>0</v>
      </c>
      <c r="G399" s="123">
        <v>0</v>
      </c>
      <c r="H399" s="199" t="b">
        <v>1</v>
      </c>
      <c r="I399" s="200">
        <v>0</v>
      </c>
      <c r="J399" s="200">
        <v>0</v>
      </c>
      <c r="K399" s="201">
        <v>0</v>
      </c>
      <c r="L399" s="201">
        <v>0</v>
      </c>
      <c r="M399" s="201">
        <v>0</v>
      </c>
      <c r="N399" s="201">
        <v>0</v>
      </c>
      <c r="O399" s="201">
        <v>0</v>
      </c>
      <c r="P399" s="201">
        <v>0</v>
      </c>
      <c r="Q399" s="201">
        <v>0</v>
      </c>
      <c r="R399" s="201">
        <v>0</v>
      </c>
      <c r="S399" s="202">
        <v>1</v>
      </c>
    </row>
    <row r="400" spans="6:19" x14ac:dyDescent="0.2">
      <c r="F400" s="123">
        <v>0</v>
      </c>
      <c r="G400" s="123">
        <v>0</v>
      </c>
      <c r="H400" s="199" t="b">
        <v>1</v>
      </c>
      <c r="I400" s="200">
        <v>0</v>
      </c>
      <c r="J400" s="200">
        <v>0</v>
      </c>
      <c r="K400" s="201">
        <v>0</v>
      </c>
      <c r="L400" s="201">
        <v>0</v>
      </c>
      <c r="M400" s="201">
        <v>0</v>
      </c>
      <c r="N400" s="201">
        <v>0</v>
      </c>
      <c r="O400" s="201">
        <v>0</v>
      </c>
      <c r="P400" s="201">
        <v>0</v>
      </c>
      <c r="Q400" s="201">
        <v>0</v>
      </c>
      <c r="R400" s="201">
        <v>0</v>
      </c>
      <c r="S400" s="202">
        <v>1</v>
      </c>
    </row>
    <row r="401" spans="6:19" x14ac:dyDescent="0.2">
      <c r="F401" s="123">
        <v>0</v>
      </c>
      <c r="G401" s="123">
        <v>0</v>
      </c>
      <c r="H401" s="199" t="b">
        <v>1</v>
      </c>
      <c r="I401" s="200">
        <v>0</v>
      </c>
      <c r="J401" s="200">
        <v>0</v>
      </c>
      <c r="K401" s="201">
        <v>0</v>
      </c>
      <c r="L401" s="201">
        <v>0</v>
      </c>
      <c r="M401" s="201">
        <v>0</v>
      </c>
      <c r="N401" s="201">
        <v>0</v>
      </c>
      <c r="O401" s="201">
        <v>0</v>
      </c>
      <c r="P401" s="201">
        <v>0</v>
      </c>
      <c r="Q401" s="201">
        <v>0</v>
      </c>
      <c r="R401" s="201">
        <v>0</v>
      </c>
      <c r="S401" s="202">
        <v>1</v>
      </c>
    </row>
    <row r="402" spans="6:19" x14ac:dyDescent="0.2">
      <c r="F402" s="123">
        <v>0</v>
      </c>
      <c r="G402" s="123">
        <v>0</v>
      </c>
      <c r="H402" s="199" t="b">
        <v>1</v>
      </c>
      <c r="I402" s="200">
        <v>0</v>
      </c>
      <c r="J402" s="200">
        <v>0</v>
      </c>
      <c r="K402" s="201">
        <v>0</v>
      </c>
      <c r="L402" s="201">
        <v>0</v>
      </c>
      <c r="M402" s="201">
        <v>0</v>
      </c>
      <c r="N402" s="201">
        <v>0</v>
      </c>
      <c r="O402" s="201">
        <v>0</v>
      </c>
      <c r="P402" s="201">
        <v>0</v>
      </c>
      <c r="Q402" s="201">
        <v>0</v>
      </c>
      <c r="R402" s="201">
        <v>0</v>
      </c>
      <c r="S402" s="202">
        <v>1</v>
      </c>
    </row>
    <row r="403" spans="6:19" x14ac:dyDescent="0.2">
      <c r="F403" s="123">
        <v>0</v>
      </c>
      <c r="G403" s="123">
        <v>0</v>
      </c>
      <c r="H403" s="199" t="b">
        <v>1</v>
      </c>
      <c r="I403" s="200">
        <v>0</v>
      </c>
      <c r="J403" s="200">
        <v>0</v>
      </c>
      <c r="K403" s="201">
        <v>0</v>
      </c>
      <c r="L403" s="201">
        <v>0</v>
      </c>
      <c r="M403" s="201">
        <v>0</v>
      </c>
      <c r="N403" s="201">
        <v>0</v>
      </c>
      <c r="O403" s="201">
        <v>0</v>
      </c>
      <c r="P403" s="201">
        <v>0</v>
      </c>
      <c r="Q403" s="201">
        <v>0</v>
      </c>
      <c r="R403" s="201">
        <v>0</v>
      </c>
      <c r="S403" s="202">
        <v>1</v>
      </c>
    </row>
    <row r="404" spans="6:19" x14ac:dyDescent="0.2">
      <c r="F404" s="123">
        <v>0</v>
      </c>
      <c r="G404" s="123">
        <v>0</v>
      </c>
      <c r="H404" s="199" t="b">
        <v>1</v>
      </c>
      <c r="I404" s="200">
        <v>0</v>
      </c>
      <c r="J404" s="200">
        <v>0</v>
      </c>
      <c r="K404" s="201">
        <v>0</v>
      </c>
      <c r="L404" s="201">
        <v>0</v>
      </c>
      <c r="M404" s="201">
        <v>0</v>
      </c>
      <c r="N404" s="201">
        <v>0</v>
      </c>
      <c r="O404" s="201">
        <v>0</v>
      </c>
      <c r="P404" s="201">
        <v>0</v>
      </c>
      <c r="Q404" s="201">
        <v>0</v>
      </c>
      <c r="R404" s="201">
        <v>0</v>
      </c>
      <c r="S404" s="202">
        <v>1</v>
      </c>
    </row>
    <row r="405" spans="6:19" x14ac:dyDescent="0.2">
      <c r="F405" s="123">
        <v>0</v>
      </c>
      <c r="G405" s="123">
        <v>0</v>
      </c>
      <c r="H405" s="199" t="b">
        <v>1</v>
      </c>
      <c r="I405" s="200">
        <v>0</v>
      </c>
      <c r="J405" s="200">
        <v>0</v>
      </c>
      <c r="K405" s="201">
        <v>0</v>
      </c>
      <c r="L405" s="201">
        <v>0</v>
      </c>
      <c r="M405" s="201">
        <v>0</v>
      </c>
      <c r="N405" s="201">
        <v>0</v>
      </c>
      <c r="O405" s="201">
        <v>0</v>
      </c>
      <c r="P405" s="201">
        <v>0</v>
      </c>
      <c r="Q405" s="201">
        <v>0</v>
      </c>
      <c r="R405" s="201">
        <v>0</v>
      </c>
      <c r="S405" s="202">
        <v>1</v>
      </c>
    </row>
    <row r="406" spans="6:19" x14ac:dyDescent="0.2">
      <c r="F406" s="123">
        <v>0</v>
      </c>
      <c r="G406" s="123">
        <v>0</v>
      </c>
      <c r="H406" s="199" t="b">
        <v>1</v>
      </c>
      <c r="I406" s="200">
        <v>0</v>
      </c>
      <c r="J406" s="200">
        <v>0</v>
      </c>
      <c r="K406" s="201">
        <v>0</v>
      </c>
      <c r="L406" s="201">
        <v>0</v>
      </c>
      <c r="M406" s="201">
        <v>0</v>
      </c>
      <c r="N406" s="201">
        <v>0</v>
      </c>
      <c r="O406" s="201">
        <v>0</v>
      </c>
      <c r="P406" s="201">
        <v>0</v>
      </c>
      <c r="Q406" s="201">
        <v>0</v>
      </c>
      <c r="R406" s="201">
        <v>0</v>
      </c>
      <c r="S406" s="202">
        <v>1</v>
      </c>
    </row>
    <row r="407" spans="6:19" x14ac:dyDescent="0.2">
      <c r="F407" s="123">
        <v>0</v>
      </c>
      <c r="G407" s="123">
        <v>0</v>
      </c>
      <c r="H407" s="199" t="b">
        <v>1</v>
      </c>
      <c r="I407" s="200">
        <v>0</v>
      </c>
      <c r="J407" s="200">
        <v>0</v>
      </c>
      <c r="K407" s="201">
        <v>0</v>
      </c>
      <c r="L407" s="201">
        <v>0</v>
      </c>
      <c r="M407" s="201">
        <v>0</v>
      </c>
      <c r="N407" s="201">
        <v>0</v>
      </c>
      <c r="O407" s="201">
        <v>0</v>
      </c>
      <c r="P407" s="201">
        <v>0</v>
      </c>
      <c r="Q407" s="201">
        <v>0</v>
      </c>
      <c r="R407" s="201">
        <v>0</v>
      </c>
      <c r="S407" s="202">
        <v>1</v>
      </c>
    </row>
    <row r="408" spans="6:19" x14ac:dyDescent="0.2">
      <c r="F408" s="123">
        <v>0</v>
      </c>
      <c r="G408" s="123">
        <v>0</v>
      </c>
      <c r="H408" s="199" t="b">
        <v>1</v>
      </c>
      <c r="I408" s="200">
        <v>0</v>
      </c>
      <c r="J408" s="200">
        <v>0</v>
      </c>
      <c r="K408" s="201">
        <v>0</v>
      </c>
      <c r="L408" s="201">
        <v>0</v>
      </c>
      <c r="M408" s="201">
        <v>0</v>
      </c>
      <c r="N408" s="201">
        <v>0</v>
      </c>
      <c r="O408" s="201">
        <v>0</v>
      </c>
      <c r="P408" s="201">
        <v>0</v>
      </c>
      <c r="Q408" s="201">
        <v>0</v>
      </c>
      <c r="R408" s="201">
        <v>0</v>
      </c>
      <c r="S408" s="202">
        <v>1</v>
      </c>
    </row>
    <row r="409" spans="6:19" x14ac:dyDescent="0.2">
      <c r="F409" s="123">
        <v>0</v>
      </c>
      <c r="G409" s="123">
        <v>0</v>
      </c>
      <c r="H409" s="199" t="b">
        <v>1</v>
      </c>
      <c r="I409" s="200">
        <v>0</v>
      </c>
      <c r="J409" s="200">
        <v>0</v>
      </c>
      <c r="K409" s="201">
        <v>0</v>
      </c>
      <c r="L409" s="201">
        <v>0</v>
      </c>
      <c r="M409" s="201">
        <v>0</v>
      </c>
      <c r="N409" s="201">
        <v>0</v>
      </c>
      <c r="O409" s="201">
        <v>0</v>
      </c>
      <c r="P409" s="201">
        <v>0</v>
      </c>
      <c r="Q409" s="201">
        <v>0</v>
      </c>
      <c r="R409" s="201">
        <v>0</v>
      </c>
      <c r="S409" s="202">
        <v>1</v>
      </c>
    </row>
    <row r="410" spans="6:19" x14ac:dyDescent="0.2">
      <c r="F410" s="123">
        <v>0</v>
      </c>
      <c r="G410" s="123">
        <v>0</v>
      </c>
      <c r="H410" s="199" t="b">
        <v>1</v>
      </c>
      <c r="I410" s="200">
        <v>0</v>
      </c>
      <c r="J410" s="200">
        <v>0</v>
      </c>
      <c r="K410" s="201">
        <v>0</v>
      </c>
      <c r="L410" s="201">
        <v>0</v>
      </c>
      <c r="M410" s="201">
        <v>0</v>
      </c>
      <c r="N410" s="201">
        <v>0</v>
      </c>
      <c r="O410" s="201">
        <v>0</v>
      </c>
      <c r="P410" s="201">
        <v>0</v>
      </c>
      <c r="Q410" s="201">
        <v>0</v>
      </c>
      <c r="R410" s="201">
        <v>0</v>
      </c>
      <c r="S410" s="202">
        <v>1</v>
      </c>
    </row>
    <row r="411" spans="6:19" x14ac:dyDescent="0.2">
      <c r="F411" s="123">
        <v>0</v>
      </c>
      <c r="G411" s="123">
        <v>0</v>
      </c>
      <c r="H411" s="199" t="b">
        <v>1</v>
      </c>
      <c r="I411" s="200">
        <v>0</v>
      </c>
      <c r="J411" s="200">
        <v>0</v>
      </c>
      <c r="K411" s="201">
        <v>0</v>
      </c>
      <c r="L411" s="201">
        <v>0</v>
      </c>
      <c r="M411" s="201">
        <v>0</v>
      </c>
      <c r="N411" s="201">
        <v>0</v>
      </c>
      <c r="O411" s="201">
        <v>0</v>
      </c>
      <c r="P411" s="201">
        <v>0</v>
      </c>
      <c r="Q411" s="201">
        <v>0</v>
      </c>
      <c r="R411" s="201">
        <v>0</v>
      </c>
      <c r="S411" s="202">
        <v>1</v>
      </c>
    </row>
    <row r="412" spans="6:19" x14ac:dyDescent="0.2">
      <c r="F412" s="123">
        <v>0</v>
      </c>
      <c r="G412" s="123">
        <v>0</v>
      </c>
      <c r="H412" s="199" t="b">
        <v>1</v>
      </c>
      <c r="I412" s="200">
        <v>0</v>
      </c>
      <c r="J412" s="200">
        <v>0</v>
      </c>
      <c r="K412" s="201">
        <v>0</v>
      </c>
      <c r="L412" s="201">
        <v>0</v>
      </c>
      <c r="M412" s="201">
        <v>0</v>
      </c>
      <c r="N412" s="201">
        <v>0</v>
      </c>
      <c r="O412" s="201">
        <v>0</v>
      </c>
      <c r="P412" s="201">
        <v>0</v>
      </c>
      <c r="Q412" s="201">
        <v>0</v>
      </c>
      <c r="R412" s="201">
        <v>0</v>
      </c>
      <c r="S412" s="202">
        <v>1</v>
      </c>
    </row>
    <row r="413" spans="6:19" x14ac:dyDescent="0.2">
      <c r="F413" s="123">
        <v>0</v>
      </c>
      <c r="G413" s="123">
        <v>0</v>
      </c>
      <c r="H413" s="199" t="b">
        <v>1</v>
      </c>
      <c r="I413" s="200">
        <v>0</v>
      </c>
      <c r="J413" s="200">
        <v>0</v>
      </c>
      <c r="K413" s="201">
        <v>0</v>
      </c>
      <c r="L413" s="201">
        <v>0</v>
      </c>
      <c r="M413" s="201">
        <v>0</v>
      </c>
      <c r="N413" s="201">
        <v>0</v>
      </c>
      <c r="O413" s="201">
        <v>0</v>
      </c>
      <c r="P413" s="201">
        <v>0</v>
      </c>
      <c r="Q413" s="201">
        <v>0</v>
      </c>
      <c r="R413" s="201">
        <v>0</v>
      </c>
      <c r="S413" s="202">
        <v>1</v>
      </c>
    </row>
    <row r="414" spans="6:19" x14ac:dyDescent="0.2">
      <c r="F414" s="123">
        <v>0</v>
      </c>
      <c r="G414" s="123">
        <v>0</v>
      </c>
      <c r="H414" s="199" t="b">
        <v>1</v>
      </c>
      <c r="I414" s="200">
        <v>0</v>
      </c>
      <c r="J414" s="200">
        <v>0</v>
      </c>
      <c r="K414" s="201">
        <v>0</v>
      </c>
      <c r="L414" s="201">
        <v>0</v>
      </c>
      <c r="M414" s="201">
        <v>0</v>
      </c>
      <c r="N414" s="201">
        <v>0</v>
      </c>
      <c r="O414" s="201">
        <v>0</v>
      </c>
      <c r="P414" s="201">
        <v>0</v>
      </c>
      <c r="Q414" s="201">
        <v>0</v>
      </c>
      <c r="R414" s="201">
        <v>0</v>
      </c>
      <c r="S414" s="202">
        <v>1</v>
      </c>
    </row>
    <row r="415" spans="6:19" x14ac:dyDescent="0.2">
      <c r="F415" s="123">
        <v>0</v>
      </c>
      <c r="G415" s="123">
        <v>0</v>
      </c>
      <c r="H415" s="199" t="b">
        <v>1</v>
      </c>
      <c r="I415" s="200">
        <v>0</v>
      </c>
      <c r="J415" s="200">
        <v>0</v>
      </c>
      <c r="K415" s="201">
        <v>0</v>
      </c>
      <c r="L415" s="201">
        <v>0</v>
      </c>
      <c r="M415" s="201">
        <v>0</v>
      </c>
      <c r="N415" s="201">
        <v>0</v>
      </c>
      <c r="O415" s="201">
        <v>0</v>
      </c>
      <c r="P415" s="201">
        <v>0</v>
      </c>
      <c r="Q415" s="201">
        <v>0</v>
      </c>
      <c r="R415" s="201">
        <v>0</v>
      </c>
      <c r="S415" s="202">
        <v>1</v>
      </c>
    </row>
    <row r="416" spans="6:19" x14ac:dyDescent="0.2">
      <c r="F416" s="123">
        <v>0</v>
      </c>
      <c r="G416" s="123">
        <v>0</v>
      </c>
      <c r="H416" s="199" t="b">
        <v>1</v>
      </c>
      <c r="I416" s="200">
        <v>0</v>
      </c>
      <c r="J416" s="200">
        <v>0</v>
      </c>
      <c r="K416" s="201">
        <v>0</v>
      </c>
      <c r="L416" s="201">
        <v>0</v>
      </c>
      <c r="M416" s="201">
        <v>0</v>
      </c>
      <c r="N416" s="201">
        <v>0</v>
      </c>
      <c r="O416" s="201">
        <v>0</v>
      </c>
      <c r="P416" s="201">
        <v>0</v>
      </c>
      <c r="Q416" s="201">
        <v>0</v>
      </c>
      <c r="R416" s="201">
        <v>0</v>
      </c>
      <c r="S416" s="202">
        <v>1</v>
      </c>
    </row>
    <row r="417" spans="6:19" x14ac:dyDescent="0.2">
      <c r="F417" s="123">
        <v>0</v>
      </c>
      <c r="G417" s="123">
        <v>0</v>
      </c>
      <c r="H417" s="199" t="b">
        <v>1</v>
      </c>
      <c r="I417" s="200">
        <v>0</v>
      </c>
      <c r="J417" s="200">
        <v>0</v>
      </c>
      <c r="K417" s="201">
        <v>0</v>
      </c>
      <c r="L417" s="201">
        <v>0</v>
      </c>
      <c r="M417" s="201">
        <v>0</v>
      </c>
      <c r="N417" s="201">
        <v>0</v>
      </c>
      <c r="O417" s="201">
        <v>0</v>
      </c>
      <c r="P417" s="201">
        <v>0</v>
      </c>
      <c r="Q417" s="201">
        <v>0</v>
      </c>
      <c r="R417" s="201">
        <v>0</v>
      </c>
      <c r="S417" s="202">
        <v>1</v>
      </c>
    </row>
    <row r="418" spans="6:19" x14ac:dyDescent="0.2">
      <c r="F418" s="123">
        <v>0</v>
      </c>
      <c r="G418" s="123">
        <v>0</v>
      </c>
      <c r="H418" s="199" t="b">
        <v>1</v>
      </c>
      <c r="I418" s="200">
        <v>0</v>
      </c>
      <c r="J418" s="200">
        <v>0</v>
      </c>
      <c r="K418" s="201">
        <v>0</v>
      </c>
      <c r="L418" s="201">
        <v>0</v>
      </c>
      <c r="M418" s="201">
        <v>0</v>
      </c>
      <c r="N418" s="201">
        <v>0</v>
      </c>
      <c r="O418" s="201">
        <v>0</v>
      </c>
      <c r="P418" s="201">
        <v>0</v>
      </c>
      <c r="Q418" s="201">
        <v>0</v>
      </c>
      <c r="R418" s="201">
        <v>0</v>
      </c>
      <c r="S418" s="202">
        <v>1</v>
      </c>
    </row>
    <row r="419" spans="6:19" x14ac:dyDescent="0.2">
      <c r="F419" s="123">
        <v>0</v>
      </c>
      <c r="G419" s="123">
        <v>0</v>
      </c>
      <c r="H419" s="199" t="b">
        <v>1</v>
      </c>
      <c r="I419" s="200">
        <v>0</v>
      </c>
      <c r="J419" s="200">
        <v>0</v>
      </c>
      <c r="K419" s="201">
        <v>0</v>
      </c>
      <c r="L419" s="201">
        <v>0</v>
      </c>
      <c r="M419" s="201">
        <v>0</v>
      </c>
      <c r="N419" s="201">
        <v>0</v>
      </c>
      <c r="O419" s="201">
        <v>0</v>
      </c>
      <c r="P419" s="201">
        <v>0</v>
      </c>
      <c r="Q419" s="201">
        <v>0</v>
      </c>
      <c r="R419" s="201">
        <v>0</v>
      </c>
      <c r="S419" s="202">
        <v>1</v>
      </c>
    </row>
    <row r="420" spans="6:19" x14ac:dyDescent="0.2">
      <c r="F420" s="123">
        <v>0</v>
      </c>
      <c r="G420" s="123">
        <v>0</v>
      </c>
      <c r="H420" s="199" t="b">
        <v>1</v>
      </c>
      <c r="I420" s="200">
        <v>0</v>
      </c>
      <c r="J420" s="200">
        <v>0</v>
      </c>
      <c r="K420" s="201">
        <v>0</v>
      </c>
      <c r="L420" s="201">
        <v>0</v>
      </c>
      <c r="M420" s="201">
        <v>0</v>
      </c>
      <c r="N420" s="201">
        <v>0</v>
      </c>
      <c r="O420" s="201">
        <v>0</v>
      </c>
      <c r="P420" s="201">
        <v>0</v>
      </c>
      <c r="Q420" s="201">
        <v>0</v>
      </c>
      <c r="R420" s="201">
        <v>0</v>
      </c>
      <c r="S420" s="202">
        <v>1</v>
      </c>
    </row>
    <row r="421" spans="6:19" x14ac:dyDescent="0.2">
      <c r="F421" s="123">
        <v>0</v>
      </c>
      <c r="G421" s="123">
        <v>0</v>
      </c>
      <c r="H421" s="199" t="b">
        <v>1</v>
      </c>
      <c r="I421" s="200">
        <v>0</v>
      </c>
      <c r="J421" s="200">
        <v>0</v>
      </c>
      <c r="K421" s="201">
        <v>0</v>
      </c>
      <c r="L421" s="201">
        <v>0</v>
      </c>
      <c r="M421" s="201">
        <v>0</v>
      </c>
      <c r="N421" s="201">
        <v>0</v>
      </c>
      <c r="O421" s="201">
        <v>0</v>
      </c>
      <c r="P421" s="201">
        <v>0</v>
      </c>
      <c r="Q421" s="201">
        <v>0</v>
      </c>
      <c r="R421" s="201">
        <v>0</v>
      </c>
      <c r="S421" s="202">
        <v>1</v>
      </c>
    </row>
    <row r="422" spans="6:19" x14ac:dyDescent="0.2">
      <c r="F422" s="123">
        <v>0</v>
      </c>
      <c r="G422" s="123">
        <v>0</v>
      </c>
      <c r="H422" s="199" t="b">
        <v>1</v>
      </c>
      <c r="I422" s="200">
        <v>0</v>
      </c>
      <c r="J422" s="200">
        <v>0</v>
      </c>
      <c r="K422" s="201">
        <v>0</v>
      </c>
      <c r="L422" s="201">
        <v>0</v>
      </c>
      <c r="M422" s="201">
        <v>0</v>
      </c>
      <c r="N422" s="201">
        <v>0</v>
      </c>
      <c r="O422" s="201">
        <v>0</v>
      </c>
      <c r="P422" s="201">
        <v>0</v>
      </c>
      <c r="Q422" s="201">
        <v>0</v>
      </c>
      <c r="R422" s="201">
        <v>0</v>
      </c>
      <c r="S422" s="202">
        <v>1</v>
      </c>
    </row>
    <row r="423" spans="6:19" x14ac:dyDescent="0.2">
      <c r="F423" s="123">
        <v>0</v>
      </c>
      <c r="G423" s="123">
        <v>0</v>
      </c>
      <c r="H423" s="199" t="b">
        <v>1</v>
      </c>
      <c r="I423" s="200">
        <v>0</v>
      </c>
      <c r="J423" s="200">
        <v>0</v>
      </c>
      <c r="K423" s="201">
        <v>0</v>
      </c>
      <c r="L423" s="201">
        <v>0</v>
      </c>
      <c r="M423" s="201">
        <v>0</v>
      </c>
      <c r="N423" s="201">
        <v>0</v>
      </c>
      <c r="O423" s="201">
        <v>0</v>
      </c>
      <c r="P423" s="201">
        <v>0</v>
      </c>
      <c r="Q423" s="201">
        <v>0</v>
      </c>
      <c r="R423" s="201">
        <v>0</v>
      </c>
      <c r="S423" s="202">
        <v>1</v>
      </c>
    </row>
    <row r="424" spans="6:19" x14ac:dyDescent="0.2">
      <c r="F424" s="123">
        <v>0</v>
      </c>
      <c r="G424" s="123">
        <v>0</v>
      </c>
      <c r="H424" s="199" t="b">
        <v>1</v>
      </c>
      <c r="I424" s="200">
        <v>0</v>
      </c>
      <c r="J424" s="200">
        <v>0</v>
      </c>
      <c r="K424" s="201">
        <v>0</v>
      </c>
      <c r="L424" s="201">
        <v>0</v>
      </c>
      <c r="M424" s="201">
        <v>0</v>
      </c>
      <c r="N424" s="201">
        <v>0</v>
      </c>
      <c r="O424" s="201">
        <v>0</v>
      </c>
      <c r="P424" s="201">
        <v>0</v>
      </c>
      <c r="Q424" s="201">
        <v>0</v>
      </c>
      <c r="R424" s="201">
        <v>0</v>
      </c>
      <c r="S424" s="202">
        <v>1</v>
      </c>
    </row>
    <row r="425" spans="6:19" x14ac:dyDescent="0.2">
      <c r="F425" s="123">
        <v>0</v>
      </c>
      <c r="G425" s="123">
        <v>0</v>
      </c>
      <c r="H425" s="199" t="b">
        <v>1</v>
      </c>
      <c r="I425" s="200">
        <v>0</v>
      </c>
      <c r="J425" s="200">
        <v>0</v>
      </c>
      <c r="K425" s="201">
        <v>0</v>
      </c>
      <c r="L425" s="201">
        <v>0</v>
      </c>
      <c r="M425" s="201">
        <v>0</v>
      </c>
      <c r="N425" s="201">
        <v>0</v>
      </c>
      <c r="O425" s="201">
        <v>0</v>
      </c>
      <c r="P425" s="201">
        <v>0</v>
      </c>
      <c r="Q425" s="201">
        <v>0</v>
      </c>
      <c r="R425" s="201">
        <v>0</v>
      </c>
      <c r="S425" s="202">
        <v>1</v>
      </c>
    </row>
    <row r="426" spans="6:19" x14ac:dyDescent="0.2">
      <c r="F426" s="123">
        <v>0</v>
      </c>
      <c r="G426" s="123">
        <v>0</v>
      </c>
      <c r="H426" s="199" t="b">
        <v>1</v>
      </c>
      <c r="I426" s="200">
        <v>0</v>
      </c>
      <c r="J426" s="200">
        <v>0</v>
      </c>
      <c r="K426" s="201">
        <v>0</v>
      </c>
      <c r="L426" s="201">
        <v>0</v>
      </c>
      <c r="M426" s="201">
        <v>0</v>
      </c>
      <c r="N426" s="201">
        <v>0</v>
      </c>
      <c r="O426" s="201">
        <v>0</v>
      </c>
      <c r="P426" s="201">
        <v>0</v>
      </c>
      <c r="Q426" s="201">
        <v>0</v>
      </c>
      <c r="R426" s="201">
        <v>0</v>
      </c>
      <c r="S426" s="202">
        <v>1</v>
      </c>
    </row>
    <row r="427" spans="6:19" x14ac:dyDescent="0.2">
      <c r="F427" s="123">
        <v>0</v>
      </c>
      <c r="G427" s="123">
        <v>0</v>
      </c>
      <c r="H427" s="199" t="b">
        <v>1</v>
      </c>
      <c r="I427" s="200">
        <v>0</v>
      </c>
      <c r="J427" s="200">
        <v>0</v>
      </c>
      <c r="K427" s="201">
        <v>0</v>
      </c>
      <c r="L427" s="201">
        <v>0</v>
      </c>
      <c r="M427" s="201">
        <v>0</v>
      </c>
      <c r="N427" s="201">
        <v>0</v>
      </c>
      <c r="O427" s="201">
        <v>0</v>
      </c>
      <c r="P427" s="201">
        <v>0</v>
      </c>
      <c r="Q427" s="201">
        <v>0</v>
      </c>
      <c r="R427" s="201">
        <v>0</v>
      </c>
      <c r="S427" s="202">
        <v>1</v>
      </c>
    </row>
    <row r="428" spans="6:19" x14ac:dyDescent="0.2">
      <c r="F428" s="123">
        <v>0</v>
      </c>
      <c r="G428" s="123">
        <v>0</v>
      </c>
      <c r="H428" s="199" t="b">
        <v>1</v>
      </c>
      <c r="I428" s="200">
        <v>0</v>
      </c>
      <c r="J428" s="200">
        <v>0</v>
      </c>
      <c r="K428" s="201">
        <v>0</v>
      </c>
      <c r="L428" s="201">
        <v>0</v>
      </c>
      <c r="M428" s="201">
        <v>0</v>
      </c>
      <c r="N428" s="201">
        <v>0</v>
      </c>
      <c r="O428" s="201">
        <v>0</v>
      </c>
      <c r="P428" s="201">
        <v>0</v>
      </c>
      <c r="Q428" s="201">
        <v>0</v>
      </c>
      <c r="R428" s="201">
        <v>0</v>
      </c>
      <c r="S428" s="202">
        <v>1</v>
      </c>
    </row>
    <row r="429" spans="6:19" x14ac:dyDescent="0.2">
      <c r="F429" s="123">
        <v>0</v>
      </c>
      <c r="G429" s="123">
        <v>0</v>
      </c>
      <c r="H429" s="199" t="b">
        <v>1</v>
      </c>
      <c r="I429" s="200">
        <v>0</v>
      </c>
      <c r="J429" s="200">
        <v>0</v>
      </c>
      <c r="K429" s="201">
        <v>0</v>
      </c>
      <c r="L429" s="201">
        <v>0</v>
      </c>
      <c r="M429" s="201">
        <v>0</v>
      </c>
      <c r="N429" s="201">
        <v>0</v>
      </c>
      <c r="O429" s="201">
        <v>0</v>
      </c>
      <c r="P429" s="201">
        <v>0</v>
      </c>
      <c r="Q429" s="201">
        <v>0</v>
      </c>
      <c r="R429" s="201">
        <v>0</v>
      </c>
      <c r="S429" s="202">
        <v>1</v>
      </c>
    </row>
    <row r="430" spans="6:19" x14ac:dyDescent="0.2">
      <c r="F430" s="123">
        <v>0</v>
      </c>
      <c r="G430" s="123">
        <v>0</v>
      </c>
      <c r="H430" s="199" t="b">
        <v>1</v>
      </c>
      <c r="I430" s="200">
        <v>0</v>
      </c>
      <c r="J430" s="200">
        <v>0</v>
      </c>
      <c r="K430" s="201">
        <v>0</v>
      </c>
      <c r="L430" s="201">
        <v>0</v>
      </c>
      <c r="M430" s="201">
        <v>0</v>
      </c>
      <c r="N430" s="201">
        <v>0</v>
      </c>
      <c r="O430" s="201">
        <v>0</v>
      </c>
      <c r="P430" s="201">
        <v>0</v>
      </c>
      <c r="Q430" s="201">
        <v>0</v>
      </c>
      <c r="R430" s="201">
        <v>0</v>
      </c>
      <c r="S430" s="202">
        <v>1</v>
      </c>
    </row>
    <row r="431" spans="6:19" x14ac:dyDescent="0.2">
      <c r="F431" s="123">
        <v>0</v>
      </c>
      <c r="G431" s="123">
        <v>0</v>
      </c>
      <c r="H431" s="199" t="b">
        <v>1</v>
      </c>
      <c r="I431" s="200">
        <v>0</v>
      </c>
      <c r="J431" s="200">
        <v>0</v>
      </c>
      <c r="K431" s="201">
        <v>0</v>
      </c>
      <c r="L431" s="201">
        <v>0</v>
      </c>
      <c r="M431" s="201">
        <v>0</v>
      </c>
      <c r="N431" s="201">
        <v>0</v>
      </c>
      <c r="O431" s="201">
        <v>0</v>
      </c>
      <c r="P431" s="201">
        <v>0</v>
      </c>
      <c r="Q431" s="201">
        <v>0</v>
      </c>
      <c r="R431" s="201">
        <v>0</v>
      </c>
      <c r="S431" s="202">
        <v>1</v>
      </c>
    </row>
    <row r="432" spans="6:19" x14ac:dyDescent="0.2">
      <c r="F432" s="123">
        <v>0</v>
      </c>
      <c r="G432" s="123">
        <v>0</v>
      </c>
      <c r="H432" s="199" t="b">
        <v>1</v>
      </c>
      <c r="I432" s="200">
        <v>0</v>
      </c>
      <c r="J432" s="200">
        <v>0</v>
      </c>
      <c r="K432" s="201">
        <v>0</v>
      </c>
      <c r="L432" s="201">
        <v>0</v>
      </c>
      <c r="M432" s="201">
        <v>0</v>
      </c>
      <c r="N432" s="201">
        <v>0</v>
      </c>
      <c r="O432" s="201">
        <v>0</v>
      </c>
      <c r="P432" s="201">
        <v>0</v>
      </c>
      <c r="Q432" s="201">
        <v>0</v>
      </c>
      <c r="R432" s="201">
        <v>0</v>
      </c>
      <c r="S432" s="202">
        <v>1</v>
      </c>
    </row>
    <row r="433" spans="6:19" x14ac:dyDescent="0.2">
      <c r="F433" s="123">
        <v>0</v>
      </c>
      <c r="G433" s="123">
        <v>0</v>
      </c>
      <c r="H433" s="199" t="b">
        <v>1</v>
      </c>
      <c r="I433" s="200">
        <v>0</v>
      </c>
      <c r="J433" s="200">
        <v>0</v>
      </c>
      <c r="K433" s="201">
        <v>0</v>
      </c>
      <c r="L433" s="201">
        <v>0</v>
      </c>
      <c r="M433" s="201">
        <v>0</v>
      </c>
      <c r="N433" s="201">
        <v>0</v>
      </c>
      <c r="O433" s="201">
        <v>0</v>
      </c>
      <c r="P433" s="201">
        <v>0</v>
      </c>
      <c r="Q433" s="201">
        <v>0</v>
      </c>
      <c r="R433" s="201">
        <v>0</v>
      </c>
      <c r="S433" s="202">
        <v>1</v>
      </c>
    </row>
    <row r="434" spans="6:19" x14ac:dyDescent="0.2">
      <c r="F434" s="123">
        <v>0</v>
      </c>
      <c r="G434" s="123">
        <v>0</v>
      </c>
      <c r="H434" s="199" t="b">
        <v>1</v>
      </c>
      <c r="I434" s="200">
        <v>0</v>
      </c>
      <c r="J434" s="200">
        <v>0</v>
      </c>
      <c r="K434" s="201">
        <v>0</v>
      </c>
      <c r="L434" s="201">
        <v>0</v>
      </c>
      <c r="M434" s="201">
        <v>0</v>
      </c>
      <c r="N434" s="201">
        <v>0</v>
      </c>
      <c r="O434" s="201">
        <v>0</v>
      </c>
      <c r="P434" s="201">
        <v>0</v>
      </c>
      <c r="Q434" s="201">
        <v>0</v>
      </c>
      <c r="R434" s="201">
        <v>0</v>
      </c>
      <c r="S434" s="202">
        <v>1</v>
      </c>
    </row>
    <row r="435" spans="6:19" x14ac:dyDescent="0.2">
      <c r="F435" s="123">
        <v>0</v>
      </c>
      <c r="G435" s="123">
        <v>0</v>
      </c>
      <c r="H435" s="199" t="b">
        <v>1</v>
      </c>
      <c r="I435" s="200">
        <v>0</v>
      </c>
      <c r="J435" s="200">
        <v>0</v>
      </c>
      <c r="K435" s="201">
        <v>0</v>
      </c>
      <c r="L435" s="201">
        <v>0</v>
      </c>
      <c r="M435" s="201">
        <v>0</v>
      </c>
      <c r="N435" s="201">
        <v>0</v>
      </c>
      <c r="O435" s="201">
        <v>0</v>
      </c>
      <c r="P435" s="201">
        <v>0</v>
      </c>
      <c r="Q435" s="201">
        <v>0</v>
      </c>
      <c r="R435" s="201">
        <v>0</v>
      </c>
      <c r="S435" s="202">
        <v>1</v>
      </c>
    </row>
    <row r="436" spans="6:19" x14ac:dyDescent="0.2">
      <c r="F436" s="123">
        <v>0</v>
      </c>
      <c r="G436" s="123">
        <v>0</v>
      </c>
      <c r="H436" s="199" t="b">
        <v>1</v>
      </c>
      <c r="I436" s="200">
        <v>0</v>
      </c>
      <c r="J436" s="200">
        <v>0</v>
      </c>
      <c r="K436" s="201">
        <v>0</v>
      </c>
      <c r="L436" s="201">
        <v>0</v>
      </c>
      <c r="M436" s="201">
        <v>0</v>
      </c>
      <c r="N436" s="201">
        <v>0</v>
      </c>
      <c r="O436" s="201">
        <v>0</v>
      </c>
      <c r="P436" s="201">
        <v>0</v>
      </c>
      <c r="Q436" s="201">
        <v>0</v>
      </c>
      <c r="R436" s="201">
        <v>0</v>
      </c>
      <c r="S436" s="202">
        <v>1</v>
      </c>
    </row>
    <row r="437" spans="6:19" x14ac:dyDescent="0.2">
      <c r="F437" s="123">
        <v>0</v>
      </c>
      <c r="G437" s="123">
        <v>0</v>
      </c>
      <c r="H437" s="199" t="b">
        <v>1</v>
      </c>
      <c r="I437" s="200">
        <v>0</v>
      </c>
      <c r="J437" s="200">
        <v>0</v>
      </c>
      <c r="K437" s="201">
        <v>0</v>
      </c>
      <c r="L437" s="201">
        <v>0</v>
      </c>
      <c r="M437" s="201">
        <v>0</v>
      </c>
      <c r="N437" s="201">
        <v>0</v>
      </c>
      <c r="O437" s="201">
        <v>0</v>
      </c>
      <c r="P437" s="201">
        <v>0</v>
      </c>
      <c r="Q437" s="201">
        <v>0</v>
      </c>
      <c r="R437" s="201">
        <v>0</v>
      </c>
      <c r="S437" s="202">
        <v>1</v>
      </c>
    </row>
    <row r="438" spans="6:19" x14ac:dyDescent="0.2">
      <c r="F438" s="123">
        <v>0</v>
      </c>
      <c r="G438" s="123">
        <v>0</v>
      </c>
      <c r="H438" s="199" t="b">
        <v>1</v>
      </c>
      <c r="I438" s="200">
        <v>0</v>
      </c>
      <c r="J438" s="200">
        <v>0</v>
      </c>
      <c r="K438" s="201">
        <v>0</v>
      </c>
      <c r="L438" s="201">
        <v>0</v>
      </c>
      <c r="M438" s="201">
        <v>0</v>
      </c>
      <c r="N438" s="201">
        <v>0</v>
      </c>
      <c r="O438" s="201">
        <v>0</v>
      </c>
      <c r="P438" s="201">
        <v>0</v>
      </c>
      <c r="Q438" s="201">
        <v>0</v>
      </c>
      <c r="R438" s="201">
        <v>0</v>
      </c>
      <c r="S438" s="202">
        <v>1</v>
      </c>
    </row>
    <row r="439" spans="6:19" x14ac:dyDescent="0.2">
      <c r="F439" s="123">
        <v>0</v>
      </c>
      <c r="G439" s="123">
        <v>0</v>
      </c>
      <c r="H439" s="199" t="b">
        <v>1</v>
      </c>
      <c r="I439" s="200">
        <v>0</v>
      </c>
      <c r="J439" s="200">
        <v>0</v>
      </c>
      <c r="K439" s="201">
        <v>0</v>
      </c>
      <c r="L439" s="201">
        <v>0</v>
      </c>
      <c r="M439" s="201">
        <v>0</v>
      </c>
      <c r="N439" s="201">
        <v>0</v>
      </c>
      <c r="O439" s="201">
        <v>0</v>
      </c>
      <c r="P439" s="201">
        <v>0</v>
      </c>
      <c r="Q439" s="201">
        <v>0</v>
      </c>
      <c r="R439" s="201">
        <v>0</v>
      </c>
      <c r="S439" s="202">
        <v>1</v>
      </c>
    </row>
    <row r="440" spans="6:19" x14ac:dyDescent="0.2">
      <c r="F440" s="123">
        <v>0</v>
      </c>
      <c r="G440" s="123">
        <v>0</v>
      </c>
      <c r="H440" s="199" t="b">
        <v>1</v>
      </c>
      <c r="I440" s="200">
        <v>0</v>
      </c>
      <c r="J440" s="200">
        <v>0</v>
      </c>
      <c r="K440" s="201">
        <v>0</v>
      </c>
      <c r="L440" s="201">
        <v>0</v>
      </c>
      <c r="M440" s="201">
        <v>0</v>
      </c>
      <c r="N440" s="201">
        <v>0</v>
      </c>
      <c r="O440" s="201">
        <v>0</v>
      </c>
      <c r="P440" s="201">
        <v>0</v>
      </c>
      <c r="Q440" s="201">
        <v>0</v>
      </c>
      <c r="R440" s="201">
        <v>0</v>
      </c>
      <c r="S440" s="202">
        <v>1</v>
      </c>
    </row>
    <row r="441" spans="6:19" x14ac:dyDescent="0.2">
      <c r="F441" s="123">
        <v>0</v>
      </c>
      <c r="G441" s="123">
        <v>0</v>
      </c>
      <c r="H441" s="199" t="b">
        <v>1</v>
      </c>
      <c r="I441" s="200">
        <v>0</v>
      </c>
      <c r="J441" s="200">
        <v>0</v>
      </c>
      <c r="K441" s="201">
        <v>0</v>
      </c>
      <c r="L441" s="201">
        <v>0</v>
      </c>
      <c r="M441" s="201">
        <v>0</v>
      </c>
      <c r="N441" s="201">
        <v>0</v>
      </c>
      <c r="O441" s="201">
        <v>0</v>
      </c>
      <c r="P441" s="201">
        <v>0</v>
      </c>
      <c r="Q441" s="201">
        <v>0</v>
      </c>
      <c r="R441" s="201">
        <v>0</v>
      </c>
      <c r="S441" s="202">
        <v>1</v>
      </c>
    </row>
    <row r="442" spans="6:19" x14ac:dyDescent="0.2">
      <c r="F442" s="123">
        <v>0</v>
      </c>
      <c r="G442" s="123">
        <v>0</v>
      </c>
      <c r="H442" s="199" t="b">
        <v>1</v>
      </c>
      <c r="I442" s="200">
        <v>0</v>
      </c>
      <c r="J442" s="200">
        <v>0</v>
      </c>
      <c r="K442" s="201">
        <v>0</v>
      </c>
      <c r="L442" s="201">
        <v>0</v>
      </c>
      <c r="M442" s="201">
        <v>0</v>
      </c>
      <c r="N442" s="201">
        <v>0</v>
      </c>
      <c r="O442" s="201">
        <v>0</v>
      </c>
      <c r="P442" s="201">
        <v>0</v>
      </c>
      <c r="Q442" s="201">
        <v>0</v>
      </c>
      <c r="R442" s="201">
        <v>0</v>
      </c>
      <c r="S442" s="202">
        <v>1</v>
      </c>
    </row>
    <row r="443" spans="6:19" x14ac:dyDescent="0.2">
      <c r="F443" s="123">
        <v>0</v>
      </c>
      <c r="G443" s="123">
        <v>0</v>
      </c>
      <c r="H443" s="199" t="b">
        <v>1</v>
      </c>
      <c r="I443" s="200">
        <v>0</v>
      </c>
      <c r="J443" s="200">
        <v>0</v>
      </c>
      <c r="K443" s="201">
        <v>0</v>
      </c>
      <c r="L443" s="201">
        <v>0</v>
      </c>
      <c r="M443" s="201">
        <v>0</v>
      </c>
      <c r="N443" s="201">
        <v>0</v>
      </c>
      <c r="O443" s="201">
        <v>0</v>
      </c>
      <c r="P443" s="201">
        <v>0</v>
      </c>
      <c r="Q443" s="201">
        <v>0</v>
      </c>
      <c r="R443" s="201">
        <v>0</v>
      </c>
      <c r="S443" s="202">
        <v>1</v>
      </c>
    </row>
    <row r="444" spans="6:19" x14ac:dyDescent="0.2">
      <c r="F444" s="123">
        <v>0</v>
      </c>
      <c r="G444" s="123">
        <v>0</v>
      </c>
      <c r="H444" s="199" t="b">
        <v>1</v>
      </c>
      <c r="I444" s="200">
        <v>0</v>
      </c>
      <c r="J444" s="200">
        <v>0</v>
      </c>
      <c r="K444" s="201">
        <v>0</v>
      </c>
      <c r="L444" s="201">
        <v>0</v>
      </c>
      <c r="M444" s="201">
        <v>0</v>
      </c>
      <c r="N444" s="201">
        <v>0</v>
      </c>
      <c r="O444" s="201">
        <v>0</v>
      </c>
      <c r="P444" s="201">
        <v>0</v>
      </c>
      <c r="Q444" s="201">
        <v>0</v>
      </c>
      <c r="R444" s="201">
        <v>0</v>
      </c>
      <c r="S444" s="202">
        <v>1</v>
      </c>
    </row>
    <row r="445" spans="6:19" x14ac:dyDescent="0.2">
      <c r="F445" s="123">
        <v>0</v>
      </c>
      <c r="G445" s="123">
        <v>0</v>
      </c>
      <c r="H445" s="199" t="b">
        <v>1</v>
      </c>
      <c r="I445" s="200">
        <v>0</v>
      </c>
      <c r="J445" s="200">
        <v>0</v>
      </c>
      <c r="K445" s="201">
        <v>0</v>
      </c>
      <c r="L445" s="201">
        <v>0</v>
      </c>
      <c r="M445" s="201">
        <v>0</v>
      </c>
      <c r="N445" s="201">
        <v>0</v>
      </c>
      <c r="O445" s="201">
        <v>0</v>
      </c>
      <c r="P445" s="201">
        <v>0</v>
      </c>
      <c r="Q445" s="201">
        <v>0</v>
      </c>
      <c r="R445" s="201">
        <v>0</v>
      </c>
      <c r="S445" s="202">
        <v>1</v>
      </c>
    </row>
    <row r="446" spans="6:19" x14ac:dyDescent="0.2">
      <c r="F446" s="123">
        <v>0</v>
      </c>
      <c r="G446" s="123">
        <v>0</v>
      </c>
      <c r="H446" s="199" t="b">
        <v>1</v>
      </c>
      <c r="I446" s="200">
        <v>0</v>
      </c>
      <c r="J446" s="200">
        <v>0</v>
      </c>
      <c r="K446" s="201">
        <v>0</v>
      </c>
      <c r="L446" s="201">
        <v>0</v>
      </c>
      <c r="M446" s="201">
        <v>0</v>
      </c>
      <c r="N446" s="201">
        <v>0</v>
      </c>
      <c r="O446" s="201">
        <v>0</v>
      </c>
      <c r="P446" s="201">
        <v>0</v>
      </c>
      <c r="Q446" s="201">
        <v>0</v>
      </c>
      <c r="R446" s="201">
        <v>0</v>
      </c>
      <c r="S446" s="202">
        <v>1</v>
      </c>
    </row>
    <row r="447" spans="6:19" x14ac:dyDescent="0.2">
      <c r="F447" s="123">
        <v>0</v>
      </c>
      <c r="G447" s="123">
        <v>0</v>
      </c>
      <c r="H447" s="199" t="b">
        <v>1</v>
      </c>
      <c r="I447" s="200">
        <v>0</v>
      </c>
      <c r="J447" s="200">
        <v>0</v>
      </c>
      <c r="K447" s="201">
        <v>0</v>
      </c>
      <c r="L447" s="201">
        <v>0</v>
      </c>
      <c r="M447" s="201">
        <v>0</v>
      </c>
      <c r="N447" s="201">
        <v>0</v>
      </c>
      <c r="O447" s="201">
        <v>0</v>
      </c>
      <c r="P447" s="201">
        <v>0</v>
      </c>
      <c r="Q447" s="201">
        <v>0</v>
      </c>
      <c r="R447" s="201">
        <v>0</v>
      </c>
      <c r="S447" s="202">
        <v>1</v>
      </c>
    </row>
    <row r="448" spans="6:19" x14ac:dyDescent="0.2">
      <c r="F448" s="123">
        <v>0</v>
      </c>
      <c r="G448" s="123">
        <v>0</v>
      </c>
      <c r="H448" s="199" t="b">
        <v>1</v>
      </c>
      <c r="I448" s="200">
        <v>0</v>
      </c>
      <c r="J448" s="200">
        <v>0</v>
      </c>
      <c r="K448" s="201">
        <v>0</v>
      </c>
      <c r="L448" s="201">
        <v>0</v>
      </c>
      <c r="M448" s="201">
        <v>0</v>
      </c>
      <c r="N448" s="201">
        <v>0</v>
      </c>
      <c r="O448" s="201">
        <v>0</v>
      </c>
      <c r="P448" s="201">
        <v>0</v>
      </c>
      <c r="Q448" s="201">
        <v>0</v>
      </c>
      <c r="R448" s="201">
        <v>0</v>
      </c>
      <c r="S448" s="202">
        <v>1</v>
      </c>
    </row>
    <row r="449" spans="6:19" x14ac:dyDescent="0.2">
      <c r="F449" s="123">
        <v>0</v>
      </c>
      <c r="G449" s="123">
        <v>0</v>
      </c>
      <c r="H449" s="199" t="b">
        <v>1</v>
      </c>
      <c r="I449" s="200">
        <v>0</v>
      </c>
      <c r="J449" s="200">
        <v>0</v>
      </c>
      <c r="K449" s="201">
        <v>0</v>
      </c>
      <c r="L449" s="201">
        <v>0</v>
      </c>
      <c r="M449" s="201">
        <v>0</v>
      </c>
      <c r="N449" s="201">
        <v>0</v>
      </c>
      <c r="O449" s="201">
        <v>0</v>
      </c>
      <c r="P449" s="201">
        <v>0</v>
      </c>
      <c r="Q449" s="201">
        <v>0</v>
      </c>
      <c r="R449" s="201">
        <v>0</v>
      </c>
      <c r="S449" s="202">
        <v>1</v>
      </c>
    </row>
    <row r="450" spans="6:19" x14ac:dyDescent="0.2">
      <c r="F450" s="123">
        <v>0</v>
      </c>
      <c r="G450" s="123">
        <v>0</v>
      </c>
      <c r="H450" s="199" t="b">
        <v>1</v>
      </c>
      <c r="I450" s="200">
        <v>0</v>
      </c>
      <c r="J450" s="200">
        <v>0</v>
      </c>
      <c r="K450" s="201">
        <v>0</v>
      </c>
      <c r="L450" s="201">
        <v>0</v>
      </c>
      <c r="M450" s="201">
        <v>0</v>
      </c>
      <c r="N450" s="201">
        <v>0</v>
      </c>
      <c r="O450" s="201">
        <v>0</v>
      </c>
      <c r="P450" s="201">
        <v>0</v>
      </c>
      <c r="Q450" s="201">
        <v>0</v>
      </c>
      <c r="R450" s="201">
        <v>0</v>
      </c>
      <c r="S450" s="202">
        <v>1</v>
      </c>
    </row>
    <row r="451" spans="6:19" x14ac:dyDescent="0.2">
      <c r="F451" s="123">
        <v>0</v>
      </c>
      <c r="G451" s="123">
        <v>0</v>
      </c>
      <c r="H451" s="199" t="b">
        <v>1</v>
      </c>
      <c r="I451" s="200">
        <v>0</v>
      </c>
      <c r="J451" s="200">
        <v>0</v>
      </c>
      <c r="K451" s="201">
        <v>0</v>
      </c>
      <c r="L451" s="201">
        <v>0</v>
      </c>
      <c r="M451" s="201">
        <v>0</v>
      </c>
      <c r="N451" s="201">
        <v>0</v>
      </c>
      <c r="O451" s="201">
        <v>0</v>
      </c>
      <c r="P451" s="201">
        <v>0</v>
      </c>
      <c r="Q451" s="201">
        <v>0</v>
      </c>
      <c r="R451" s="201">
        <v>0</v>
      </c>
      <c r="S451" s="202">
        <v>1</v>
      </c>
    </row>
    <row r="452" spans="6:19" x14ac:dyDescent="0.2">
      <c r="F452" s="123">
        <v>0</v>
      </c>
      <c r="G452" s="123">
        <v>0</v>
      </c>
      <c r="H452" s="199" t="b">
        <v>1</v>
      </c>
      <c r="I452" s="200">
        <v>0</v>
      </c>
      <c r="J452" s="200">
        <v>0</v>
      </c>
      <c r="K452" s="201">
        <v>0</v>
      </c>
      <c r="L452" s="201">
        <v>0</v>
      </c>
      <c r="M452" s="201">
        <v>0</v>
      </c>
      <c r="N452" s="201">
        <v>0</v>
      </c>
      <c r="O452" s="201">
        <v>0</v>
      </c>
      <c r="P452" s="201">
        <v>0</v>
      </c>
      <c r="Q452" s="201">
        <v>0</v>
      </c>
      <c r="R452" s="201">
        <v>0</v>
      </c>
      <c r="S452" s="202">
        <v>1</v>
      </c>
    </row>
    <row r="453" spans="6:19" x14ac:dyDescent="0.2">
      <c r="F453" s="123">
        <v>0</v>
      </c>
      <c r="G453" s="123">
        <v>0</v>
      </c>
      <c r="H453" s="199" t="b">
        <v>1</v>
      </c>
      <c r="I453" s="200">
        <v>0</v>
      </c>
      <c r="J453" s="200">
        <v>0</v>
      </c>
      <c r="K453" s="201">
        <v>0</v>
      </c>
      <c r="L453" s="201">
        <v>0</v>
      </c>
      <c r="M453" s="201">
        <v>0</v>
      </c>
      <c r="N453" s="201">
        <v>0</v>
      </c>
      <c r="O453" s="201">
        <v>0</v>
      </c>
      <c r="P453" s="201">
        <v>0</v>
      </c>
      <c r="Q453" s="201">
        <v>0</v>
      </c>
      <c r="R453" s="201">
        <v>0</v>
      </c>
      <c r="S453" s="202">
        <v>1</v>
      </c>
    </row>
    <row r="454" spans="6:19" x14ac:dyDescent="0.2">
      <c r="F454" s="123">
        <v>0</v>
      </c>
      <c r="G454" s="123">
        <v>0</v>
      </c>
      <c r="H454" s="199" t="b">
        <v>1</v>
      </c>
      <c r="I454" s="200">
        <v>0</v>
      </c>
      <c r="J454" s="200">
        <v>0</v>
      </c>
      <c r="K454" s="201">
        <v>0</v>
      </c>
      <c r="L454" s="201">
        <v>0</v>
      </c>
      <c r="M454" s="201">
        <v>0</v>
      </c>
      <c r="N454" s="201">
        <v>0</v>
      </c>
      <c r="O454" s="201">
        <v>0</v>
      </c>
      <c r="P454" s="201">
        <v>0</v>
      </c>
      <c r="Q454" s="201">
        <v>0</v>
      </c>
      <c r="R454" s="201">
        <v>0</v>
      </c>
      <c r="S454" s="202">
        <v>1</v>
      </c>
    </row>
    <row r="455" spans="6:19" x14ac:dyDescent="0.2">
      <c r="F455" s="123">
        <v>0</v>
      </c>
      <c r="G455" s="123">
        <v>0</v>
      </c>
      <c r="H455" s="199" t="b">
        <v>1</v>
      </c>
      <c r="I455" s="200">
        <v>0</v>
      </c>
      <c r="J455" s="200">
        <v>0</v>
      </c>
      <c r="K455" s="201">
        <v>0</v>
      </c>
      <c r="L455" s="201">
        <v>0</v>
      </c>
      <c r="M455" s="201">
        <v>0</v>
      </c>
      <c r="N455" s="201">
        <v>0</v>
      </c>
      <c r="O455" s="201">
        <v>0</v>
      </c>
      <c r="P455" s="201">
        <v>0</v>
      </c>
      <c r="Q455" s="201">
        <v>0</v>
      </c>
      <c r="R455" s="201">
        <v>0</v>
      </c>
      <c r="S455" s="202">
        <v>1</v>
      </c>
    </row>
    <row r="456" spans="6:19" x14ac:dyDescent="0.2">
      <c r="F456" s="123">
        <v>0</v>
      </c>
      <c r="G456" s="123">
        <v>0</v>
      </c>
      <c r="H456" s="199" t="b">
        <v>1</v>
      </c>
      <c r="I456" s="200">
        <v>0</v>
      </c>
      <c r="J456" s="200">
        <v>0</v>
      </c>
      <c r="K456" s="201">
        <v>0</v>
      </c>
      <c r="L456" s="201">
        <v>0</v>
      </c>
      <c r="M456" s="201">
        <v>0</v>
      </c>
      <c r="N456" s="201">
        <v>0</v>
      </c>
      <c r="O456" s="201">
        <v>0</v>
      </c>
      <c r="P456" s="201">
        <v>0</v>
      </c>
      <c r="Q456" s="201">
        <v>0</v>
      </c>
      <c r="R456" s="201">
        <v>0</v>
      </c>
      <c r="S456" s="202">
        <v>1</v>
      </c>
    </row>
    <row r="457" spans="6:19" x14ac:dyDescent="0.2">
      <c r="F457" s="123">
        <v>0</v>
      </c>
      <c r="G457" s="123">
        <v>0</v>
      </c>
      <c r="H457" s="199" t="b">
        <v>1</v>
      </c>
      <c r="I457" s="200">
        <v>0</v>
      </c>
      <c r="J457" s="200">
        <v>0</v>
      </c>
      <c r="K457" s="201">
        <v>0</v>
      </c>
      <c r="L457" s="201">
        <v>0</v>
      </c>
      <c r="M457" s="201">
        <v>0</v>
      </c>
      <c r="N457" s="201">
        <v>0</v>
      </c>
      <c r="O457" s="201">
        <v>0</v>
      </c>
      <c r="P457" s="201">
        <v>0</v>
      </c>
      <c r="Q457" s="201">
        <v>0</v>
      </c>
      <c r="R457" s="201">
        <v>0</v>
      </c>
      <c r="S457" s="202">
        <v>1</v>
      </c>
    </row>
    <row r="458" spans="6:19" x14ac:dyDescent="0.2">
      <c r="F458" s="123">
        <v>0</v>
      </c>
      <c r="G458" s="123">
        <v>0</v>
      </c>
      <c r="H458" s="199" t="b">
        <v>1</v>
      </c>
      <c r="I458" s="200">
        <v>0</v>
      </c>
      <c r="J458" s="200">
        <v>0</v>
      </c>
      <c r="K458" s="201">
        <v>0</v>
      </c>
      <c r="L458" s="201">
        <v>0</v>
      </c>
      <c r="M458" s="201">
        <v>0</v>
      </c>
      <c r="N458" s="201">
        <v>0</v>
      </c>
      <c r="O458" s="201">
        <v>0</v>
      </c>
      <c r="P458" s="201">
        <v>0</v>
      </c>
      <c r="Q458" s="201">
        <v>0</v>
      </c>
      <c r="R458" s="201">
        <v>0</v>
      </c>
      <c r="S458" s="202">
        <v>1</v>
      </c>
    </row>
    <row r="459" spans="6:19" x14ac:dyDescent="0.2">
      <c r="F459" s="123">
        <v>0</v>
      </c>
      <c r="G459" s="123">
        <v>0</v>
      </c>
      <c r="H459" s="199" t="b">
        <v>1</v>
      </c>
      <c r="I459" s="200">
        <v>0</v>
      </c>
      <c r="J459" s="200">
        <v>0</v>
      </c>
      <c r="K459" s="201">
        <v>0</v>
      </c>
      <c r="L459" s="201">
        <v>0</v>
      </c>
      <c r="M459" s="201">
        <v>0</v>
      </c>
      <c r="N459" s="201">
        <v>0</v>
      </c>
      <c r="O459" s="201">
        <v>0</v>
      </c>
      <c r="P459" s="201">
        <v>0</v>
      </c>
      <c r="Q459" s="201">
        <v>0</v>
      </c>
      <c r="R459" s="201">
        <v>0</v>
      </c>
      <c r="S459" s="202">
        <v>1</v>
      </c>
    </row>
    <row r="460" spans="6:19" x14ac:dyDescent="0.2">
      <c r="F460" s="123">
        <v>0</v>
      </c>
      <c r="G460" s="123">
        <v>0</v>
      </c>
      <c r="H460" s="199" t="b">
        <v>1</v>
      </c>
      <c r="I460" s="200">
        <v>0</v>
      </c>
      <c r="J460" s="200">
        <v>0</v>
      </c>
      <c r="K460" s="201">
        <v>0</v>
      </c>
      <c r="L460" s="201">
        <v>0</v>
      </c>
      <c r="M460" s="201">
        <v>0</v>
      </c>
      <c r="N460" s="201">
        <v>0</v>
      </c>
      <c r="O460" s="201">
        <v>0</v>
      </c>
      <c r="P460" s="201">
        <v>0</v>
      </c>
      <c r="Q460" s="201">
        <v>0</v>
      </c>
      <c r="R460" s="201">
        <v>0</v>
      </c>
      <c r="S460" s="202">
        <v>1</v>
      </c>
    </row>
    <row r="461" spans="6:19" x14ac:dyDescent="0.2">
      <c r="F461" s="123">
        <v>0</v>
      </c>
      <c r="G461" s="123">
        <v>0</v>
      </c>
      <c r="H461" s="199" t="b">
        <v>1</v>
      </c>
      <c r="I461" s="200">
        <v>0</v>
      </c>
      <c r="J461" s="200">
        <v>0</v>
      </c>
      <c r="K461" s="201">
        <v>0</v>
      </c>
      <c r="L461" s="201">
        <v>0</v>
      </c>
      <c r="M461" s="201">
        <v>0</v>
      </c>
      <c r="N461" s="201">
        <v>0</v>
      </c>
      <c r="O461" s="201">
        <v>0</v>
      </c>
      <c r="P461" s="201">
        <v>0</v>
      </c>
      <c r="Q461" s="201">
        <v>0</v>
      </c>
      <c r="R461" s="201">
        <v>0</v>
      </c>
      <c r="S461" s="202">
        <v>1</v>
      </c>
    </row>
    <row r="462" spans="6:19" x14ac:dyDescent="0.2">
      <c r="F462" s="123">
        <v>0</v>
      </c>
      <c r="G462" s="123">
        <v>0</v>
      </c>
      <c r="H462" s="199" t="b">
        <v>1</v>
      </c>
      <c r="I462" s="200">
        <v>0</v>
      </c>
      <c r="J462" s="200">
        <v>0</v>
      </c>
      <c r="K462" s="201">
        <v>0</v>
      </c>
      <c r="L462" s="201">
        <v>0</v>
      </c>
      <c r="M462" s="201">
        <v>0</v>
      </c>
      <c r="N462" s="201">
        <v>0</v>
      </c>
      <c r="O462" s="201">
        <v>0</v>
      </c>
      <c r="P462" s="201">
        <v>0</v>
      </c>
      <c r="Q462" s="201">
        <v>0</v>
      </c>
      <c r="R462" s="201">
        <v>0</v>
      </c>
      <c r="S462" s="202">
        <v>1</v>
      </c>
    </row>
    <row r="463" spans="6:19" x14ac:dyDescent="0.2">
      <c r="F463" s="123">
        <v>0</v>
      </c>
      <c r="G463" s="123">
        <v>0</v>
      </c>
      <c r="H463" s="199" t="b">
        <v>1</v>
      </c>
      <c r="I463" s="200">
        <v>0</v>
      </c>
      <c r="J463" s="200">
        <v>0</v>
      </c>
      <c r="K463" s="201">
        <v>0</v>
      </c>
      <c r="L463" s="201">
        <v>0</v>
      </c>
      <c r="M463" s="201">
        <v>0</v>
      </c>
      <c r="N463" s="201">
        <v>0</v>
      </c>
      <c r="O463" s="201">
        <v>0</v>
      </c>
      <c r="P463" s="201">
        <v>0</v>
      </c>
      <c r="Q463" s="201">
        <v>0</v>
      </c>
      <c r="R463" s="201">
        <v>0</v>
      </c>
      <c r="S463" s="202">
        <v>1</v>
      </c>
    </row>
    <row r="464" spans="6:19" x14ac:dyDescent="0.2">
      <c r="F464" s="123">
        <v>0</v>
      </c>
      <c r="G464" s="123">
        <v>0</v>
      </c>
      <c r="H464" s="199" t="b">
        <v>1</v>
      </c>
      <c r="I464" s="200">
        <v>0</v>
      </c>
      <c r="J464" s="200">
        <v>0</v>
      </c>
      <c r="K464" s="201">
        <v>0</v>
      </c>
      <c r="L464" s="201">
        <v>0</v>
      </c>
      <c r="M464" s="201">
        <v>0</v>
      </c>
      <c r="N464" s="201">
        <v>0</v>
      </c>
      <c r="O464" s="201">
        <v>0</v>
      </c>
      <c r="P464" s="201">
        <v>0</v>
      </c>
      <c r="Q464" s="201">
        <v>0</v>
      </c>
      <c r="R464" s="201">
        <v>0</v>
      </c>
      <c r="S464" s="202">
        <v>1</v>
      </c>
    </row>
    <row r="465" spans="6:19" x14ac:dyDescent="0.2">
      <c r="F465" s="123">
        <v>0</v>
      </c>
      <c r="G465" s="123">
        <v>0</v>
      </c>
      <c r="H465" s="199" t="b">
        <v>1</v>
      </c>
      <c r="I465" s="200">
        <v>0</v>
      </c>
      <c r="J465" s="200">
        <v>0</v>
      </c>
      <c r="K465" s="201">
        <v>0</v>
      </c>
      <c r="L465" s="201">
        <v>0</v>
      </c>
      <c r="M465" s="201">
        <v>0</v>
      </c>
      <c r="N465" s="201">
        <v>0</v>
      </c>
      <c r="O465" s="201">
        <v>0</v>
      </c>
      <c r="P465" s="201">
        <v>0</v>
      </c>
      <c r="Q465" s="201">
        <v>0</v>
      </c>
      <c r="R465" s="201">
        <v>0</v>
      </c>
      <c r="S465" s="202">
        <v>1</v>
      </c>
    </row>
    <row r="466" spans="6:19" x14ac:dyDescent="0.2">
      <c r="F466" s="123">
        <v>0</v>
      </c>
      <c r="G466" s="123">
        <v>0</v>
      </c>
      <c r="H466" s="199" t="b">
        <v>1</v>
      </c>
      <c r="I466" s="200">
        <v>0</v>
      </c>
      <c r="J466" s="200">
        <v>0</v>
      </c>
      <c r="K466" s="201">
        <v>0</v>
      </c>
      <c r="L466" s="201">
        <v>0</v>
      </c>
      <c r="M466" s="201">
        <v>0</v>
      </c>
      <c r="N466" s="201">
        <v>0</v>
      </c>
      <c r="O466" s="201">
        <v>0</v>
      </c>
      <c r="P466" s="201">
        <v>0</v>
      </c>
      <c r="Q466" s="201">
        <v>0</v>
      </c>
      <c r="R466" s="201">
        <v>0</v>
      </c>
      <c r="S466" s="202">
        <v>1</v>
      </c>
    </row>
    <row r="467" spans="6:19" x14ac:dyDescent="0.2">
      <c r="F467" s="123">
        <v>0</v>
      </c>
      <c r="G467" s="123">
        <v>0</v>
      </c>
      <c r="H467" s="199" t="b">
        <v>1</v>
      </c>
      <c r="I467" s="200">
        <v>0</v>
      </c>
      <c r="J467" s="200">
        <v>0</v>
      </c>
      <c r="K467" s="201">
        <v>0</v>
      </c>
      <c r="L467" s="201">
        <v>0</v>
      </c>
      <c r="M467" s="201">
        <v>0</v>
      </c>
      <c r="N467" s="201">
        <v>0</v>
      </c>
      <c r="O467" s="201">
        <v>0</v>
      </c>
      <c r="P467" s="201">
        <v>0</v>
      </c>
      <c r="Q467" s="201">
        <v>0</v>
      </c>
      <c r="R467" s="201">
        <v>0</v>
      </c>
      <c r="S467" s="202">
        <v>1</v>
      </c>
    </row>
    <row r="468" spans="6:19" x14ac:dyDescent="0.2">
      <c r="F468" s="123">
        <v>0</v>
      </c>
      <c r="G468" s="123">
        <v>0</v>
      </c>
      <c r="H468" s="199" t="b">
        <v>1</v>
      </c>
      <c r="I468" s="200">
        <v>0</v>
      </c>
      <c r="J468" s="200">
        <v>0</v>
      </c>
      <c r="K468" s="201">
        <v>0</v>
      </c>
      <c r="L468" s="201">
        <v>0</v>
      </c>
      <c r="M468" s="201">
        <v>0</v>
      </c>
      <c r="N468" s="201">
        <v>0</v>
      </c>
      <c r="O468" s="201">
        <v>0</v>
      </c>
      <c r="P468" s="201">
        <v>0</v>
      </c>
      <c r="Q468" s="201">
        <v>0</v>
      </c>
      <c r="R468" s="201">
        <v>0</v>
      </c>
      <c r="S468" s="202">
        <v>1</v>
      </c>
    </row>
    <row r="469" spans="6:19" x14ac:dyDescent="0.2">
      <c r="F469" s="123">
        <v>0</v>
      </c>
      <c r="G469" s="123">
        <v>0</v>
      </c>
      <c r="H469" s="199" t="b">
        <v>1</v>
      </c>
      <c r="I469" s="200">
        <v>0</v>
      </c>
      <c r="J469" s="200">
        <v>0</v>
      </c>
      <c r="K469" s="201">
        <v>0</v>
      </c>
      <c r="L469" s="201">
        <v>0</v>
      </c>
      <c r="M469" s="201">
        <v>0</v>
      </c>
      <c r="N469" s="201">
        <v>0</v>
      </c>
      <c r="O469" s="201">
        <v>0</v>
      </c>
      <c r="P469" s="201">
        <v>0</v>
      </c>
      <c r="Q469" s="201">
        <v>0</v>
      </c>
      <c r="R469" s="201">
        <v>0</v>
      </c>
      <c r="S469" s="202">
        <v>1</v>
      </c>
    </row>
    <row r="470" spans="6:19" x14ac:dyDescent="0.2">
      <c r="F470" s="123">
        <v>0</v>
      </c>
      <c r="G470" s="123">
        <v>0</v>
      </c>
      <c r="H470" s="199" t="b">
        <v>1</v>
      </c>
      <c r="I470" s="200">
        <v>0</v>
      </c>
      <c r="J470" s="200">
        <v>0</v>
      </c>
      <c r="K470" s="201">
        <v>0</v>
      </c>
      <c r="L470" s="201">
        <v>0</v>
      </c>
      <c r="M470" s="201">
        <v>0</v>
      </c>
      <c r="N470" s="201">
        <v>0</v>
      </c>
      <c r="O470" s="201">
        <v>0</v>
      </c>
      <c r="P470" s="201">
        <v>0</v>
      </c>
      <c r="Q470" s="201">
        <v>0</v>
      </c>
      <c r="R470" s="201">
        <v>0</v>
      </c>
      <c r="S470" s="202">
        <v>1</v>
      </c>
    </row>
    <row r="471" spans="6:19" x14ac:dyDescent="0.2">
      <c r="F471" s="123">
        <v>0</v>
      </c>
      <c r="G471" s="123">
        <v>0</v>
      </c>
      <c r="H471" s="199" t="b">
        <v>1</v>
      </c>
      <c r="I471" s="200">
        <v>0</v>
      </c>
      <c r="J471" s="200">
        <v>0</v>
      </c>
      <c r="K471" s="201">
        <v>0</v>
      </c>
      <c r="L471" s="201">
        <v>0</v>
      </c>
      <c r="M471" s="201">
        <v>0</v>
      </c>
      <c r="N471" s="201">
        <v>0</v>
      </c>
      <c r="O471" s="201">
        <v>0</v>
      </c>
      <c r="P471" s="201">
        <v>0</v>
      </c>
      <c r="Q471" s="201">
        <v>0</v>
      </c>
      <c r="R471" s="201">
        <v>0</v>
      </c>
      <c r="S471" s="202">
        <v>1</v>
      </c>
    </row>
    <row r="472" spans="6:19" x14ac:dyDescent="0.2">
      <c r="F472" s="123">
        <v>0</v>
      </c>
      <c r="G472" s="123">
        <v>0</v>
      </c>
      <c r="H472" s="199" t="b">
        <v>1</v>
      </c>
      <c r="I472" s="200">
        <v>0</v>
      </c>
      <c r="J472" s="200">
        <v>0</v>
      </c>
      <c r="K472" s="201">
        <v>0</v>
      </c>
      <c r="L472" s="201">
        <v>0</v>
      </c>
      <c r="M472" s="201">
        <v>0</v>
      </c>
      <c r="N472" s="201">
        <v>0</v>
      </c>
      <c r="O472" s="201">
        <v>0</v>
      </c>
      <c r="P472" s="201">
        <v>0</v>
      </c>
      <c r="Q472" s="201">
        <v>0</v>
      </c>
      <c r="R472" s="201">
        <v>0</v>
      </c>
      <c r="S472" s="202">
        <v>1</v>
      </c>
    </row>
    <row r="473" spans="6:19" x14ac:dyDescent="0.2">
      <c r="F473" s="123">
        <v>0</v>
      </c>
      <c r="G473" s="123">
        <v>0</v>
      </c>
      <c r="H473" s="199" t="b">
        <v>1</v>
      </c>
      <c r="I473" s="200">
        <v>0</v>
      </c>
      <c r="J473" s="200">
        <v>0</v>
      </c>
      <c r="K473" s="201">
        <v>0</v>
      </c>
      <c r="L473" s="201">
        <v>0</v>
      </c>
      <c r="M473" s="201">
        <v>0</v>
      </c>
      <c r="N473" s="201">
        <v>0</v>
      </c>
      <c r="O473" s="201">
        <v>0</v>
      </c>
      <c r="P473" s="201">
        <v>0</v>
      </c>
      <c r="Q473" s="201">
        <v>0</v>
      </c>
      <c r="R473" s="201">
        <v>0</v>
      </c>
      <c r="S473" s="202">
        <v>1</v>
      </c>
    </row>
    <row r="474" spans="6:19" x14ac:dyDescent="0.2">
      <c r="F474" s="123">
        <v>0</v>
      </c>
      <c r="G474" s="123">
        <v>0</v>
      </c>
      <c r="H474" s="199" t="b">
        <v>1</v>
      </c>
      <c r="I474" s="200">
        <v>0</v>
      </c>
      <c r="J474" s="200">
        <v>0</v>
      </c>
      <c r="K474" s="201">
        <v>0</v>
      </c>
      <c r="L474" s="201">
        <v>0</v>
      </c>
      <c r="M474" s="201">
        <v>0</v>
      </c>
      <c r="N474" s="201">
        <v>0</v>
      </c>
      <c r="O474" s="201">
        <v>0</v>
      </c>
      <c r="P474" s="201">
        <v>0</v>
      </c>
      <c r="Q474" s="201">
        <v>0</v>
      </c>
      <c r="R474" s="201">
        <v>0</v>
      </c>
      <c r="S474" s="202">
        <v>1</v>
      </c>
    </row>
    <row r="475" spans="6:19" x14ac:dyDescent="0.2">
      <c r="F475" s="123">
        <v>0</v>
      </c>
      <c r="G475" s="123">
        <v>0</v>
      </c>
      <c r="H475" s="199" t="b">
        <v>1</v>
      </c>
      <c r="I475" s="200">
        <v>0</v>
      </c>
      <c r="J475" s="200">
        <v>0</v>
      </c>
      <c r="K475" s="201">
        <v>0</v>
      </c>
      <c r="L475" s="201">
        <v>0</v>
      </c>
      <c r="M475" s="201">
        <v>0</v>
      </c>
      <c r="N475" s="201">
        <v>0</v>
      </c>
      <c r="O475" s="201">
        <v>0</v>
      </c>
      <c r="P475" s="201">
        <v>0</v>
      </c>
      <c r="Q475" s="201">
        <v>0</v>
      </c>
      <c r="R475" s="201">
        <v>0</v>
      </c>
      <c r="S475" s="202">
        <v>1</v>
      </c>
    </row>
    <row r="476" spans="6:19" x14ac:dyDescent="0.2">
      <c r="F476" s="123">
        <v>0</v>
      </c>
      <c r="G476" s="123">
        <v>0</v>
      </c>
      <c r="H476" s="199" t="b">
        <v>1</v>
      </c>
      <c r="I476" s="200">
        <v>0</v>
      </c>
      <c r="J476" s="200">
        <v>0</v>
      </c>
      <c r="K476" s="201">
        <v>0</v>
      </c>
      <c r="L476" s="201">
        <v>0</v>
      </c>
      <c r="M476" s="201">
        <v>0</v>
      </c>
      <c r="N476" s="201">
        <v>0</v>
      </c>
      <c r="O476" s="201">
        <v>0</v>
      </c>
      <c r="P476" s="201">
        <v>0</v>
      </c>
      <c r="Q476" s="201">
        <v>0</v>
      </c>
      <c r="R476" s="201">
        <v>0</v>
      </c>
      <c r="S476" s="202">
        <v>1</v>
      </c>
    </row>
    <row r="477" spans="6:19" x14ac:dyDescent="0.2">
      <c r="F477" s="123">
        <v>0</v>
      </c>
      <c r="G477" s="123">
        <v>0</v>
      </c>
      <c r="H477" s="199" t="b">
        <v>1</v>
      </c>
      <c r="I477" s="200">
        <v>0</v>
      </c>
      <c r="J477" s="200">
        <v>0</v>
      </c>
      <c r="K477" s="201">
        <v>0</v>
      </c>
      <c r="L477" s="201">
        <v>0</v>
      </c>
      <c r="M477" s="201">
        <v>0</v>
      </c>
      <c r="N477" s="201">
        <v>0</v>
      </c>
      <c r="O477" s="201">
        <v>0</v>
      </c>
      <c r="P477" s="201">
        <v>0</v>
      </c>
      <c r="Q477" s="201">
        <v>0</v>
      </c>
      <c r="R477" s="201">
        <v>0</v>
      </c>
      <c r="S477" s="202">
        <v>1</v>
      </c>
    </row>
    <row r="478" spans="6:19" x14ac:dyDescent="0.2">
      <c r="F478" s="123">
        <v>0</v>
      </c>
      <c r="G478" s="123">
        <v>0</v>
      </c>
      <c r="H478" s="199" t="b">
        <v>1</v>
      </c>
      <c r="I478" s="200">
        <v>0</v>
      </c>
      <c r="J478" s="200">
        <v>0</v>
      </c>
      <c r="K478" s="201">
        <v>0</v>
      </c>
      <c r="L478" s="201">
        <v>0</v>
      </c>
      <c r="M478" s="201">
        <v>0</v>
      </c>
      <c r="N478" s="201">
        <v>0</v>
      </c>
      <c r="O478" s="201">
        <v>0</v>
      </c>
      <c r="P478" s="201">
        <v>0</v>
      </c>
      <c r="Q478" s="201">
        <v>0</v>
      </c>
      <c r="R478" s="201">
        <v>0</v>
      </c>
      <c r="S478" s="202">
        <v>1</v>
      </c>
    </row>
    <row r="479" spans="6:19" x14ac:dyDescent="0.2">
      <c r="F479" s="123">
        <v>0</v>
      </c>
      <c r="G479" s="123">
        <v>0</v>
      </c>
      <c r="H479" s="199" t="b">
        <v>1</v>
      </c>
      <c r="I479" s="200">
        <v>0</v>
      </c>
      <c r="J479" s="200">
        <v>0</v>
      </c>
      <c r="K479" s="201">
        <v>0</v>
      </c>
      <c r="L479" s="201">
        <v>0</v>
      </c>
      <c r="M479" s="201">
        <v>0</v>
      </c>
      <c r="N479" s="201">
        <v>0</v>
      </c>
      <c r="O479" s="201">
        <v>0</v>
      </c>
      <c r="P479" s="201">
        <v>0</v>
      </c>
      <c r="Q479" s="201">
        <v>0</v>
      </c>
      <c r="R479" s="201">
        <v>0</v>
      </c>
      <c r="S479" s="202">
        <v>1</v>
      </c>
    </row>
    <row r="480" spans="6:19" x14ac:dyDescent="0.2">
      <c r="F480" s="123">
        <v>0</v>
      </c>
      <c r="G480" s="123">
        <v>0</v>
      </c>
      <c r="H480" s="199" t="b">
        <v>1</v>
      </c>
      <c r="I480" s="200">
        <v>0</v>
      </c>
      <c r="J480" s="200">
        <v>0</v>
      </c>
      <c r="K480" s="201">
        <v>0</v>
      </c>
      <c r="L480" s="201">
        <v>0</v>
      </c>
      <c r="M480" s="201">
        <v>0</v>
      </c>
      <c r="N480" s="201">
        <v>0</v>
      </c>
      <c r="O480" s="201">
        <v>0</v>
      </c>
      <c r="P480" s="201">
        <v>0</v>
      </c>
      <c r="Q480" s="201">
        <v>0</v>
      </c>
      <c r="R480" s="201">
        <v>0</v>
      </c>
      <c r="S480" s="202">
        <v>1</v>
      </c>
    </row>
    <row r="481" spans="6:19" x14ac:dyDescent="0.2">
      <c r="F481" s="123">
        <v>0</v>
      </c>
      <c r="G481" s="123">
        <v>0</v>
      </c>
      <c r="H481" s="199" t="b">
        <v>1</v>
      </c>
      <c r="I481" s="200">
        <v>0</v>
      </c>
      <c r="J481" s="200">
        <v>0</v>
      </c>
      <c r="K481" s="201">
        <v>0</v>
      </c>
      <c r="L481" s="201">
        <v>0</v>
      </c>
      <c r="M481" s="201">
        <v>0</v>
      </c>
      <c r="N481" s="201">
        <v>0</v>
      </c>
      <c r="O481" s="201">
        <v>0</v>
      </c>
      <c r="P481" s="201">
        <v>0</v>
      </c>
      <c r="Q481" s="201">
        <v>0</v>
      </c>
      <c r="R481" s="201">
        <v>0</v>
      </c>
      <c r="S481" s="202">
        <v>1</v>
      </c>
    </row>
    <row r="482" spans="6:19" x14ac:dyDescent="0.2">
      <c r="F482" s="123">
        <v>0</v>
      </c>
      <c r="G482" s="123">
        <v>0</v>
      </c>
      <c r="H482" s="199" t="b">
        <v>1</v>
      </c>
      <c r="I482" s="200">
        <v>0</v>
      </c>
      <c r="J482" s="200">
        <v>0</v>
      </c>
      <c r="K482" s="201">
        <v>0</v>
      </c>
      <c r="L482" s="201">
        <v>0</v>
      </c>
      <c r="M482" s="201">
        <v>0</v>
      </c>
      <c r="N482" s="201">
        <v>0</v>
      </c>
      <c r="O482" s="201">
        <v>0</v>
      </c>
      <c r="P482" s="201">
        <v>0</v>
      </c>
      <c r="Q482" s="201">
        <v>0</v>
      </c>
      <c r="R482" s="201">
        <v>0</v>
      </c>
      <c r="S482" s="202">
        <v>1</v>
      </c>
    </row>
    <row r="483" spans="6:19" x14ac:dyDescent="0.2">
      <c r="F483" s="123">
        <v>0</v>
      </c>
      <c r="G483" s="123">
        <v>0</v>
      </c>
      <c r="H483" s="199" t="b">
        <v>1</v>
      </c>
      <c r="I483" s="200">
        <v>0</v>
      </c>
      <c r="J483" s="200">
        <v>0</v>
      </c>
      <c r="K483" s="201">
        <v>0</v>
      </c>
      <c r="L483" s="201">
        <v>0</v>
      </c>
      <c r="M483" s="201">
        <v>0</v>
      </c>
      <c r="N483" s="201">
        <v>0</v>
      </c>
      <c r="O483" s="201">
        <v>0</v>
      </c>
      <c r="P483" s="201">
        <v>0</v>
      </c>
      <c r="Q483" s="201">
        <v>0</v>
      </c>
      <c r="R483" s="201">
        <v>0</v>
      </c>
      <c r="S483" s="202">
        <v>1</v>
      </c>
    </row>
    <row r="484" spans="6:19" x14ac:dyDescent="0.2">
      <c r="F484" s="123">
        <v>0</v>
      </c>
      <c r="G484" s="123">
        <v>0</v>
      </c>
      <c r="H484" s="199" t="b">
        <v>1</v>
      </c>
      <c r="I484" s="200">
        <v>0</v>
      </c>
      <c r="J484" s="200">
        <v>0</v>
      </c>
      <c r="K484" s="201">
        <v>0</v>
      </c>
      <c r="L484" s="201">
        <v>0</v>
      </c>
      <c r="M484" s="201">
        <v>0</v>
      </c>
      <c r="N484" s="201">
        <v>0</v>
      </c>
      <c r="O484" s="201">
        <v>0</v>
      </c>
      <c r="P484" s="201">
        <v>0</v>
      </c>
      <c r="Q484" s="201">
        <v>0</v>
      </c>
      <c r="R484" s="201">
        <v>0</v>
      </c>
      <c r="S484" s="202">
        <v>1</v>
      </c>
    </row>
    <row r="485" spans="6:19" x14ac:dyDescent="0.2">
      <c r="F485" s="123">
        <v>0</v>
      </c>
      <c r="G485" s="123">
        <v>0</v>
      </c>
      <c r="H485" s="199" t="b">
        <v>1</v>
      </c>
      <c r="I485" s="200">
        <v>0</v>
      </c>
      <c r="J485" s="200">
        <v>0</v>
      </c>
      <c r="K485" s="201">
        <v>0</v>
      </c>
      <c r="L485" s="201">
        <v>0</v>
      </c>
      <c r="M485" s="201">
        <v>0</v>
      </c>
      <c r="N485" s="201">
        <v>0</v>
      </c>
      <c r="O485" s="201">
        <v>0</v>
      </c>
      <c r="P485" s="201">
        <v>0</v>
      </c>
      <c r="Q485" s="201">
        <v>0</v>
      </c>
      <c r="R485" s="201">
        <v>0</v>
      </c>
      <c r="S485" s="202">
        <v>1</v>
      </c>
    </row>
    <row r="486" spans="6:19" x14ac:dyDescent="0.2">
      <c r="F486" s="123">
        <v>0</v>
      </c>
      <c r="G486" s="123">
        <v>0</v>
      </c>
      <c r="H486" s="199" t="b">
        <v>1</v>
      </c>
      <c r="I486" s="200">
        <v>0</v>
      </c>
      <c r="J486" s="200">
        <v>0</v>
      </c>
      <c r="K486" s="201">
        <v>0</v>
      </c>
      <c r="L486" s="201">
        <v>0</v>
      </c>
      <c r="M486" s="201">
        <v>0</v>
      </c>
      <c r="N486" s="201">
        <v>0</v>
      </c>
      <c r="O486" s="201">
        <v>0</v>
      </c>
      <c r="P486" s="201">
        <v>0</v>
      </c>
      <c r="Q486" s="201">
        <v>0</v>
      </c>
      <c r="R486" s="201">
        <v>0</v>
      </c>
      <c r="S486" s="202">
        <v>1</v>
      </c>
    </row>
    <row r="487" spans="6:19" x14ac:dyDescent="0.2">
      <c r="F487" s="123">
        <v>0</v>
      </c>
      <c r="G487" s="123">
        <v>0</v>
      </c>
      <c r="H487" s="199" t="b">
        <v>1</v>
      </c>
      <c r="I487" s="200">
        <v>0</v>
      </c>
      <c r="J487" s="200">
        <v>0</v>
      </c>
      <c r="K487" s="201">
        <v>0</v>
      </c>
      <c r="L487" s="201">
        <v>0</v>
      </c>
      <c r="M487" s="201">
        <v>0</v>
      </c>
      <c r="N487" s="201">
        <v>0</v>
      </c>
      <c r="O487" s="201">
        <v>0</v>
      </c>
      <c r="P487" s="201">
        <v>0</v>
      </c>
      <c r="Q487" s="201">
        <v>0</v>
      </c>
      <c r="R487" s="201">
        <v>0</v>
      </c>
      <c r="S487" s="202">
        <v>1</v>
      </c>
    </row>
    <row r="488" spans="6:19" x14ac:dyDescent="0.2">
      <c r="F488" s="123">
        <v>0</v>
      </c>
      <c r="G488" s="123">
        <v>0</v>
      </c>
      <c r="H488" s="199" t="b">
        <v>1</v>
      </c>
      <c r="I488" s="200">
        <v>0</v>
      </c>
      <c r="J488" s="200">
        <v>0</v>
      </c>
      <c r="K488" s="201">
        <v>0</v>
      </c>
      <c r="L488" s="201">
        <v>0</v>
      </c>
      <c r="M488" s="201">
        <v>0</v>
      </c>
      <c r="N488" s="201">
        <v>0</v>
      </c>
      <c r="O488" s="201">
        <v>0</v>
      </c>
      <c r="P488" s="201">
        <v>0</v>
      </c>
      <c r="Q488" s="201">
        <v>0</v>
      </c>
      <c r="R488" s="201">
        <v>0</v>
      </c>
      <c r="S488" s="202">
        <v>1</v>
      </c>
    </row>
    <row r="489" spans="6:19" x14ac:dyDescent="0.2">
      <c r="F489" s="123">
        <v>0</v>
      </c>
      <c r="G489" s="123">
        <v>0</v>
      </c>
      <c r="H489" s="199" t="b">
        <v>1</v>
      </c>
      <c r="I489" s="200">
        <v>0</v>
      </c>
      <c r="J489" s="200">
        <v>0</v>
      </c>
      <c r="K489" s="201">
        <v>0</v>
      </c>
      <c r="L489" s="201">
        <v>0</v>
      </c>
      <c r="M489" s="201">
        <v>0</v>
      </c>
      <c r="N489" s="201">
        <v>0</v>
      </c>
      <c r="O489" s="201">
        <v>0</v>
      </c>
      <c r="P489" s="201">
        <v>0</v>
      </c>
      <c r="Q489" s="201">
        <v>0</v>
      </c>
      <c r="R489" s="201">
        <v>0</v>
      </c>
      <c r="S489" s="202">
        <v>1</v>
      </c>
    </row>
    <row r="490" spans="6:19" x14ac:dyDescent="0.2">
      <c r="F490" s="123">
        <v>0</v>
      </c>
      <c r="G490" s="123">
        <v>0</v>
      </c>
      <c r="H490" s="199" t="b">
        <v>1</v>
      </c>
      <c r="I490" s="200">
        <v>0</v>
      </c>
      <c r="J490" s="200">
        <v>0</v>
      </c>
      <c r="K490" s="201">
        <v>0</v>
      </c>
      <c r="L490" s="201">
        <v>0</v>
      </c>
      <c r="M490" s="201">
        <v>0</v>
      </c>
      <c r="N490" s="201">
        <v>0</v>
      </c>
      <c r="O490" s="201">
        <v>0</v>
      </c>
      <c r="P490" s="201">
        <v>0</v>
      </c>
      <c r="Q490" s="201">
        <v>0</v>
      </c>
      <c r="R490" s="201">
        <v>0</v>
      </c>
      <c r="S490" s="202">
        <v>1</v>
      </c>
    </row>
    <row r="491" spans="6:19" x14ac:dyDescent="0.2">
      <c r="F491" s="123">
        <v>0</v>
      </c>
      <c r="G491" s="123">
        <v>0</v>
      </c>
      <c r="H491" s="199" t="b">
        <v>1</v>
      </c>
      <c r="I491" s="200">
        <v>0</v>
      </c>
      <c r="J491" s="200">
        <v>0</v>
      </c>
      <c r="K491" s="201">
        <v>0</v>
      </c>
      <c r="L491" s="201">
        <v>0</v>
      </c>
      <c r="M491" s="201">
        <v>0</v>
      </c>
      <c r="N491" s="201">
        <v>0</v>
      </c>
      <c r="O491" s="201">
        <v>0</v>
      </c>
      <c r="P491" s="201">
        <v>0</v>
      </c>
      <c r="Q491" s="201">
        <v>0</v>
      </c>
      <c r="R491" s="201">
        <v>0</v>
      </c>
      <c r="S491" s="202">
        <v>1</v>
      </c>
    </row>
    <row r="492" spans="6:19" x14ac:dyDescent="0.2">
      <c r="F492" s="123">
        <v>0</v>
      </c>
      <c r="G492" s="123">
        <v>0</v>
      </c>
      <c r="H492" s="199" t="b">
        <v>1</v>
      </c>
      <c r="I492" s="200">
        <v>0</v>
      </c>
      <c r="J492" s="200">
        <v>0</v>
      </c>
      <c r="K492" s="201">
        <v>0</v>
      </c>
      <c r="L492" s="201">
        <v>0</v>
      </c>
      <c r="M492" s="201">
        <v>0</v>
      </c>
      <c r="N492" s="201">
        <v>0</v>
      </c>
      <c r="O492" s="201">
        <v>0</v>
      </c>
      <c r="P492" s="201">
        <v>0</v>
      </c>
      <c r="Q492" s="201">
        <v>0</v>
      </c>
      <c r="R492" s="201">
        <v>0</v>
      </c>
      <c r="S492" s="202">
        <v>1</v>
      </c>
    </row>
    <row r="493" spans="6:19" x14ac:dyDescent="0.2">
      <c r="F493" s="123">
        <v>0</v>
      </c>
      <c r="G493" s="123">
        <v>0</v>
      </c>
      <c r="H493" s="199" t="b">
        <v>1</v>
      </c>
      <c r="I493" s="200">
        <v>0</v>
      </c>
      <c r="J493" s="200">
        <v>0</v>
      </c>
      <c r="K493" s="201">
        <v>0</v>
      </c>
      <c r="L493" s="201">
        <v>0</v>
      </c>
      <c r="M493" s="201">
        <v>0</v>
      </c>
      <c r="N493" s="201">
        <v>0</v>
      </c>
      <c r="O493" s="201">
        <v>0</v>
      </c>
      <c r="P493" s="201">
        <v>0</v>
      </c>
      <c r="Q493" s="201">
        <v>0</v>
      </c>
      <c r="R493" s="201">
        <v>0</v>
      </c>
      <c r="S493" s="202">
        <v>1</v>
      </c>
    </row>
    <row r="494" spans="6:19" x14ac:dyDescent="0.2">
      <c r="F494" s="123">
        <v>0</v>
      </c>
      <c r="G494" s="123">
        <v>0</v>
      </c>
      <c r="H494" s="199" t="b">
        <v>1</v>
      </c>
      <c r="I494" s="200">
        <v>0</v>
      </c>
      <c r="J494" s="200">
        <v>0</v>
      </c>
      <c r="K494" s="201">
        <v>0</v>
      </c>
      <c r="L494" s="201">
        <v>0</v>
      </c>
      <c r="M494" s="201">
        <v>0</v>
      </c>
      <c r="N494" s="201">
        <v>0</v>
      </c>
      <c r="O494" s="201">
        <v>0</v>
      </c>
      <c r="P494" s="201">
        <v>0</v>
      </c>
      <c r="Q494" s="201">
        <v>0</v>
      </c>
      <c r="R494" s="201">
        <v>0</v>
      </c>
      <c r="S494" s="202">
        <v>1</v>
      </c>
    </row>
    <row r="495" spans="6:19" x14ac:dyDescent="0.2">
      <c r="F495" s="123">
        <v>0</v>
      </c>
      <c r="G495" s="123">
        <v>0</v>
      </c>
      <c r="H495" s="199" t="b">
        <v>1</v>
      </c>
      <c r="I495" s="200">
        <v>0</v>
      </c>
      <c r="J495" s="200">
        <v>0</v>
      </c>
      <c r="K495" s="201">
        <v>0</v>
      </c>
      <c r="L495" s="201">
        <v>0</v>
      </c>
      <c r="M495" s="201">
        <v>0</v>
      </c>
      <c r="N495" s="201">
        <v>0</v>
      </c>
      <c r="O495" s="201">
        <v>0</v>
      </c>
      <c r="P495" s="201">
        <v>0</v>
      </c>
      <c r="Q495" s="201">
        <v>0</v>
      </c>
      <c r="R495" s="201">
        <v>0</v>
      </c>
      <c r="S495" s="202">
        <v>1</v>
      </c>
    </row>
    <row r="496" spans="6:19" x14ac:dyDescent="0.2">
      <c r="F496" s="123">
        <v>0</v>
      </c>
      <c r="G496" s="123">
        <v>0</v>
      </c>
      <c r="H496" s="199" t="b">
        <v>1</v>
      </c>
      <c r="I496" s="200">
        <v>0</v>
      </c>
      <c r="J496" s="200">
        <v>0</v>
      </c>
      <c r="K496" s="201">
        <v>0</v>
      </c>
      <c r="L496" s="201">
        <v>0</v>
      </c>
      <c r="M496" s="201">
        <v>0</v>
      </c>
      <c r="N496" s="201">
        <v>0</v>
      </c>
      <c r="O496" s="201">
        <v>0</v>
      </c>
      <c r="P496" s="201">
        <v>0</v>
      </c>
      <c r="Q496" s="201">
        <v>0</v>
      </c>
      <c r="R496" s="201">
        <v>0</v>
      </c>
      <c r="S496" s="202">
        <v>1</v>
      </c>
    </row>
    <row r="497" spans="6:19" x14ac:dyDescent="0.2">
      <c r="F497" s="123">
        <v>0</v>
      </c>
      <c r="G497" s="123">
        <v>0</v>
      </c>
      <c r="H497" s="199" t="b">
        <v>1</v>
      </c>
      <c r="I497" s="200">
        <v>0</v>
      </c>
      <c r="J497" s="200">
        <v>0</v>
      </c>
      <c r="K497" s="201">
        <v>0</v>
      </c>
      <c r="L497" s="201">
        <v>0</v>
      </c>
      <c r="M497" s="201">
        <v>0</v>
      </c>
      <c r="N497" s="201">
        <v>0</v>
      </c>
      <c r="O497" s="201">
        <v>0</v>
      </c>
      <c r="P497" s="201">
        <v>0</v>
      </c>
      <c r="Q497" s="201">
        <v>0</v>
      </c>
      <c r="R497" s="201">
        <v>0</v>
      </c>
      <c r="S497" s="202">
        <v>1</v>
      </c>
    </row>
    <row r="498" spans="6:19" x14ac:dyDescent="0.2">
      <c r="F498" s="123">
        <v>0</v>
      </c>
      <c r="G498" s="123">
        <v>0</v>
      </c>
      <c r="H498" s="199" t="b">
        <v>1</v>
      </c>
      <c r="I498" s="200">
        <v>0</v>
      </c>
      <c r="J498" s="200">
        <v>0</v>
      </c>
      <c r="K498" s="201">
        <v>0</v>
      </c>
      <c r="L498" s="201">
        <v>0</v>
      </c>
      <c r="M498" s="201">
        <v>0</v>
      </c>
      <c r="N498" s="201">
        <v>0</v>
      </c>
      <c r="O498" s="201">
        <v>0</v>
      </c>
      <c r="P498" s="201">
        <v>0</v>
      </c>
      <c r="Q498" s="201">
        <v>0</v>
      </c>
      <c r="R498" s="201">
        <v>0</v>
      </c>
      <c r="S498" s="202">
        <v>1</v>
      </c>
    </row>
    <row r="499" spans="6:19" x14ac:dyDescent="0.2">
      <c r="F499" s="123">
        <v>0</v>
      </c>
      <c r="G499" s="123">
        <v>0</v>
      </c>
      <c r="H499" s="199" t="b">
        <v>1</v>
      </c>
      <c r="I499" s="200">
        <v>0</v>
      </c>
      <c r="J499" s="200">
        <v>0</v>
      </c>
      <c r="K499" s="201">
        <v>0</v>
      </c>
      <c r="L499" s="201">
        <v>0</v>
      </c>
      <c r="M499" s="201">
        <v>0</v>
      </c>
      <c r="N499" s="201">
        <v>0</v>
      </c>
      <c r="O499" s="201">
        <v>0</v>
      </c>
      <c r="P499" s="201">
        <v>0</v>
      </c>
      <c r="Q499" s="201">
        <v>0</v>
      </c>
      <c r="R499" s="201">
        <v>0</v>
      </c>
      <c r="S499" s="202">
        <v>1</v>
      </c>
    </row>
    <row r="500" spans="6:19" x14ac:dyDescent="0.2">
      <c r="F500" s="123">
        <v>0</v>
      </c>
      <c r="G500" s="123">
        <v>0</v>
      </c>
      <c r="H500" s="199" t="b">
        <v>1</v>
      </c>
      <c r="I500" s="200">
        <v>0</v>
      </c>
      <c r="J500" s="200">
        <v>0</v>
      </c>
      <c r="K500" s="201">
        <v>0</v>
      </c>
      <c r="L500" s="201">
        <v>0</v>
      </c>
      <c r="M500" s="201">
        <v>0</v>
      </c>
      <c r="N500" s="201">
        <v>0</v>
      </c>
      <c r="O500" s="201">
        <v>0</v>
      </c>
      <c r="P500" s="201">
        <v>0</v>
      </c>
      <c r="Q500" s="201">
        <v>0</v>
      </c>
      <c r="R500" s="201">
        <v>0</v>
      </c>
      <c r="S500" s="202">
        <v>1</v>
      </c>
    </row>
    <row r="501" spans="6:19" x14ac:dyDescent="0.2">
      <c r="F501" s="123">
        <v>0</v>
      </c>
      <c r="G501" s="123">
        <v>0</v>
      </c>
      <c r="H501" s="199" t="b">
        <v>1</v>
      </c>
      <c r="I501" s="200">
        <v>0</v>
      </c>
      <c r="J501" s="200">
        <v>0</v>
      </c>
      <c r="K501" s="201">
        <v>0</v>
      </c>
      <c r="L501" s="201">
        <v>0</v>
      </c>
      <c r="M501" s="201">
        <v>0</v>
      </c>
      <c r="N501" s="201">
        <v>0</v>
      </c>
      <c r="O501" s="201">
        <v>0</v>
      </c>
      <c r="P501" s="201">
        <v>0</v>
      </c>
      <c r="Q501" s="201">
        <v>0</v>
      </c>
      <c r="R501" s="201">
        <v>0</v>
      </c>
      <c r="S501" s="202">
        <v>1</v>
      </c>
    </row>
    <row r="502" spans="6:19" x14ac:dyDescent="0.2">
      <c r="F502" s="123">
        <v>0</v>
      </c>
      <c r="G502" s="123">
        <v>0</v>
      </c>
      <c r="H502" s="199" t="b">
        <v>1</v>
      </c>
      <c r="I502" s="200">
        <v>0</v>
      </c>
      <c r="J502" s="200">
        <v>0</v>
      </c>
      <c r="K502" s="201">
        <v>0</v>
      </c>
      <c r="L502" s="201">
        <v>0</v>
      </c>
      <c r="M502" s="201">
        <v>0</v>
      </c>
      <c r="N502" s="201">
        <v>0</v>
      </c>
      <c r="O502" s="201">
        <v>0</v>
      </c>
      <c r="P502" s="201">
        <v>0</v>
      </c>
      <c r="Q502" s="201">
        <v>0</v>
      </c>
      <c r="R502" s="201">
        <v>0</v>
      </c>
      <c r="S502" s="202">
        <v>1</v>
      </c>
    </row>
    <row r="503" spans="6:19" x14ac:dyDescent="0.2">
      <c r="F503" s="123">
        <v>0</v>
      </c>
      <c r="G503" s="123">
        <v>0</v>
      </c>
      <c r="H503" s="199" t="b">
        <v>1</v>
      </c>
      <c r="I503" s="200">
        <v>0</v>
      </c>
      <c r="J503" s="200">
        <v>0</v>
      </c>
      <c r="K503" s="201">
        <v>0</v>
      </c>
      <c r="L503" s="201">
        <v>0</v>
      </c>
      <c r="M503" s="201">
        <v>0</v>
      </c>
      <c r="N503" s="201">
        <v>0</v>
      </c>
      <c r="O503" s="201">
        <v>0</v>
      </c>
      <c r="P503" s="201">
        <v>0</v>
      </c>
      <c r="Q503" s="201">
        <v>0</v>
      </c>
      <c r="R503" s="201">
        <v>0</v>
      </c>
      <c r="S503" s="202">
        <v>1</v>
      </c>
    </row>
    <row r="504" spans="6:19" x14ac:dyDescent="0.2">
      <c r="F504" s="123">
        <v>0</v>
      </c>
      <c r="G504" s="123">
        <v>0</v>
      </c>
      <c r="H504" s="199" t="b">
        <v>1</v>
      </c>
      <c r="I504" s="200">
        <v>0</v>
      </c>
      <c r="J504" s="200">
        <v>0</v>
      </c>
      <c r="K504" s="201">
        <v>0</v>
      </c>
      <c r="L504" s="201">
        <v>0</v>
      </c>
      <c r="M504" s="201">
        <v>0</v>
      </c>
      <c r="N504" s="201">
        <v>0</v>
      </c>
      <c r="O504" s="201">
        <v>0</v>
      </c>
      <c r="P504" s="201">
        <v>0</v>
      </c>
      <c r="Q504" s="201">
        <v>0</v>
      </c>
      <c r="R504" s="201">
        <v>0</v>
      </c>
      <c r="S504" s="202">
        <v>1</v>
      </c>
    </row>
    <row r="505" spans="6:19" x14ac:dyDescent="0.2">
      <c r="F505" s="123">
        <v>0</v>
      </c>
      <c r="G505" s="123">
        <v>0</v>
      </c>
      <c r="H505" s="199" t="b">
        <v>1</v>
      </c>
      <c r="I505" s="200">
        <v>0</v>
      </c>
      <c r="J505" s="200">
        <v>0</v>
      </c>
      <c r="K505" s="201">
        <v>0</v>
      </c>
      <c r="L505" s="201">
        <v>0</v>
      </c>
      <c r="M505" s="201">
        <v>0</v>
      </c>
      <c r="N505" s="201">
        <v>0</v>
      </c>
      <c r="O505" s="201">
        <v>0</v>
      </c>
      <c r="P505" s="201">
        <v>0</v>
      </c>
      <c r="Q505" s="201">
        <v>0</v>
      </c>
      <c r="R505" s="201">
        <v>0</v>
      </c>
      <c r="S505" s="202">
        <v>1</v>
      </c>
    </row>
    <row r="506" spans="6:19" x14ac:dyDescent="0.2">
      <c r="F506" s="123">
        <v>0</v>
      </c>
      <c r="G506" s="123">
        <v>0</v>
      </c>
      <c r="H506" s="199" t="b">
        <v>1</v>
      </c>
      <c r="I506" s="200">
        <v>0</v>
      </c>
      <c r="J506" s="200">
        <v>0</v>
      </c>
      <c r="K506" s="201">
        <v>0</v>
      </c>
      <c r="L506" s="201">
        <v>0</v>
      </c>
      <c r="M506" s="201">
        <v>0</v>
      </c>
      <c r="N506" s="201">
        <v>0</v>
      </c>
      <c r="O506" s="201">
        <v>0</v>
      </c>
      <c r="P506" s="201">
        <v>0</v>
      </c>
      <c r="Q506" s="201">
        <v>0</v>
      </c>
      <c r="R506" s="201">
        <v>0</v>
      </c>
      <c r="S506" s="202">
        <v>1</v>
      </c>
    </row>
    <row r="507" spans="6:19" x14ac:dyDescent="0.2">
      <c r="F507" s="123">
        <v>0</v>
      </c>
      <c r="G507" s="123">
        <v>0</v>
      </c>
      <c r="H507" s="199" t="b">
        <v>1</v>
      </c>
      <c r="I507" s="200">
        <v>0</v>
      </c>
      <c r="J507" s="200">
        <v>0</v>
      </c>
      <c r="K507" s="201">
        <v>0</v>
      </c>
      <c r="L507" s="201">
        <v>0</v>
      </c>
      <c r="M507" s="201">
        <v>0</v>
      </c>
      <c r="N507" s="201">
        <v>0</v>
      </c>
      <c r="O507" s="201">
        <v>0</v>
      </c>
      <c r="P507" s="201">
        <v>0</v>
      </c>
      <c r="Q507" s="201">
        <v>0</v>
      </c>
      <c r="R507" s="201">
        <v>0</v>
      </c>
      <c r="S507" s="202">
        <v>1</v>
      </c>
    </row>
    <row r="508" spans="6:19" x14ac:dyDescent="0.2">
      <c r="F508" s="123">
        <v>0</v>
      </c>
      <c r="G508" s="123">
        <v>0</v>
      </c>
      <c r="H508" s="199" t="b">
        <v>1</v>
      </c>
      <c r="I508" s="200">
        <v>0</v>
      </c>
      <c r="J508" s="200">
        <v>0</v>
      </c>
      <c r="K508" s="201">
        <v>0</v>
      </c>
      <c r="L508" s="201">
        <v>0</v>
      </c>
      <c r="M508" s="201">
        <v>0</v>
      </c>
      <c r="N508" s="201">
        <v>0</v>
      </c>
      <c r="O508" s="201">
        <v>0</v>
      </c>
      <c r="P508" s="201">
        <v>0</v>
      </c>
      <c r="Q508" s="201">
        <v>0</v>
      </c>
      <c r="R508" s="201">
        <v>0</v>
      </c>
      <c r="S508" s="202">
        <v>1</v>
      </c>
    </row>
    <row r="509" spans="6:19" x14ac:dyDescent="0.2">
      <c r="F509" s="123">
        <v>0</v>
      </c>
      <c r="G509" s="123">
        <v>0</v>
      </c>
      <c r="H509" s="199" t="b">
        <v>1</v>
      </c>
      <c r="I509" s="200">
        <v>0</v>
      </c>
      <c r="J509" s="200">
        <v>0</v>
      </c>
      <c r="K509" s="201">
        <v>0</v>
      </c>
      <c r="L509" s="201">
        <v>0</v>
      </c>
      <c r="M509" s="201">
        <v>0</v>
      </c>
      <c r="N509" s="201">
        <v>0</v>
      </c>
      <c r="O509" s="201">
        <v>0</v>
      </c>
      <c r="P509" s="201">
        <v>0</v>
      </c>
      <c r="Q509" s="201">
        <v>0</v>
      </c>
      <c r="R509" s="201">
        <v>0</v>
      </c>
      <c r="S509" s="202">
        <v>1</v>
      </c>
    </row>
    <row r="510" spans="6:19" x14ac:dyDescent="0.2">
      <c r="F510" s="123">
        <v>0</v>
      </c>
      <c r="G510" s="123">
        <v>0</v>
      </c>
      <c r="H510" s="199" t="b">
        <v>1</v>
      </c>
      <c r="I510" s="200">
        <v>0</v>
      </c>
      <c r="J510" s="200">
        <v>0</v>
      </c>
      <c r="K510" s="201">
        <v>0</v>
      </c>
      <c r="L510" s="201">
        <v>0</v>
      </c>
      <c r="M510" s="201">
        <v>0</v>
      </c>
      <c r="N510" s="201">
        <v>0</v>
      </c>
      <c r="O510" s="201">
        <v>0</v>
      </c>
      <c r="P510" s="201">
        <v>0</v>
      </c>
      <c r="Q510" s="201">
        <v>0</v>
      </c>
      <c r="R510" s="201">
        <v>0</v>
      </c>
      <c r="S510" s="202">
        <v>1</v>
      </c>
    </row>
    <row r="511" spans="6:19" x14ac:dyDescent="0.2">
      <c r="F511" s="123">
        <v>0</v>
      </c>
      <c r="G511" s="123">
        <v>0</v>
      </c>
      <c r="H511" s="199" t="b">
        <v>1</v>
      </c>
      <c r="I511" s="200">
        <v>0</v>
      </c>
      <c r="J511" s="200">
        <v>0</v>
      </c>
      <c r="K511" s="201">
        <v>0</v>
      </c>
      <c r="L511" s="201">
        <v>0</v>
      </c>
      <c r="M511" s="201">
        <v>0</v>
      </c>
      <c r="N511" s="201">
        <v>0</v>
      </c>
      <c r="O511" s="201">
        <v>0</v>
      </c>
      <c r="P511" s="201">
        <v>0</v>
      </c>
      <c r="Q511" s="201">
        <v>0</v>
      </c>
      <c r="R511" s="201">
        <v>0</v>
      </c>
      <c r="S511" s="202">
        <v>1</v>
      </c>
    </row>
    <row r="512" spans="6:19" x14ac:dyDescent="0.2">
      <c r="F512" s="123">
        <v>0</v>
      </c>
      <c r="G512" s="123">
        <v>0</v>
      </c>
      <c r="H512" s="199" t="b">
        <v>1</v>
      </c>
      <c r="I512" s="200">
        <v>0</v>
      </c>
      <c r="J512" s="200">
        <v>0</v>
      </c>
      <c r="K512" s="201">
        <v>0</v>
      </c>
      <c r="L512" s="201">
        <v>0</v>
      </c>
      <c r="M512" s="201">
        <v>0</v>
      </c>
      <c r="N512" s="201">
        <v>0</v>
      </c>
      <c r="O512" s="201">
        <v>0</v>
      </c>
      <c r="P512" s="201">
        <v>0</v>
      </c>
      <c r="Q512" s="201">
        <v>0</v>
      </c>
      <c r="R512" s="201">
        <v>0</v>
      </c>
      <c r="S512" s="202">
        <v>1</v>
      </c>
    </row>
    <row r="513" spans="6:19" x14ac:dyDescent="0.2">
      <c r="F513" s="123">
        <v>0</v>
      </c>
      <c r="G513" s="123">
        <v>0</v>
      </c>
      <c r="H513" s="199" t="b">
        <v>1</v>
      </c>
      <c r="I513" s="200">
        <v>0</v>
      </c>
      <c r="J513" s="200">
        <v>0</v>
      </c>
      <c r="K513" s="201">
        <v>0</v>
      </c>
      <c r="L513" s="201">
        <v>0</v>
      </c>
      <c r="M513" s="201">
        <v>0</v>
      </c>
      <c r="N513" s="201">
        <v>0</v>
      </c>
      <c r="O513" s="201">
        <v>0</v>
      </c>
      <c r="P513" s="201">
        <v>0</v>
      </c>
      <c r="Q513" s="201">
        <v>0</v>
      </c>
      <c r="R513" s="201">
        <v>0</v>
      </c>
      <c r="S513" s="202">
        <v>1</v>
      </c>
    </row>
    <row r="514" spans="6:19" x14ac:dyDescent="0.2">
      <c r="F514" s="123">
        <v>0</v>
      </c>
      <c r="G514" s="123">
        <v>0</v>
      </c>
      <c r="H514" s="199" t="b">
        <v>1</v>
      </c>
      <c r="I514" s="200">
        <v>0</v>
      </c>
      <c r="J514" s="200">
        <v>0</v>
      </c>
      <c r="K514" s="201">
        <v>0</v>
      </c>
      <c r="L514" s="201">
        <v>0</v>
      </c>
      <c r="M514" s="201">
        <v>0</v>
      </c>
      <c r="N514" s="201">
        <v>0</v>
      </c>
      <c r="O514" s="201">
        <v>0</v>
      </c>
      <c r="P514" s="201">
        <v>0</v>
      </c>
      <c r="Q514" s="201">
        <v>0</v>
      </c>
      <c r="R514" s="201">
        <v>0</v>
      </c>
      <c r="S514" s="202">
        <v>1</v>
      </c>
    </row>
    <row r="515" spans="6:19" x14ac:dyDescent="0.2">
      <c r="F515" s="123">
        <v>0</v>
      </c>
      <c r="G515" s="123">
        <v>0</v>
      </c>
      <c r="H515" s="199" t="b">
        <v>1</v>
      </c>
      <c r="I515" s="200">
        <v>0</v>
      </c>
      <c r="J515" s="200">
        <v>0</v>
      </c>
      <c r="K515" s="201">
        <v>0</v>
      </c>
      <c r="L515" s="201">
        <v>0</v>
      </c>
      <c r="M515" s="201">
        <v>0</v>
      </c>
      <c r="N515" s="201">
        <v>0</v>
      </c>
      <c r="O515" s="201">
        <v>0</v>
      </c>
      <c r="P515" s="201">
        <v>0</v>
      </c>
      <c r="Q515" s="201">
        <v>0</v>
      </c>
      <c r="R515" s="201">
        <v>0</v>
      </c>
      <c r="S515" s="202">
        <v>1</v>
      </c>
    </row>
    <row r="516" spans="6:19" x14ac:dyDescent="0.2">
      <c r="F516" s="123">
        <v>0</v>
      </c>
      <c r="G516" s="123">
        <v>0</v>
      </c>
      <c r="H516" s="199" t="b">
        <v>1</v>
      </c>
      <c r="I516" s="200">
        <v>0</v>
      </c>
      <c r="J516" s="200">
        <v>0</v>
      </c>
      <c r="K516" s="201">
        <v>0</v>
      </c>
      <c r="L516" s="201">
        <v>0</v>
      </c>
      <c r="M516" s="201">
        <v>0</v>
      </c>
      <c r="N516" s="201">
        <v>0</v>
      </c>
      <c r="O516" s="201">
        <v>0</v>
      </c>
      <c r="P516" s="201">
        <v>0</v>
      </c>
      <c r="Q516" s="201">
        <v>0</v>
      </c>
      <c r="R516" s="201">
        <v>0</v>
      </c>
      <c r="S516" s="202">
        <v>1</v>
      </c>
    </row>
    <row r="517" spans="6:19" x14ac:dyDescent="0.2">
      <c r="F517" s="123">
        <v>0</v>
      </c>
      <c r="G517" s="123">
        <v>0</v>
      </c>
      <c r="H517" s="199" t="b">
        <v>1</v>
      </c>
      <c r="I517" s="200">
        <v>0</v>
      </c>
      <c r="J517" s="200">
        <v>0</v>
      </c>
      <c r="K517" s="201">
        <v>0</v>
      </c>
      <c r="L517" s="201">
        <v>0</v>
      </c>
      <c r="M517" s="201">
        <v>0</v>
      </c>
      <c r="N517" s="201">
        <v>0</v>
      </c>
      <c r="O517" s="201">
        <v>0</v>
      </c>
      <c r="P517" s="201">
        <v>0</v>
      </c>
      <c r="Q517" s="201">
        <v>0</v>
      </c>
      <c r="R517" s="201">
        <v>0</v>
      </c>
      <c r="S517" s="202">
        <v>1</v>
      </c>
    </row>
    <row r="518" spans="6:19" x14ac:dyDescent="0.2">
      <c r="F518" s="123">
        <v>0</v>
      </c>
      <c r="G518" s="123">
        <v>0</v>
      </c>
      <c r="H518" s="199" t="b">
        <v>1</v>
      </c>
      <c r="I518" s="200">
        <v>0</v>
      </c>
      <c r="J518" s="200">
        <v>0</v>
      </c>
      <c r="K518" s="201">
        <v>0</v>
      </c>
      <c r="L518" s="201">
        <v>0</v>
      </c>
      <c r="M518" s="201">
        <v>0</v>
      </c>
      <c r="N518" s="201">
        <v>0</v>
      </c>
      <c r="O518" s="201">
        <v>0</v>
      </c>
      <c r="P518" s="201">
        <v>0</v>
      </c>
      <c r="Q518" s="201">
        <v>0</v>
      </c>
      <c r="R518" s="201">
        <v>0</v>
      </c>
      <c r="S518" s="202">
        <v>1</v>
      </c>
    </row>
    <row r="519" spans="6:19" x14ac:dyDescent="0.2">
      <c r="F519" s="123">
        <v>0</v>
      </c>
      <c r="G519" s="123">
        <v>0</v>
      </c>
      <c r="H519" s="199" t="b">
        <v>1</v>
      </c>
      <c r="I519" s="200">
        <v>0</v>
      </c>
      <c r="J519" s="200">
        <v>0</v>
      </c>
      <c r="K519" s="201">
        <v>0</v>
      </c>
      <c r="L519" s="201">
        <v>0</v>
      </c>
      <c r="M519" s="201">
        <v>0</v>
      </c>
      <c r="N519" s="201">
        <v>0</v>
      </c>
      <c r="O519" s="201">
        <v>0</v>
      </c>
      <c r="P519" s="201">
        <v>0</v>
      </c>
      <c r="Q519" s="201">
        <v>0</v>
      </c>
      <c r="R519" s="201">
        <v>0</v>
      </c>
      <c r="S519" s="202">
        <v>1</v>
      </c>
    </row>
    <row r="520" spans="6:19" x14ac:dyDescent="0.2">
      <c r="F520" s="123">
        <v>0</v>
      </c>
      <c r="G520" s="123">
        <v>0</v>
      </c>
      <c r="H520" s="199" t="b">
        <v>1</v>
      </c>
      <c r="I520" s="200">
        <v>0</v>
      </c>
      <c r="J520" s="200">
        <v>0</v>
      </c>
      <c r="K520" s="201">
        <v>0</v>
      </c>
      <c r="L520" s="201">
        <v>0</v>
      </c>
      <c r="M520" s="201">
        <v>0</v>
      </c>
      <c r="N520" s="201">
        <v>0</v>
      </c>
      <c r="O520" s="201">
        <v>0</v>
      </c>
      <c r="P520" s="201">
        <v>0</v>
      </c>
      <c r="Q520" s="201">
        <v>0</v>
      </c>
      <c r="R520" s="201">
        <v>0</v>
      </c>
      <c r="S520" s="202">
        <v>1</v>
      </c>
    </row>
    <row r="521" spans="6:19" x14ac:dyDescent="0.2">
      <c r="F521" s="123">
        <v>0</v>
      </c>
      <c r="G521" s="123">
        <v>0</v>
      </c>
      <c r="H521" s="199" t="b">
        <v>1</v>
      </c>
      <c r="I521" s="200">
        <v>0</v>
      </c>
      <c r="J521" s="200">
        <v>0</v>
      </c>
      <c r="K521" s="201">
        <v>0</v>
      </c>
      <c r="L521" s="201">
        <v>0</v>
      </c>
      <c r="M521" s="201">
        <v>0</v>
      </c>
      <c r="N521" s="201">
        <v>0</v>
      </c>
      <c r="O521" s="201">
        <v>0</v>
      </c>
      <c r="P521" s="201">
        <v>0</v>
      </c>
      <c r="Q521" s="201">
        <v>0</v>
      </c>
      <c r="R521" s="201">
        <v>0</v>
      </c>
      <c r="S521" s="202">
        <v>1</v>
      </c>
    </row>
    <row r="522" spans="6:19" x14ac:dyDescent="0.2">
      <c r="F522" s="123">
        <v>0</v>
      </c>
      <c r="G522" s="123">
        <v>0</v>
      </c>
      <c r="H522" s="199" t="b">
        <v>1</v>
      </c>
      <c r="I522" s="200">
        <v>0</v>
      </c>
      <c r="J522" s="200">
        <v>0</v>
      </c>
      <c r="K522" s="201">
        <v>0</v>
      </c>
      <c r="L522" s="201">
        <v>0</v>
      </c>
      <c r="M522" s="201">
        <v>0</v>
      </c>
      <c r="N522" s="201">
        <v>0</v>
      </c>
      <c r="O522" s="201">
        <v>0</v>
      </c>
      <c r="P522" s="201">
        <v>0</v>
      </c>
      <c r="Q522" s="201">
        <v>0</v>
      </c>
      <c r="R522" s="201">
        <v>0</v>
      </c>
      <c r="S522" s="202">
        <v>1</v>
      </c>
    </row>
    <row r="523" spans="6:19" x14ac:dyDescent="0.2">
      <c r="F523" s="123">
        <v>0</v>
      </c>
      <c r="G523" s="123">
        <v>0</v>
      </c>
      <c r="H523" s="199" t="b">
        <v>1</v>
      </c>
      <c r="I523" s="200">
        <v>0</v>
      </c>
      <c r="J523" s="200">
        <v>0</v>
      </c>
      <c r="K523" s="201">
        <v>0</v>
      </c>
      <c r="L523" s="201">
        <v>0</v>
      </c>
      <c r="M523" s="201">
        <v>0</v>
      </c>
      <c r="N523" s="201">
        <v>0</v>
      </c>
      <c r="O523" s="201">
        <v>0</v>
      </c>
      <c r="P523" s="201">
        <v>0</v>
      </c>
      <c r="Q523" s="201">
        <v>0</v>
      </c>
      <c r="R523" s="201">
        <v>0</v>
      </c>
      <c r="S523" s="202">
        <v>1</v>
      </c>
    </row>
    <row r="524" spans="6:19" x14ac:dyDescent="0.2">
      <c r="F524" s="123">
        <v>0</v>
      </c>
      <c r="G524" s="123">
        <v>0</v>
      </c>
      <c r="H524" s="199" t="b">
        <v>1</v>
      </c>
      <c r="I524" s="200">
        <v>0</v>
      </c>
      <c r="J524" s="200">
        <v>0</v>
      </c>
      <c r="K524" s="201">
        <v>0</v>
      </c>
      <c r="L524" s="201">
        <v>0</v>
      </c>
      <c r="M524" s="201">
        <v>0</v>
      </c>
      <c r="N524" s="201">
        <v>0</v>
      </c>
      <c r="O524" s="201">
        <v>0</v>
      </c>
      <c r="P524" s="201">
        <v>0</v>
      </c>
      <c r="Q524" s="201">
        <v>0</v>
      </c>
      <c r="R524" s="201">
        <v>0</v>
      </c>
      <c r="S524" s="202">
        <v>1</v>
      </c>
    </row>
    <row r="525" spans="6:19" x14ac:dyDescent="0.2">
      <c r="F525" s="123">
        <v>0</v>
      </c>
      <c r="G525" s="123">
        <v>0</v>
      </c>
      <c r="H525" s="199" t="b">
        <v>1</v>
      </c>
      <c r="I525" s="200">
        <v>0</v>
      </c>
      <c r="J525" s="200">
        <v>0</v>
      </c>
      <c r="K525" s="201">
        <v>0</v>
      </c>
      <c r="L525" s="201">
        <v>0</v>
      </c>
      <c r="M525" s="201">
        <v>0</v>
      </c>
      <c r="N525" s="201">
        <v>0</v>
      </c>
      <c r="O525" s="201">
        <v>0</v>
      </c>
      <c r="P525" s="201">
        <v>0</v>
      </c>
      <c r="Q525" s="201">
        <v>0</v>
      </c>
      <c r="R525" s="201">
        <v>0</v>
      </c>
      <c r="S525" s="202">
        <v>1</v>
      </c>
    </row>
    <row r="526" spans="6:19" x14ac:dyDescent="0.2">
      <c r="F526" s="123">
        <v>0</v>
      </c>
      <c r="G526" s="123">
        <v>0</v>
      </c>
      <c r="H526" s="199" t="b">
        <v>1</v>
      </c>
      <c r="I526" s="200">
        <v>0</v>
      </c>
      <c r="J526" s="200">
        <v>0</v>
      </c>
      <c r="K526" s="201">
        <v>0</v>
      </c>
      <c r="L526" s="201">
        <v>0</v>
      </c>
      <c r="M526" s="201">
        <v>0</v>
      </c>
      <c r="N526" s="201">
        <v>0</v>
      </c>
      <c r="O526" s="201">
        <v>0</v>
      </c>
      <c r="P526" s="201">
        <v>0</v>
      </c>
      <c r="Q526" s="201">
        <v>0</v>
      </c>
      <c r="R526" s="201">
        <v>0</v>
      </c>
      <c r="S526" s="202">
        <v>1</v>
      </c>
    </row>
    <row r="527" spans="6:19" x14ac:dyDescent="0.2">
      <c r="F527" s="123">
        <v>0</v>
      </c>
      <c r="G527" s="123">
        <v>0</v>
      </c>
      <c r="H527" s="199" t="b">
        <v>1</v>
      </c>
      <c r="I527" s="200">
        <v>0</v>
      </c>
      <c r="J527" s="200">
        <v>0</v>
      </c>
      <c r="K527" s="201">
        <v>0</v>
      </c>
      <c r="L527" s="201">
        <v>0</v>
      </c>
      <c r="M527" s="201">
        <v>0</v>
      </c>
      <c r="N527" s="201">
        <v>0</v>
      </c>
      <c r="O527" s="201">
        <v>0</v>
      </c>
      <c r="P527" s="201">
        <v>0</v>
      </c>
      <c r="Q527" s="201">
        <v>0</v>
      </c>
      <c r="R527" s="201">
        <v>0</v>
      </c>
      <c r="S527" s="202">
        <v>1</v>
      </c>
    </row>
    <row r="528" spans="6:19" x14ac:dyDescent="0.2">
      <c r="F528" s="123">
        <v>0</v>
      </c>
      <c r="G528" s="123">
        <v>0</v>
      </c>
      <c r="H528" s="199" t="b">
        <v>1</v>
      </c>
      <c r="I528" s="200">
        <v>0</v>
      </c>
      <c r="J528" s="200">
        <v>0</v>
      </c>
      <c r="K528" s="201">
        <v>0</v>
      </c>
      <c r="L528" s="201">
        <v>0</v>
      </c>
      <c r="M528" s="201">
        <v>0</v>
      </c>
      <c r="N528" s="201">
        <v>0</v>
      </c>
      <c r="O528" s="201">
        <v>0</v>
      </c>
      <c r="P528" s="201">
        <v>0</v>
      </c>
      <c r="Q528" s="201">
        <v>0</v>
      </c>
      <c r="R528" s="201">
        <v>0</v>
      </c>
      <c r="S528" s="202">
        <v>1</v>
      </c>
    </row>
    <row r="529" spans="6:19" x14ac:dyDescent="0.2">
      <c r="F529" s="123">
        <v>0</v>
      </c>
      <c r="G529" s="123">
        <v>0</v>
      </c>
      <c r="H529" s="199" t="b">
        <v>1</v>
      </c>
      <c r="I529" s="200">
        <v>0</v>
      </c>
      <c r="J529" s="200">
        <v>0</v>
      </c>
      <c r="K529" s="201">
        <v>0</v>
      </c>
      <c r="L529" s="201">
        <v>0</v>
      </c>
      <c r="M529" s="201">
        <v>0</v>
      </c>
      <c r="N529" s="201">
        <v>0</v>
      </c>
      <c r="O529" s="201">
        <v>0</v>
      </c>
      <c r="P529" s="201">
        <v>0</v>
      </c>
      <c r="Q529" s="201">
        <v>0</v>
      </c>
      <c r="R529" s="201">
        <v>0</v>
      </c>
      <c r="S529" s="202">
        <v>1</v>
      </c>
    </row>
    <row r="530" spans="6:19" x14ac:dyDescent="0.2">
      <c r="F530" s="123">
        <v>0</v>
      </c>
      <c r="G530" s="123">
        <v>0</v>
      </c>
      <c r="H530" s="199" t="b">
        <v>1</v>
      </c>
      <c r="I530" s="200">
        <v>0</v>
      </c>
      <c r="J530" s="200">
        <v>0</v>
      </c>
      <c r="K530" s="201">
        <v>0</v>
      </c>
      <c r="L530" s="201">
        <v>0</v>
      </c>
      <c r="M530" s="201">
        <v>0</v>
      </c>
      <c r="N530" s="201">
        <v>0</v>
      </c>
      <c r="O530" s="201">
        <v>0</v>
      </c>
      <c r="P530" s="201">
        <v>0</v>
      </c>
      <c r="Q530" s="201">
        <v>0</v>
      </c>
      <c r="R530" s="201">
        <v>0</v>
      </c>
      <c r="S530" s="202">
        <v>1</v>
      </c>
    </row>
    <row r="531" spans="6:19" x14ac:dyDescent="0.2">
      <c r="F531" s="123">
        <v>0</v>
      </c>
      <c r="G531" s="123">
        <v>0</v>
      </c>
      <c r="H531" s="199" t="b">
        <v>1</v>
      </c>
      <c r="I531" s="200">
        <v>0</v>
      </c>
      <c r="J531" s="200">
        <v>0</v>
      </c>
      <c r="K531" s="201">
        <v>0</v>
      </c>
      <c r="L531" s="201">
        <v>0</v>
      </c>
      <c r="M531" s="201">
        <v>0</v>
      </c>
      <c r="N531" s="201">
        <v>0</v>
      </c>
      <c r="O531" s="201">
        <v>0</v>
      </c>
      <c r="P531" s="201">
        <v>0</v>
      </c>
      <c r="Q531" s="201">
        <v>0</v>
      </c>
      <c r="R531" s="201">
        <v>0</v>
      </c>
      <c r="S531" s="202">
        <v>1</v>
      </c>
    </row>
    <row r="532" spans="6:19" x14ac:dyDescent="0.2">
      <c r="F532" s="123">
        <v>0</v>
      </c>
      <c r="G532" s="123">
        <v>0</v>
      </c>
      <c r="H532" s="199" t="b">
        <v>1</v>
      </c>
      <c r="I532" s="200">
        <v>0</v>
      </c>
      <c r="J532" s="200">
        <v>0</v>
      </c>
      <c r="K532" s="201">
        <v>0</v>
      </c>
      <c r="L532" s="201">
        <v>0</v>
      </c>
      <c r="M532" s="201">
        <v>0</v>
      </c>
      <c r="N532" s="201">
        <v>0</v>
      </c>
      <c r="O532" s="201">
        <v>0</v>
      </c>
      <c r="P532" s="201">
        <v>0</v>
      </c>
      <c r="Q532" s="201">
        <v>0</v>
      </c>
      <c r="R532" s="201">
        <v>0</v>
      </c>
      <c r="S532" s="202">
        <v>1</v>
      </c>
    </row>
    <row r="533" spans="6:19" x14ac:dyDescent="0.2">
      <c r="F533" s="123">
        <v>0</v>
      </c>
      <c r="G533" s="123">
        <v>0</v>
      </c>
      <c r="H533" s="199" t="b">
        <v>1</v>
      </c>
      <c r="I533" s="200">
        <v>0</v>
      </c>
      <c r="J533" s="200">
        <v>0</v>
      </c>
      <c r="K533" s="201">
        <v>0</v>
      </c>
      <c r="L533" s="201">
        <v>0</v>
      </c>
      <c r="M533" s="201">
        <v>0</v>
      </c>
      <c r="N533" s="201">
        <v>0</v>
      </c>
      <c r="O533" s="201">
        <v>0</v>
      </c>
      <c r="P533" s="201">
        <v>0</v>
      </c>
      <c r="Q533" s="201">
        <v>0</v>
      </c>
      <c r="R533" s="201">
        <v>0</v>
      </c>
      <c r="S533" s="202">
        <v>1</v>
      </c>
    </row>
    <row r="534" spans="6:19" x14ac:dyDescent="0.2">
      <c r="F534" s="123">
        <v>0</v>
      </c>
      <c r="G534" s="123">
        <v>0</v>
      </c>
      <c r="H534" s="199" t="b">
        <v>1</v>
      </c>
      <c r="I534" s="200">
        <v>0</v>
      </c>
      <c r="J534" s="200">
        <v>0</v>
      </c>
      <c r="K534" s="201">
        <v>0</v>
      </c>
      <c r="L534" s="201">
        <v>0</v>
      </c>
      <c r="M534" s="201">
        <v>0</v>
      </c>
      <c r="N534" s="201">
        <v>0</v>
      </c>
      <c r="O534" s="201">
        <v>0</v>
      </c>
      <c r="P534" s="201">
        <v>0</v>
      </c>
      <c r="Q534" s="201">
        <v>0</v>
      </c>
      <c r="R534" s="201">
        <v>0</v>
      </c>
      <c r="S534" s="202">
        <v>1</v>
      </c>
    </row>
    <row r="535" spans="6:19" x14ac:dyDescent="0.2">
      <c r="F535" s="123">
        <v>0</v>
      </c>
      <c r="G535" s="123">
        <v>0</v>
      </c>
      <c r="H535" s="199" t="b">
        <v>1</v>
      </c>
      <c r="I535" s="200">
        <v>0</v>
      </c>
      <c r="J535" s="200">
        <v>0</v>
      </c>
      <c r="K535" s="201">
        <v>0</v>
      </c>
      <c r="L535" s="201">
        <v>0</v>
      </c>
      <c r="M535" s="201">
        <v>0</v>
      </c>
      <c r="N535" s="201">
        <v>0</v>
      </c>
      <c r="O535" s="201">
        <v>0</v>
      </c>
      <c r="P535" s="201">
        <v>0</v>
      </c>
      <c r="Q535" s="201">
        <v>0</v>
      </c>
      <c r="R535" s="201">
        <v>0</v>
      </c>
      <c r="S535" s="202">
        <v>1</v>
      </c>
    </row>
    <row r="536" spans="6:19" x14ac:dyDescent="0.2">
      <c r="F536" s="123">
        <v>0</v>
      </c>
      <c r="G536" s="123">
        <v>0</v>
      </c>
      <c r="H536" s="199" t="b">
        <v>1</v>
      </c>
      <c r="I536" s="200">
        <v>0</v>
      </c>
      <c r="J536" s="200">
        <v>0</v>
      </c>
      <c r="K536" s="201">
        <v>0</v>
      </c>
      <c r="L536" s="201">
        <v>0</v>
      </c>
      <c r="M536" s="201">
        <v>0</v>
      </c>
      <c r="N536" s="201">
        <v>0</v>
      </c>
      <c r="O536" s="201">
        <v>0</v>
      </c>
      <c r="P536" s="201">
        <v>0</v>
      </c>
      <c r="Q536" s="201">
        <v>0</v>
      </c>
      <c r="R536" s="201">
        <v>0</v>
      </c>
      <c r="S536" s="202">
        <v>1</v>
      </c>
    </row>
    <row r="537" spans="6:19" x14ac:dyDescent="0.2">
      <c r="F537" s="123">
        <v>0</v>
      </c>
      <c r="G537" s="123">
        <v>0</v>
      </c>
      <c r="H537" s="199" t="b">
        <v>1</v>
      </c>
      <c r="I537" s="200">
        <v>0</v>
      </c>
      <c r="J537" s="200">
        <v>0</v>
      </c>
      <c r="K537" s="201">
        <v>0</v>
      </c>
      <c r="L537" s="201">
        <v>0</v>
      </c>
      <c r="M537" s="201">
        <v>0</v>
      </c>
      <c r="N537" s="201">
        <v>0</v>
      </c>
      <c r="O537" s="201">
        <v>0</v>
      </c>
      <c r="P537" s="201">
        <v>0</v>
      </c>
      <c r="Q537" s="201">
        <v>0</v>
      </c>
      <c r="R537" s="201">
        <v>0</v>
      </c>
      <c r="S537" s="202">
        <v>1</v>
      </c>
    </row>
    <row r="538" spans="6:19" x14ac:dyDescent="0.2">
      <c r="F538" s="123">
        <v>0</v>
      </c>
      <c r="G538" s="123">
        <v>0</v>
      </c>
      <c r="H538" s="199" t="b">
        <v>1</v>
      </c>
      <c r="I538" s="200">
        <v>0</v>
      </c>
      <c r="J538" s="200">
        <v>0</v>
      </c>
      <c r="K538" s="201">
        <v>0</v>
      </c>
      <c r="L538" s="201">
        <v>0</v>
      </c>
      <c r="M538" s="201">
        <v>0</v>
      </c>
      <c r="N538" s="201">
        <v>0</v>
      </c>
      <c r="O538" s="201">
        <v>0</v>
      </c>
      <c r="P538" s="201">
        <v>0</v>
      </c>
      <c r="Q538" s="201">
        <v>0</v>
      </c>
      <c r="R538" s="201">
        <v>0</v>
      </c>
      <c r="S538" s="202">
        <v>1</v>
      </c>
    </row>
    <row r="539" spans="6:19" x14ac:dyDescent="0.2">
      <c r="F539" s="123">
        <v>0</v>
      </c>
      <c r="G539" s="123">
        <v>0</v>
      </c>
      <c r="H539" s="199" t="b">
        <v>1</v>
      </c>
      <c r="I539" s="200">
        <v>0</v>
      </c>
      <c r="J539" s="200">
        <v>0</v>
      </c>
      <c r="K539" s="201">
        <v>0</v>
      </c>
      <c r="L539" s="201">
        <v>0</v>
      </c>
      <c r="M539" s="201">
        <v>0</v>
      </c>
      <c r="N539" s="201">
        <v>0</v>
      </c>
      <c r="O539" s="201">
        <v>0</v>
      </c>
      <c r="P539" s="201">
        <v>0</v>
      </c>
      <c r="Q539" s="201">
        <v>0</v>
      </c>
      <c r="R539" s="201">
        <v>0</v>
      </c>
      <c r="S539" s="202">
        <v>1</v>
      </c>
    </row>
    <row r="540" spans="6:19" x14ac:dyDescent="0.2">
      <c r="F540" s="123">
        <v>0</v>
      </c>
      <c r="G540" s="123">
        <v>0</v>
      </c>
      <c r="H540" s="199" t="b">
        <v>1</v>
      </c>
      <c r="I540" s="200">
        <v>0</v>
      </c>
      <c r="J540" s="200">
        <v>0</v>
      </c>
      <c r="K540" s="201">
        <v>0</v>
      </c>
      <c r="L540" s="201">
        <v>0</v>
      </c>
      <c r="M540" s="201">
        <v>0</v>
      </c>
      <c r="N540" s="201">
        <v>0</v>
      </c>
      <c r="O540" s="201">
        <v>0</v>
      </c>
      <c r="P540" s="201">
        <v>0</v>
      </c>
      <c r="Q540" s="201">
        <v>0</v>
      </c>
      <c r="R540" s="201">
        <v>0</v>
      </c>
      <c r="S540" s="202">
        <v>1</v>
      </c>
    </row>
    <row r="541" spans="6:19" x14ac:dyDescent="0.2">
      <c r="F541" s="123">
        <v>0</v>
      </c>
      <c r="G541" s="123">
        <v>0</v>
      </c>
      <c r="H541" s="199" t="b">
        <v>1</v>
      </c>
      <c r="I541" s="200">
        <v>0</v>
      </c>
      <c r="J541" s="200">
        <v>0</v>
      </c>
      <c r="K541" s="201">
        <v>0</v>
      </c>
      <c r="L541" s="201">
        <v>0</v>
      </c>
      <c r="M541" s="201">
        <v>0</v>
      </c>
      <c r="N541" s="201">
        <v>0</v>
      </c>
      <c r="O541" s="201">
        <v>0</v>
      </c>
      <c r="P541" s="201">
        <v>0</v>
      </c>
      <c r="Q541" s="201">
        <v>0</v>
      </c>
      <c r="R541" s="201">
        <v>0</v>
      </c>
      <c r="S541" s="202">
        <v>1</v>
      </c>
    </row>
    <row r="542" spans="6:19" x14ac:dyDescent="0.2">
      <c r="F542" s="123">
        <v>0</v>
      </c>
      <c r="G542" s="123">
        <v>0</v>
      </c>
      <c r="H542" s="199" t="b">
        <v>1</v>
      </c>
      <c r="I542" s="200">
        <v>0</v>
      </c>
      <c r="J542" s="200">
        <v>0</v>
      </c>
      <c r="K542" s="201">
        <v>0</v>
      </c>
      <c r="L542" s="201">
        <v>0</v>
      </c>
      <c r="M542" s="201">
        <v>0</v>
      </c>
      <c r="N542" s="201">
        <v>0</v>
      </c>
      <c r="O542" s="201">
        <v>0</v>
      </c>
      <c r="P542" s="201">
        <v>0</v>
      </c>
      <c r="Q542" s="201">
        <v>0</v>
      </c>
      <c r="R542" s="201">
        <v>0</v>
      </c>
      <c r="S542" s="202">
        <v>1</v>
      </c>
    </row>
    <row r="543" spans="6:19" x14ac:dyDescent="0.2">
      <c r="F543" s="123">
        <v>0</v>
      </c>
      <c r="G543" s="123">
        <v>0</v>
      </c>
      <c r="H543" s="199" t="b">
        <v>1</v>
      </c>
      <c r="I543" s="200">
        <v>0</v>
      </c>
      <c r="J543" s="200">
        <v>0</v>
      </c>
      <c r="K543" s="201">
        <v>0</v>
      </c>
      <c r="L543" s="201">
        <v>0</v>
      </c>
      <c r="M543" s="201">
        <v>0</v>
      </c>
      <c r="N543" s="201">
        <v>0</v>
      </c>
      <c r="O543" s="201">
        <v>0</v>
      </c>
      <c r="P543" s="201">
        <v>0</v>
      </c>
      <c r="Q543" s="201">
        <v>0</v>
      </c>
      <c r="R543" s="201">
        <v>0</v>
      </c>
      <c r="S543" s="202">
        <v>1</v>
      </c>
    </row>
    <row r="544" spans="6:19" x14ac:dyDescent="0.2">
      <c r="F544" s="123">
        <v>0</v>
      </c>
      <c r="G544" s="123">
        <v>0</v>
      </c>
      <c r="H544" s="199" t="b">
        <v>1</v>
      </c>
      <c r="I544" s="200">
        <v>0</v>
      </c>
      <c r="J544" s="200">
        <v>0</v>
      </c>
      <c r="K544" s="201">
        <v>0</v>
      </c>
      <c r="L544" s="201">
        <v>0</v>
      </c>
      <c r="M544" s="201">
        <v>0</v>
      </c>
      <c r="N544" s="201">
        <v>0</v>
      </c>
      <c r="O544" s="201">
        <v>0</v>
      </c>
      <c r="P544" s="201">
        <v>0</v>
      </c>
      <c r="Q544" s="201">
        <v>0</v>
      </c>
      <c r="R544" s="201">
        <v>0</v>
      </c>
      <c r="S544" s="202">
        <v>1</v>
      </c>
    </row>
    <row r="545" spans="6:19" x14ac:dyDescent="0.2">
      <c r="F545" s="123">
        <v>0</v>
      </c>
      <c r="G545" s="123">
        <v>0</v>
      </c>
      <c r="H545" s="199" t="b">
        <v>1</v>
      </c>
      <c r="I545" s="200">
        <v>0</v>
      </c>
      <c r="J545" s="200">
        <v>0</v>
      </c>
      <c r="K545" s="201">
        <v>0</v>
      </c>
      <c r="L545" s="201">
        <v>0</v>
      </c>
      <c r="M545" s="201">
        <v>0</v>
      </c>
      <c r="N545" s="201">
        <v>0</v>
      </c>
      <c r="O545" s="201">
        <v>0</v>
      </c>
      <c r="P545" s="201">
        <v>0</v>
      </c>
      <c r="Q545" s="201">
        <v>0</v>
      </c>
      <c r="R545" s="201">
        <v>0</v>
      </c>
      <c r="S545" s="202">
        <v>1</v>
      </c>
    </row>
    <row r="546" spans="6:19" x14ac:dyDescent="0.2">
      <c r="F546" s="123">
        <v>0</v>
      </c>
      <c r="G546" s="123">
        <v>0</v>
      </c>
      <c r="H546" s="199" t="b">
        <v>1</v>
      </c>
      <c r="I546" s="200">
        <v>0</v>
      </c>
      <c r="J546" s="200">
        <v>0</v>
      </c>
      <c r="K546" s="201">
        <v>0</v>
      </c>
      <c r="L546" s="201">
        <v>0</v>
      </c>
      <c r="M546" s="201">
        <v>0</v>
      </c>
      <c r="N546" s="201">
        <v>0</v>
      </c>
      <c r="O546" s="201">
        <v>0</v>
      </c>
      <c r="P546" s="201">
        <v>0</v>
      </c>
      <c r="Q546" s="201">
        <v>0</v>
      </c>
      <c r="R546" s="201">
        <v>0</v>
      </c>
      <c r="S546" s="202">
        <v>1</v>
      </c>
    </row>
    <row r="547" spans="6:19" x14ac:dyDescent="0.2">
      <c r="F547" s="123">
        <v>0</v>
      </c>
      <c r="G547" s="123">
        <v>0</v>
      </c>
      <c r="H547" s="199" t="b">
        <v>1</v>
      </c>
      <c r="I547" s="200">
        <v>0</v>
      </c>
      <c r="J547" s="200">
        <v>0</v>
      </c>
      <c r="K547" s="201">
        <v>0</v>
      </c>
      <c r="L547" s="201">
        <v>0</v>
      </c>
      <c r="M547" s="201">
        <v>0</v>
      </c>
      <c r="N547" s="201">
        <v>0</v>
      </c>
      <c r="O547" s="201">
        <v>0</v>
      </c>
      <c r="P547" s="201">
        <v>0</v>
      </c>
      <c r="Q547" s="201">
        <v>0</v>
      </c>
      <c r="R547" s="201">
        <v>0</v>
      </c>
      <c r="S547" s="202">
        <v>1</v>
      </c>
    </row>
    <row r="548" spans="6:19" x14ac:dyDescent="0.2">
      <c r="F548" s="123">
        <v>0</v>
      </c>
      <c r="G548" s="123">
        <v>0</v>
      </c>
      <c r="H548" s="199" t="b">
        <v>1</v>
      </c>
      <c r="I548" s="200">
        <v>0</v>
      </c>
      <c r="J548" s="200">
        <v>0</v>
      </c>
      <c r="K548" s="201">
        <v>0</v>
      </c>
      <c r="L548" s="201">
        <v>0</v>
      </c>
      <c r="M548" s="201">
        <v>0</v>
      </c>
      <c r="N548" s="201">
        <v>0</v>
      </c>
      <c r="O548" s="201">
        <v>0</v>
      </c>
      <c r="P548" s="201">
        <v>0</v>
      </c>
      <c r="Q548" s="201">
        <v>0</v>
      </c>
      <c r="R548" s="201">
        <v>0</v>
      </c>
      <c r="S548" s="202">
        <v>1</v>
      </c>
    </row>
    <row r="549" spans="6:19" x14ac:dyDescent="0.2">
      <c r="F549" s="123">
        <v>0</v>
      </c>
      <c r="G549" s="123">
        <v>0</v>
      </c>
      <c r="H549" s="199" t="b">
        <v>1</v>
      </c>
      <c r="I549" s="200">
        <v>0</v>
      </c>
      <c r="J549" s="200">
        <v>0</v>
      </c>
      <c r="K549" s="201">
        <v>0</v>
      </c>
      <c r="L549" s="201">
        <v>0</v>
      </c>
      <c r="M549" s="201">
        <v>0</v>
      </c>
      <c r="N549" s="201">
        <v>0</v>
      </c>
      <c r="O549" s="201">
        <v>0</v>
      </c>
      <c r="P549" s="201">
        <v>0</v>
      </c>
      <c r="Q549" s="201">
        <v>0</v>
      </c>
      <c r="R549" s="201">
        <v>0</v>
      </c>
      <c r="S549" s="202">
        <v>1</v>
      </c>
    </row>
    <row r="550" spans="6:19" x14ac:dyDescent="0.2">
      <c r="F550" s="123">
        <v>0</v>
      </c>
      <c r="G550" s="123">
        <v>0</v>
      </c>
      <c r="H550" s="199" t="b">
        <v>1</v>
      </c>
      <c r="I550" s="200">
        <v>0</v>
      </c>
      <c r="J550" s="200">
        <v>0</v>
      </c>
      <c r="K550" s="201">
        <v>0</v>
      </c>
      <c r="L550" s="201">
        <v>0</v>
      </c>
      <c r="M550" s="201">
        <v>0</v>
      </c>
      <c r="N550" s="201">
        <v>0</v>
      </c>
      <c r="O550" s="201">
        <v>0</v>
      </c>
      <c r="P550" s="201">
        <v>0</v>
      </c>
      <c r="Q550" s="201">
        <v>0</v>
      </c>
      <c r="R550" s="201">
        <v>0</v>
      </c>
      <c r="S550" s="202">
        <v>1</v>
      </c>
    </row>
    <row r="551" spans="6:19" x14ac:dyDescent="0.2">
      <c r="F551" s="123">
        <v>0</v>
      </c>
      <c r="G551" s="123">
        <v>0</v>
      </c>
      <c r="H551" s="199" t="b">
        <v>1</v>
      </c>
      <c r="I551" s="200">
        <v>0</v>
      </c>
      <c r="J551" s="200">
        <v>0</v>
      </c>
      <c r="K551" s="201">
        <v>0</v>
      </c>
      <c r="L551" s="201">
        <v>0</v>
      </c>
      <c r="M551" s="201">
        <v>0</v>
      </c>
      <c r="N551" s="201">
        <v>0</v>
      </c>
      <c r="O551" s="201">
        <v>0</v>
      </c>
      <c r="P551" s="201">
        <v>0</v>
      </c>
      <c r="Q551" s="201">
        <v>0</v>
      </c>
      <c r="R551" s="201">
        <v>0</v>
      </c>
      <c r="S551" s="202">
        <v>1</v>
      </c>
    </row>
    <row r="552" spans="6:19" x14ac:dyDescent="0.2">
      <c r="F552" s="123">
        <v>0</v>
      </c>
      <c r="G552" s="123">
        <v>0</v>
      </c>
      <c r="H552" s="199" t="b">
        <v>1</v>
      </c>
      <c r="I552" s="200">
        <v>0</v>
      </c>
      <c r="J552" s="200">
        <v>0</v>
      </c>
      <c r="K552" s="201">
        <v>0</v>
      </c>
      <c r="L552" s="201">
        <v>0</v>
      </c>
      <c r="M552" s="201">
        <v>0</v>
      </c>
      <c r="N552" s="201">
        <v>0</v>
      </c>
      <c r="O552" s="201">
        <v>0</v>
      </c>
      <c r="P552" s="201">
        <v>0</v>
      </c>
      <c r="Q552" s="201">
        <v>0</v>
      </c>
      <c r="R552" s="201">
        <v>0</v>
      </c>
      <c r="S552" s="202">
        <v>1</v>
      </c>
    </row>
    <row r="553" spans="6:19" x14ac:dyDescent="0.2">
      <c r="F553" s="123">
        <v>0</v>
      </c>
      <c r="G553" s="123">
        <v>0</v>
      </c>
      <c r="H553" s="199" t="b">
        <v>1</v>
      </c>
      <c r="I553" s="200">
        <v>0</v>
      </c>
      <c r="J553" s="200">
        <v>0</v>
      </c>
      <c r="K553" s="201">
        <v>0</v>
      </c>
      <c r="L553" s="201">
        <v>0</v>
      </c>
      <c r="M553" s="201">
        <v>0</v>
      </c>
      <c r="N553" s="201">
        <v>0</v>
      </c>
      <c r="O553" s="201">
        <v>0</v>
      </c>
      <c r="P553" s="201">
        <v>0</v>
      </c>
      <c r="Q553" s="201">
        <v>0</v>
      </c>
      <c r="R553" s="201">
        <v>0</v>
      </c>
      <c r="S553" s="202">
        <v>1</v>
      </c>
    </row>
    <row r="554" spans="6:19" x14ac:dyDescent="0.2">
      <c r="F554" s="123">
        <v>0</v>
      </c>
      <c r="G554" s="123">
        <v>0</v>
      </c>
      <c r="H554" s="199" t="b">
        <v>1</v>
      </c>
      <c r="I554" s="200">
        <v>0</v>
      </c>
      <c r="J554" s="200">
        <v>0</v>
      </c>
      <c r="K554" s="201">
        <v>0</v>
      </c>
      <c r="L554" s="201">
        <v>0</v>
      </c>
      <c r="M554" s="201">
        <v>0</v>
      </c>
      <c r="N554" s="201">
        <v>0</v>
      </c>
      <c r="O554" s="201">
        <v>0</v>
      </c>
      <c r="P554" s="201">
        <v>0</v>
      </c>
      <c r="Q554" s="201">
        <v>0</v>
      </c>
      <c r="R554" s="201">
        <v>0</v>
      </c>
      <c r="S554" s="202">
        <v>1</v>
      </c>
    </row>
    <row r="555" spans="6:19" x14ac:dyDescent="0.2">
      <c r="F555" s="123">
        <v>0</v>
      </c>
      <c r="G555" s="123">
        <v>0</v>
      </c>
      <c r="H555" s="199" t="b">
        <v>1</v>
      </c>
      <c r="I555" s="200">
        <v>0</v>
      </c>
      <c r="J555" s="200">
        <v>0</v>
      </c>
      <c r="K555" s="201">
        <v>0</v>
      </c>
      <c r="L555" s="201">
        <v>0</v>
      </c>
      <c r="M555" s="201">
        <v>0</v>
      </c>
      <c r="N555" s="201">
        <v>0</v>
      </c>
      <c r="O555" s="201">
        <v>0</v>
      </c>
      <c r="P555" s="201">
        <v>0</v>
      </c>
      <c r="Q555" s="201">
        <v>0</v>
      </c>
      <c r="R555" s="201">
        <v>0</v>
      </c>
      <c r="S555" s="202">
        <v>1</v>
      </c>
    </row>
    <row r="556" spans="6:19" x14ac:dyDescent="0.2">
      <c r="F556" s="123">
        <v>0</v>
      </c>
      <c r="G556" s="123">
        <v>0</v>
      </c>
      <c r="H556" s="199" t="b">
        <v>1</v>
      </c>
      <c r="I556" s="200">
        <v>0</v>
      </c>
      <c r="J556" s="200">
        <v>0</v>
      </c>
      <c r="K556" s="201">
        <v>0</v>
      </c>
      <c r="L556" s="201">
        <v>0</v>
      </c>
      <c r="M556" s="201">
        <v>0</v>
      </c>
      <c r="N556" s="201">
        <v>0</v>
      </c>
      <c r="O556" s="201">
        <v>0</v>
      </c>
      <c r="P556" s="201">
        <v>0</v>
      </c>
      <c r="Q556" s="201">
        <v>0</v>
      </c>
      <c r="R556" s="201">
        <v>0</v>
      </c>
      <c r="S556" s="202">
        <v>1</v>
      </c>
    </row>
    <row r="557" spans="6:19" x14ac:dyDescent="0.2">
      <c r="F557" s="123">
        <v>0</v>
      </c>
      <c r="G557" s="123">
        <v>0</v>
      </c>
      <c r="H557" s="199" t="b">
        <v>1</v>
      </c>
      <c r="I557" s="200">
        <v>0</v>
      </c>
      <c r="J557" s="200">
        <v>0</v>
      </c>
      <c r="K557" s="201">
        <v>0</v>
      </c>
      <c r="L557" s="201">
        <v>0</v>
      </c>
      <c r="M557" s="201">
        <v>0</v>
      </c>
      <c r="N557" s="201">
        <v>0</v>
      </c>
      <c r="O557" s="201">
        <v>0</v>
      </c>
      <c r="P557" s="201">
        <v>0</v>
      </c>
      <c r="Q557" s="201">
        <v>0</v>
      </c>
      <c r="R557" s="201">
        <v>0</v>
      </c>
      <c r="S557" s="202">
        <v>1</v>
      </c>
    </row>
    <row r="558" spans="6:19" x14ac:dyDescent="0.2">
      <c r="F558" s="123">
        <v>0</v>
      </c>
      <c r="G558" s="123">
        <v>0</v>
      </c>
      <c r="H558" s="199" t="b">
        <v>1</v>
      </c>
      <c r="I558" s="200">
        <v>0</v>
      </c>
      <c r="J558" s="200">
        <v>0</v>
      </c>
      <c r="K558" s="201">
        <v>0</v>
      </c>
      <c r="L558" s="201">
        <v>0</v>
      </c>
      <c r="M558" s="201">
        <v>0</v>
      </c>
      <c r="N558" s="201">
        <v>0</v>
      </c>
      <c r="O558" s="201">
        <v>0</v>
      </c>
      <c r="P558" s="201">
        <v>0</v>
      </c>
      <c r="Q558" s="201">
        <v>0</v>
      </c>
      <c r="R558" s="201">
        <v>0</v>
      </c>
      <c r="S558" s="202">
        <v>1</v>
      </c>
    </row>
    <row r="559" spans="6:19" x14ac:dyDescent="0.2">
      <c r="F559" s="123">
        <v>0</v>
      </c>
      <c r="G559" s="123">
        <v>0</v>
      </c>
      <c r="H559" s="199" t="b">
        <v>1</v>
      </c>
      <c r="I559" s="200">
        <v>0</v>
      </c>
      <c r="J559" s="200">
        <v>0</v>
      </c>
      <c r="K559" s="201">
        <v>0</v>
      </c>
      <c r="L559" s="201">
        <v>0</v>
      </c>
      <c r="M559" s="201">
        <v>0</v>
      </c>
      <c r="N559" s="201">
        <v>0</v>
      </c>
      <c r="O559" s="201">
        <v>0</v>
      </c>
      <c r="P559" s="201">
        <v>0</v>
      </c>
      <c r="Q559" s="201">
        <v>0</v>
      </c>
      <c r="R559" s="201">
        <v>0</v>
      </c>
      <c r="S559" s="202">
        <v>1</v>
      </c>
    </row>
    <row r="560" spans="6:19" x14ac:dyDescent="0.2">
      <c r="F560" s="123">
        <v>0</v>
      </c>
      <c r="G560" s="123">
        <v>0</v>
      </c>
      <c r="H560" s="199" t="b">
        <v>1</v>
      </c>
      <c r="I560" s="200">
        <v>0</v>
      </c>
      <c r="J560" s="200">
        <v>0</v>
      </c>
      <c r="K560" s="201">
        <v>0</v>
      </c>
      <c r="L560" s="201">
        <v>0</v>
      </c>
      <c r="M560" s="201">
        <v>0</v>
      </c>
      <c r="N560" s="201">
        <v>0</v>
      </c>
      <c r="O560" s="201">
        <v>0</v>
      </c>
      <c r="P560" s="201">
        <v>0</v>
      </c>
      <c r="Q560" s="201">
        <v>0</v>
      </c>
      <c r="R560" s="201">
        <v>0</v>
      </c>
      <c r="S560" s="202">
        <v>1</v>
      </c>
    </row>
    <row r="561" spans="6:19" x14ac:dyDescent="0.2">
      <c r="F561" s="123">
        <v>0</v>
      </c>
      <c r="G561" s="123">
        <v>0</v>
      </c>
      <c r="H561" s="199" t="b">
        <v>1</v>
      </c>
      <c r="I561" s="200">
        <v>0</v>
      </c>
      <c r="J561" s="200">
        <v>0</v>
      </c>
      <c r="K561" s="201">
        <v>0</v>
      </c>
      <c r="L561" s="201">
        <v>0</v>
      </c>
      <c r="M561" s="201">
        <v>0</v>
      </c>
      <c r="N561" s="201">
        <v>0</v>
      </c>
      <c r="O561" s="201">
        <v>0</v>
      </c>
      <c r="P561" s="201">
        <v>0</v>
      </c>
      <c r="Q561" s="201">
        <v>0</v>
      </c>
      <c r="R561" s="201">
        <v>0</v>
      </c>
      <c r="S561" s="202">
        <v>1</v>
      </c>
    </row>
    <row r="562" spans="6:19" x14ac:dyDescent="0.2">
      <c r="F562" s="123">
        <v>0</v>
      </c>
      <c r="G562" s="123">
        <v>0</v>
      </c>
      <c r="H562" s="199" t="b">
        <v>1</v>
      </c>
      <c r="I562" s="200">
        <v>0</v>
      </c>
      <c r="J562" s="200">
        <v>0</v>
      </c>
      <c r="K562" s="201">
        <v>0</v>
      </c>
      <c r="L562" s="201">
        <v>0</v>
      </c>
      <c r="M562" s="201">
        <v>0</v>
      </c>
      <c r="N562" s="201">
        <v>0</v>
      </c>
      <c r="O562" s="201">
        <v>0</v>
      </c>
      <c r="P562" s="201">
        <v>0</v>
      </c>
      <c r="Q562" s="201">
        <v>0</v>
      </c>
      <c r="R562" s="201">
        <v>0</v>
      </c>
      <c r="S562" s="202">
        <v>1</v>
      </c>
    </row>
    <row r="563" spans="6:19" x14ac:dyDescent="0.2">
      <c r="F563" s="123">
        <v>0</v>
      </c>
      <c r="G563" s="123">
        <v>0</v>
      </c>
      <c r="H563" s="199" t="b">
        <v>1</v>
      </c>
      <c r="I563" s="200">
        <v>0</v>
      </c>
      <c r="J563" s="200">
        <v>0</v>
      </c>
      <c r="K563" s="201">
        <v>0</v>
      </c>
      <c r="L563" s="201">
        <v>0</v>
      </c>
      <c r="M563" s="201">
        <v>0</v>
      </c>
      <c r="N563" s="201">
        <v>0</v>
      </c>
      <c r="O563" s="201">
        <v>0</v>
      </c>
      <c r="P563" s="201">
        <v>0</v>
      </c>
      <c r="Q563" s="201">
        <v>0</v>
      </c>
      <c r="R563" s="201">
        <v>0</v>
      </c>
      <c r="S563" s="202">
        <v>1</v>
      </c>
    </row>
    <row r="564" spans="6:19" x14ac:dyDescent="0.2">
      <c r="F564" s="123">
        <v>0</v>
      </c>
      <c r="G564" s="123">
        <v>0</v>
      </c>
      <c r="H564" s="199" t="b">
        <v>1</v>
      </c>
      <c r="I564" s="200">
        <v>0</v>
      </c>
      <c r="J564" s="200">
        <v>0</v>
      </c>
      <c r="K564" s="201">
        <v>0</v>
      </c>
      <c r="L564" s="201">
        <v>0</v>
      </c>
      <c r="M564" s="201">
        <v>0</v>
      </c>
      <c r="N564" s="201">
        <v>0</v>
      </c>
      <c r="O564" s="201">
        <v>0</v>
      </c>
      <c r="P564" s="201">
        <v>0</v>
      </c>
      <c r="Q564" s="201">
        <v>0</v>
      </c>
      <c r="R564" s="201">
        <v>0</v>
      </c>
      <c r="S564" s="202">
        <v>1</v>
      </c>
    </row>
    <row r="565" spans="6:19" x14ac:dyDescent="0.2">
      <c r="F565" s="123">
        <v>0</v>
      </c>
      <c r="G565" s="123">
        <v>0</v>
      </c>
      <c r="H565" s="199" t="b">
        <v>1</v>
      </c>
      <c r="I565" s="200">
        <v>0</v>
      </c>
      <c r="J565" s="200">
        <v>0</v>
      </c>
      <c r="K565" s="201">
        <v>0</v>
      </c>
      <c r="L565" s="201">
        <v>0</v>
      </c>
      <c r="M565" s="201">
        <v>0</v>
      </c>
      <c r="N565" s="201">
        <v>0</v>
      </c>
      <c r="O565" s="201">
        <v>0</v>
      </c>
      <c r="P565" s="201">
        <v>0</v>
      </c>
      <c r="Q565" s="201">
        <v>0</v>
      </c>
      <c r="R565" s="201">
        <v>0</v>
      </c>
      <c r="S565" s="202">
        <v>1</v>
      </c>
    </row>
    <row r="566" spans="6:19" x14ac:dyDescent="0.2">
      <c r="F566" s="123">
        <v>0</v>
      </c>
      <c r="G566" s="123">
        <v>0</v>
      </c>
      <c r="H566" s="199" t="b">
        <v>1</v>
      </c>
      <c r="I566" s="200">
        <v>0</v>
      </c>
      <c r="J566" s="200">
        <v>0</v>
      </c>
      <c r="K566" s="201">
        <v>0</v>
      </c>
      <c r="L566" s="201">
        <v>0</v>
      </c>
      <c r="M566" s="201">
        <v>0</v>
      </c>
      <c r="N566" s="201">
        <v>0</v>
      </c>
      <c r="O566" s="201">
        <v>0</v>
      </c>
      <c r="P566" s="201">
        <v>0</v>
      </c>
      <c r="Q566" s="201">
        <v>0</v>
      </c>
      <c r="R566" s="201">
        <v>0</v>
      </c>
      <c r="S566" s="202">
        <v>1</v>
      </c>
    </row>
    <row r="567" spans="6:19" x14ac:dyDescent="0.2">
      <c r="F567" s="123">
        <v>0</v>
      </c>
      <c r="G567" s="123">
        <v>0</v>
      </c>
      <c r="H567" s="199" t="b">
        <v>1</v>
      </c>
      <c r="I567" s="200">
        <v>0</v>
      </c>
      <c r="J567" s="200">
        <v>0</v>
      </c>
      <c r="K567" s="201">
        <v>0</v>
      </c>
      <c r="L567" s="201">
        <v>0</v>
      </c>
      <c r="M567" s="201">
        <v>0</v>
      </c>
      <c r="N567" s="201">
        <v>0</v>
      </c>
      <c r="O567" s="201">
        <v>0</v>
      </c>
      <c r="P567" s="201">
        <v>0</v>
      </c>
      <c r="Q567" s="201">
        <v>0</v>
      </c>
      <c r="R567" s="201">
        <v>0</v>
      </c>
      <c r="S567" s="202">
        <v>1</v>
      </c>
    </row>
    <row r="568" spans="6:19" x14ac:dyDescent="0.2">
      <c r="F568" s="123">
        <v>0</v>
      </c>
      <c r="G568" s="123">
        <v>0</v>
      </c>
      <c r="H568" s="199" t="b">
        <v>1</v>
      </c>
      <c r="I568" s="200">
        <v>0</v>
      </c>
      <c r="J568" s="200">
        <v>0</v>
      </c>
      <c r="K568" s="201">
        <v>0</v>
      </c>
      <c r="L568" s="201">
        <v>0</v>
      </c>
      <c r="M568" s="201">
        <v>0</v>
      </c>
      <c r="N568" s="201">
        <v>0</v>
      </c>
      <c r="O568" s="201">
        <v>0</v>
      </c>
      <c r="P568" s="201">
        <v>0</v>
      </c>
      <c r="Q568" s="201">
        <v>0</v>
      </c>
      <c r="R568" s="201">
        <v>0</v>
      </c>
      <c r="S568" s="202">
        <v>1</v>
      </c>
    </row>
    <row r="569" spans="6:19" x14ac:dyDescent="0.2">
      <c r="F569" s="123">
        <v>0</v>
      </c>
      <c r="G569" s="123">
        <v>0</v>
      </c>
      <c r="H569" s="199" t="b">
        <v>1</v>
      </c>
      <c r="I569" s="200">
        <v>0</v>
      </c>
      <c r="J569" s="200">
        <v>0</v>
      </c>
      <c r="K569" s="201">
        <v>0</v>
      </c>
      <c r="L569" s="201">
        <v>0</v>
      </c>
      <c r="M569" s="201">
        <v>0</v>
      </c>
      <c r="N569" s="201">
        <v>0</v>
      </c>
      <c r="O569" s="201">
        <v>0</v>
      </c>
      <c r="P569" s="201">
        <v>0</v>
      </c>
      <c r="Q569" s="201">
        <v>0</v>
      </c>
      <c r="R569" s="201">
        <v>0</v>
      </c>
      <c r="S569" s="202">
        <v>1</v>
      </c>
    </row>
    <row r="570" spans="6:19" x14ac:dyDescent="0.2">
      <c r="F570" s="123">
        <v>0</v>
      </c>
      <c r="G570" s="123">
        <v>0</v>
      </c>
      <c r="H570" s="199" t="b">
        <v>1</v>
      </c>
      <c r="I570" s="200">
        <v>0</v>
      </c>
      <c r="J570" s="200">
        <v>0</v>
      </c>
      <c r="K570" s="201">
        <v>0</v>
      </c>
      <c r="L570" s="201">
        <v>0</v>
      </c>
      <c r="M570" s="201">
        <v>0</v>
      </c>
      <c r="N570" s="201">
        <v>0</v>
      </c>
      <c r="O570" s="201">
        <v>0</v>
      </c>
      <c r="P570" s="201">
        <v>0</v>
      </c>
      <c r="Q570" s="201">
        <v>0</v>
      </c>
      <c r="R570" s="201">
        <v>0</v>
      </c>
      <c r="S570" s="202">
        <v>1</v>
      </c>
    </row>
    <row r="571" spans="6:19" x14ac:dyDescent="0.2">
      <c r="F571" s="123">
        <v>0</v>
      </c>
      <c r="G571" s="123">
        <v>0</v>
      </c>
      <c r="H571" s="199" t="b">
        <v>1</v>
      </c>
      <c r="I571" s="200">
        <v>0</v>
      </c>
      <c r="J571" s="200">
        <v>0</v>
      </c>
      <c r="K571" s="201">
        <v>0</v>
      </c>
      <c r="L571" s="201">
        <v>0</v>
      </c>
      <c r="M571" s="201">
        <v>0</v>
      </c>
      <c r="N571" s="201">
        <v>0</v>
      </c>
      <c r="O571" s="201">
        <v>0</v>
      </c>
      <c r="P571" s="201">
        <v>0</v>
      </c>
      <c r="Q571" s="201">
        <v>0</v>
      </c>
      <c r="R571" s="201">
        <v>0</v>
      </c>
      <c r="S571" s="202">
        <v>1</v>
      </c>
    </row>
    <row r="572" spans="6:19" x14ac:dyDescent="0.2">
      <c r="F572" s="123">
        <v>0</v>
      </c>
      <c r="G572" s="123">
        <v>0</v>
      </c>
      <c r="H572" s="199" t="b">
        <v>1</v>
      </c>
      <c r="I572" s="200">
        <v>0</v>
      </c>
      <c r="J572" s="200">
        <v>0</v>
      </c>
      <c r="K572" s="201">
        <v>0</v>
      </c>
      <c r="L572" s="201">
        <v>0</v>
      </c>
      <c r="M572" s="201">
        <v>0</v>
      </c>
      <c r="N572" s="201">
        <v>0</v>
      </c>
      <c r="O572" s="201">
        <v>0</v>
      </c>
      <c r="P572" s="201">
        <v>0</v>
      </c>
      <c r="Q572" s="201">
        <v>0</v>
      </c>
      <c r="R572" s="201">
        <v>0</v>
      </c>
      <c r="S572" s="202">
        <v>1</v>
      </c>
    </row>
    <row r="573" spans="6:19" x14ac:dyDescent="0.2">
      <c r="F573" s="123">
        <v>0</v>
      </c>
      <c r="G573" s="123">
        <v>0</v>
      </c>
      <c r="H573" s="199" t="b">
        <v>1</v>
      </c>
      <c r="I573" s="200">
        <v>0</v>
      </c>
      <c r="J573" s="200">
        <v>0</v>
      </c>
      <c r="K573" s="201">
        <v>0</v>
      </c>
      <c r="L573" s="201">
        <v>0</v>
      </c>
      <c r="M573" s="201">
        <v>0</v>
      </c>
      <c r="N573" s="201">
        <v>0</v>
      </c>
      <c r="O573" s="201">
        <v>0</v>
      </c>
      <c r="P573" s="201">
        <v>0</v>
      </c>
      <c r="Q573" s="201">
        <v>0</v>
      </c>
      <c r="R573" s="201">
        <v>0</v>
      </c>
      <c r="S573" s="202">
        <v>1</v>
      </c>
    </row>
    <row r="574" spans="6:19" x14ac:dyDescent="0.2">
      <c r="F574" s="123">
        <v>0</v>
      </c>
      <c r="G574" s="123">
        <v>0</v>
      </c>
      <c r="H574" s="199" t="b">
        <v>1</v>
      </c>
      <c r="I574" s="200">
        <v>0</v>
      </c>
      <c r="J574" s="200">
        <v>0</v>
      </c>
      <c r="K574" s="201">
        <v>0</v>
      </c>
      <c r="L574" s="201">
        <v>0</v>
      </c>
      <c r="M574" s="201">
        <v>0</v>
      </c>
      <c r="N574" s="201">
        <v>0</v>
      </c>
      <c r="O574" s="201">
        <v>0</v>
      </c>
      <c r="P574" s="201">
        <v>0</v>
      </c>
      <c r="Q574" s="201">
        <v>0</v>
      </c>
      <c r="R574" s="201">
        <v>0</v>
      </c>
      <c r="S574" s="202">
        <v>1</v>
      </c>
    </row>
    <row r="575" spans="6:19" x14ac:dyDescent="0.2">
      <c r="F575" s="123">
        <v>0</v>
      </c>
      <c r="G575" s="123">
        <v>0</v>
      </c>
      <c r="H575" s="199" t="b">
        <v>1</v>
      </c>
      <c r="I575" s="200">
        <v>0</v>
      </c>
      <c r="J575" s="200">
        <v>0</v>
      </c>
      <c r="K575" s="201">
        <v>0</v>
      </c>
      <c r="L575" s="201">
        <v>0</v>
      </c>
      <c r="M575" s="201">
        <v>0</v>
      </c>
      <c r="N575" s="201">
        <v>0</v>
      </c>
      <c r="O575" s="201">
        <v>0</v>
      </c>
      <c r="P575" s="201">
        <v>0</v>
      </c>
      <c r="Q575" s="201">
        <v>0</v>
      </c>
      <c r="R575" s="201">
        <v>0</v>
      </c>
      <c r="S575" s="202">
        <v>1</v>
      </c>
    </row>
    <row r="576" spans="6:19" x14ac:dyDescent="0.2">
      <c r="F576" s="123">
        <v>0</v>
      </c>
      <c r="G576" s="123">
        <v>0</v>
      </c>
      <c r="H576" s="199" t="b">
        <v>1</v>
      </c>
      <c r="I576" s="200">
        <v>0</v>
      </c>
      <c r="J576" s="200">
        <v>0</v>
      </c>
      <c r="K576" s="201">
        <v>0</v>
      </c>
      <c r="L576" s="201">
        <v>0</v>
      </c>
      <c r="M576" s="201">
        <v>0</v>
      </c>
      <c r="N576" s="201">
        <v>0</v>
      </c>
      <c r="O576" s="201">
        <v>0</v>
      </c>
      <c r="P576" s="201">
        <v>0</v>
      </c>
      <c r="Q576" s="201">
        <v>0</v>
      </c>
      <c r="R576" s="201">
        <v>0</v>
      </c>
      <c r="S576" s="202">
        <v>1</v>
      </c>
    </row>
    <row r="577" spans="6:19" x14ac:dyDescent="0.2">
      <c r="F577" s="123">
        <v>0</v>
      </c>
      <c r="G577" s="123">
        <v>0</v>
      </c>
      <c r="H577" s="199" t="b">
        <v>1</v>
      </c>
      <c r="I577" s="200">
        <v>0</v>
      </c>
      <c r="J577" s="200">
        <v>0</v>
      </c>
      <c r="K577" s="201">
        <v>0</v>
      </c>
      <c r="L577" s="201">
        <v>0</v>
      </c>
      <c r="M577" s="201">
        <v>0</v>
      </c>
      <c r="N577" s="201">
        <v>0</v>
      </c>
      <c r="O577" s="201">
        <v>0</v>
      </c>
      <c r="P577" s="201">
        <v>0</v>
      </c>
      <c r="Q577" s="201">
        <v>0</v>
      </c>
      <c r="R577" s="201">
        <v>0</v>
      </c>
      <c r="S577" s="202">
        <v>1</v>
      </c>
    </row>
    <row r="578" spans="6:19" x14ac:dyDescent="0.2">
      <c r="F578" s="123">
        <v>0</v>
      </c>
      <c r="G578" s="123">
        <v>0</v>
      </c>
      <c r="H578" s="199" t="b">
        <v>1</v>
      </c>
      <c r="I578" s="200">
        <v>0</v>
      </c>
      <c r="J578" s="200">
        <v>0</v>
      </c>
      <c r="K578" s="201">
        <v>0</v>
      </c>
      <c r="L578" s="201">
        <v>0</v>
      </c>
      <c r="M578" s="201">
        <v>0</v>
      </c>
      <c r="N578" s="201">
        <v>0</v>
      </c>
      <c r="O578" s="201">
        <v>0</v>
      </c>
      <c r="P578" s="201">
        <v>0</v>
      </c>
      <c r="Q578" s="201">
        <v>0</v>
      </c>
      <c r="R578" s="201">
        <v>0</v>
      </c>
      <c r="S578" s="202">
        <v>1</v>
      </c>
    </row>
    <row r="579" spans="6:19" x14ac:dyDescent="0.2">
      <c r="F579" s="123">
        <v>0</v>
      </c>
      <c r="G579" s="123">
        <v>0</v>
      </c>
      <c r="H579" s="199" t="b">
        <v>1</v>
      </c>
      <c r="I579" s="200">
        <v>0</v>
      </c>
      <c r="J579" s="200">
        <v>0</v>
      </c>
      <c r="K579" s="201">
        <v>0</v>
      </c>
      <c r="L579" s="201">
        <v>0</v>
      </c>
      <c r="M579" s="201">
        <v>0</v>
      </c>
      <c r="N579" s="201">
        <v>0</v>
      </c>
      <c r="O579" s="201">
        <v>0</v>
      </c>
      <c r="P579" s="201">
        <v>0</v>
      </c>
      <c r="Q579" s="201">
        <v>0</v>
      </c>
      <c r="R579" s="201">
        <v>0</v>
      </c>
      <c r="S579" s="202">
        <v>1</v>
      </c>
    </row>
    <row r="580" spans="6:19" x14ac:dyDescent="0.2">
      <c r="F580" s="123">
        <v>0</v>
      </c>
      <c r="G580" s="123">
        <v>0</v>
      </c>
      <c r="H580" s="199" t="b">
        <v>1</v>
      </c>
      <c r="I580" s="200">
        <v>0</v>
      </c>
      <c r="J580" s="200">
        <v>0</v>
      </c>
      <c r="K580" s="201">
        <v>0</v>
      </c>
      <c r="L580" s="201">
        <v>0</v>
      </c>
      <c r="M580" s="201">
        <v>0</v>
      </c>
      <c r="N580" s="201">
        <v>0</v>
      </c>
      <c r="O580" s="201">
        <v>0</v>
      </c>
      <c r="P580" s="201">
        <v>0</v>
      </c>
      <c r="Q580" s="201">
        <v>0</v>
      </c>
      <c r="R580" s="201">
        <v>0</v>
      </c>
      <c r="S580" s="202">
        <v>1</v>
      </c>
    </row>
    <row r="581" spans="6:19" x14ac:dyDescent="0.2">
      <c r="F581" s="123">
        <v>0</v>
      </c>
      <c r="G581" s="123">
        <v>0</v>
      </c>
      <c r="H581" s="199" t="b">
        <v>1</v>
      </c>
      <c r="I581" s="200">
        <v>0</v>
      </c>
      <c r="J581" s="200">
        <v>0</v>
      </c>
      <c r="K581" s="201">
        <v>0</v>
      </c>
      <c r="L581" s="201">
        <v>0</v>
      </c>
      <c r="M581" s="201">
        <v>0</v>
      </c>
      <c r="N581" s="201">
        <v>0</v>
      </c>
      <c r="O581" s="201">
        <v>0</v>
      </c>
      <c r="P581" s="201">
        <v>0</v>
      </c>
      <c r="Q581" s="201">
        <v>0</v>
      </c>
      <c r="R581" s="201">
        <v>0</v>
      </c>
      <c r="S581" s="202">
        <v>1</v>
      </c>
    </row>
    <row r="582" spans="6:19" x14ac:dyDescent="0.2">
      <c r="F582" s="123">
        <v>0</v>
      </c>
      <c r="G582" s="123">
        <v>0</v>
      </c>
      <c r="H582" s="199" t="b">
        <v>1</v>
      </c>
      <c r="I582" s="200">
        <v>0</v>
      </c>
      <c r="J582" s="200">
        <v>0</v>
      </c>
      <c r="K582" s="201">
        <v>0</v>
      </c>
      <c r="L582" s="201">
        <v>0</v>
      </c>
      <c r="M582" s="201">
        <v>0</v>
      </c>
      <c r="N582" s="201">
        <v>0</v>
      </c>
      <c r="O582" s="201">
        <v>0</v>
      </c>
      <c r="P582" s="201">
        <v>0</v>
      </c>
      <c r="Q582" s="201">
        <v>0</v>
      </c>
      <c r="R582" s="201">
        <v>0</v>
      </c>
      <c r="S582" s="202">
        <v>1</v>
      </c>
    </row>
    <row r="583" spans="6:19" x14ac:dyDescent="0.2">
      <c r="F583" s="123">
        <v>0</v>
      </c>
      <c r="G583" s="123">
        <v>0</v>
      </c>
      <c r="H583" s="199" t="b">
        <v>1</v>
      </c>
      <c r="I583" s="200">
        <v>0</v>
      </c>
      <c r="J583" s="200">
        <v>0</v>
      </c>
      <c r="K583" s="201">
        <v>0</v>
      </c>
      <c r="L583" s="201">
        <v>0</v>
      </c>
      <c r="M583" s="201">
        <v>0</v>
      </c>
      <c r="N583" s="201">
        <v>0</v>
      </c>
      <c r="O583" s="201">
        <v>0</v>
      </c>
      <c r="P583" s="201">
        <v>0</v>
      </c>
      <c r="Q583" s="201">
        <v>0</v>
      </c>
      <c r="R583" s="201">
        <v>0</v>
      </c>
      <c r="S583" s="202">
        <v>1</v>
      </c>
    </row>
    <row r="584" spans="6:19" x14ac:dyDescent="0.2">
      <c r="F584" s="123">
        <v>0</v>
      </c>
      <c r="G584" s="123">
        <v>0</v>
      </c>
      <c r="H584" s="199" t="b">
        <v>1</v>
      </c>
      <c r="I584" s="200">
        <v>0</v>
      </c>
      <c r="J584" s="200">
        <v>0</v>
      </c>
      <c r="K584" s="201">
        <v>0</v>
      </c>
      <c r="L584" s="201">
        <v>0</v>
      </c>
      <c r="M584" s="201">
        <v>0</v>
      </c>
      <c r="N584" s="201">
        <v>0</v>
      </c>
      <c r="O584" s="201">
        <v>0</v>
      </c>
      <c r="P584" s="201">
        <v>0</v>
      </c>
      <c r="Q584" s="201">
        <v>0</v>
      </c>
      <c r="R584" s="201">
        <v>0</v>
      </c>
      <c r="S584" s="202">
        <v>1</v>
      </c>
    </row>
    <row r="585" spans="6:19" x14ac:dyDescent="0.2">
      <c r="F585" s="123">
        <v>0</v>
      </c>
      <c r="G585" s="123">
        <v>0</v>
      </c>
      <c r="H585" s="199" t="b">
        <v>1</v>
      </c>
      <c r="I585" s="200">
        <v>0</v>
      </c>
      <c r="J585" s="200">
        <v>0</v>
      </c>
      <c r="K585" s="201">
        <v>0</v>
      </c>
      <c r="L585" s="201">
        <v>0</v>
      </c>
      <c r="M585" s="201">
        <v>0</v>
      </c>
      <c r="N585" s="201">
        <v>0</v>
      </c>
      <c r="O585" s="201">
        <v>0</v>
      </c>
      <c r="P585" s="201">
        <v>0</v>
      </c>
      <c r="Q585" s="201">
        <v>0</v>
      </c>
      <c r="R585" s="201">
        <v>0</v>
      </c>
      <c r="S585" s="202">
        <v>1</v>
      </c>
    </row>
    <row r="586" spans="6:19" x14ac:dyDescent="0.2">
      <c r="F586" s="123">
        <v>0</v>
      </c>
      <c r="G586" s="123">
        <v>0</v>
      </c>
      <c r="H586" s="199" t="b">
        <v>1</v>
      </c>
      <c r="I586" s="200">
        <v>0</v>
      </c>
      <c r="J586" s="200">
        <v>0</v>
      </c>
      <c r="K586" s="201">
        <v>0</v>
      </c>
      <c r="L586" s="201">
        <v>0</v>
      </c>
      <c r="M586" s="201">
        <v>0</v>
      </c>
      <c r="N586" s="201">
        <v>0</v>
      </c>
      <c r="O586" s="201">
        <v>0</v>
      </c>
      <c r="P586" s="201">
        <v>0</v>
      </c>
      <c r="Q586" s="201">
        <v>0</v>
      </c>
      <c r="R586" s="201">
        <v>0</v>
      </c>
      <c r="S586" s="202">
        <v>1</v>
      </c>
    </row>
    <row r="587" spans="6:19" x14ac:dyDescent="0.2">
      <c r="F587" s="123">
        <v>0</v>
      </c>
      <c r="G587" s="123">
        <v>0</v>
      </c>
      <c r="H587" s="199" t="b">
        <v>1</v>
      </c>
      <c r="I587" s="200">
        <v>0</v>
      </c>
      <c r="J587" s="200">
        <v>0</v>
      </c>
      <c r="K587" s="201">
        <v>0</v>
      </c>
      <c r="L587" s="201">
        <v>0</v>
      </c>
      <c r="M587" s="201">
        <v>0</v>
      </c>
      <c r="N587" s="201">
        <v>0</v>
      </c>
      <c r="O587" s="201">
        <v>0</v>
      </c>
      <c r="P587" s="201">
        <v>0</v>
      </c>
      <c r="Q587" s="201">
        <v>0</v>
      </c>
      <c r="R587" s="201">
        <v>0</v>
      </c>
      <c r="S587" s="202">
        <v>1</v>
      </c>
    </row>
    <row r="588" spans="6:19" x14ac:dyDescent="0.2">
      <c r="F588" s="123">
        <v>0</v>
      </c>
      <c r="G588" s="123">
        <v>0</v>
      </c>
      <c r="H588" s="199" t="b">
        <v>1</v>
      </c>
      <c r="I588" s="200">
        <v>0</v>
      </c>
      <c r="J588" s="200">
        <v>0</v>
      </c>
      <c r="K588" s="201">
        <v>0</v>
      </c>
      <c r="L588" s="201">
        <v>0</v>
      </c>
      <c r="M588" s="201">
        <v>0</v>
      </c>
      <c r="N588" s="201">
        <v>0</v>
      </c>
      <c r="O588" s="201">
        <v>0</v>
      </c>
      <c r="P588" s="201">
        <v>0</v>
      </c>
      <c r="Q588" s="201">
        <v>0</v>
      </c>
      <c r="R588" s="201">
        <v>0</v>
      </c>
      <c r="S588" s="202">
        <v>1</v>
      </c>
    </row>
    <row r="589" spans="6:19" x14ac:dyDescent="0.2">
      <c r="F589" s="123">
        <v>0</v>
      </c>
      <c r="G589" s="123">
        <v>0</v>
      </c>
      <c r="H589" s="199" t="b">
        <v>1</v>
      </c>
      <c r="I589" s="200">
        <v>0</v>
      </c>
      <c r="J589" s="200">
        <v>0</v>
      </c>
      <c r="K589" s="201">
        <v>0</v>
      </c>
      <c r="L589" s="201">
        <v>0</v>
      </c>
      <c r="M589" s="201">
        <v>0</v>
      </c>
      <c r="N589" s="201">
        <v>0</v>
      </c>
      <c r="O589" s="201">
        <v>0</v>
      </c>
      <c r="P589" s="201">
        <v>0</v>
      </c>
      <c r="Q589" s="201">
        <v>0</v>
      </c>
      <c r="R589" s="201">
        <v>0</v>
      </c>
      <c r="S589" s="202">
        <v>1</v>
      </c>
    </row>
    <row r="590" spans="6:19" x14ac:dyDescent="0.2">
      <c r="F590" s="123">
        <v>0</v>
      </c>
      <c r="G590" s="123">
        <v>0</v>
      </c>
      <c r="H590" s="199" t="b">
        <v>1</v>
      </c>
      <c r="I590" s="200">
        <v>0</v>
      </c>
      <c r="J590" s="200">
        <v>0</v>
      </c>
      <c r="K590" s="201">
        <v>0</v>
      </c>
      <c r="L590" s="201">
        <v>0</v>
      </c>
      <c r="M590" s="201">
        <v>0</v>
      </c>
      <c r="N590" s="201">
        <v>0</v>
      </c>
      <c r="O590" s="201">
        <v>0</v>
      </c>
      <c r="P590" s="201">
        <v>0</v>
      </c>
      <c r="Q590" s="201">
        <v>0</v>
      </c>
      <c r="R590" s="201">
        <v>0</v>
      </c>
      <c r="S590" s="202">
        <v>1</v>
      </c>
    </row>
    <row r="591" spans="6:19" x14ac:dyDescent="0.2">
      <c r="F591" s="123">
        <v>0</v>
      </c>
      <c r="G591" s="123">
        <v>0</v>
      </c>
      <c r="H591" s="199" t="b">
        <v>1</v>
      </c>
      <c r="I591" s="200">
        <v>0</v>
      </c>
      <c r="J591" s="200">
        <v>0</v>
      </c>
      <c r="K591" s="201">
        <v>0</v>
      </c>
      <c r="L591" s="201">
        <v>0</v>
      </c>
      <c r="M591" s="201">
        <v>0</v>
      </c>
      <c r="N591" s="201">
        <v>0</v>
      </c>
      <c r="O591" s="201">
        <v>0</v>
      </c>
      <c r="P591" s="201">
        <v>0</v>
      </c>
      <c r="Q591" s="201">
        <v>0</v>
      </c>
      <c r="R591" s="201">
        <v>0</v>
      </c>
      <c r="S591" s="202">
        <v>1</v>
      </c>
    </row>
    <row r="592" spans="6:19" x14ac:dyDescent="0.2">
      <c r="F592" s="123">
        <v>0</v>
      </c>
      <c r="G592" s="123">
        <v>0</v>
      </c>
      <c r="H592" s="199" t="b">
        <v>1</v>
      </c>
      <c r="I592" s="200">
        <v>0</v>
      </c>
      <c r="J592" s="200">
        <v>0</v>
      </c>
      <c r="K592" s="201">
        <v>0</v>
      </c>
      <c r="L592" s="201">
        <v>0</v>
      </c>
      <c r="M592" s="201">
        <v>0</v>
      </c>
      <c r="N592" s="201">
        <v>0</v>
      </c>
      <c r="O592" s="201">
        <v>0</v>
      </c>
      <c r="P592" s="201">
        <v>0</v>
      </c>
      <c r="Q592" s="201">
        <v>0</v>
      </c>
      <c r="R592" s="201">
        <v>0</v>
      </c>
      <c r="S592" s="202">
        <v>1</v>
      </c>
    </row>
    <row r="593" spans="6:19" x14ac:dyDescent="0.2">
      <c r="F593" s="123">
        <v>0</v>
      </c>
      <c r="G593" s="123">
        <v>0</v>
      </c>
      <c r="H593" s="199" t="b">
        <v>1</v>
      </c>
      <c r="I593" s="200">
        <v>0</v>
      </c>
      <c r="J593" s="200">
        <v>0</v>
      </c>
      <c r="K593" s="201">
        <v>0</v>
      </c>
      <c r="L593" s="201">
        <v>0</v>
      </c>
      <c r="M593" s="201">
        <v>0</v>
      </c>
      <c r="N593" s="201">
        <v>0</v>
      </c>
      <c r="O593" s="201">
        <v>0</v>
      </c>
      <c r="P593" s="201">
        <v>0</v>
      </c>
      <c r="Q593" s="201">
        <v>0</v>
      </c>
      <c r="R593" s="201">
        <v>0</v>
      </c>
      <c r="S593" s="202">
        <v>1</v>
      </c>
    </row>
    <row r="594" spans="6:19" x14ac:dyDescent="0.2">
      <c r="F594" s="123">
        <v>0</v>
      </c>
      <c r="G594" s="123">
        <v>0</v>
      </c>
      <c r="H594" s="199" t="b">
        <v>1</v>
      </c>
      <c r="I594" s="200">
        <v>0</v>
      </c>
      <c r="J594" s="200">
        <v>0</v>
      </c>
      <c r="K594" s="201">
        <v>0</v>
      </c>
      <c r="L594" s="201">
        <v>0</v>
      </c>
      <c r="M594" s="201">
        <v>0</v>
      </c>
      <c r="N594" s="201">
        <v>0</v>
      </c>
      <c r="O594" s="201">
        <v>0</v>
      </c>
      <c r="P594" s="201">
        <v>0</v>
      </c>
      <c r="Q594" s="201">
        <v>0</v>
      </c>
      <c r="R594" s="201">
        <v>0</v>
      </c>
      <c r="S594" s="202">
        <v>1</v>
      </c>
    </row>
    <row r="595" spans="6:19" x14ac:dyDescent="0.2">
      <c r="F595" s="123">
        <v>0</v>
      </c>
      <c r="G595" s="123">
        <v>0</v>
      </c>
      <c r="H595" s="199" t="b">
        <v>1</v>
      </c>
      <c r="I595" s="200">
        <v>0</v>
      </c>
      <c r="J595" s="200">
        <v>0</v>
      </c>
      <c r="K595" s="201">
        <v>0</v>
      </c>
      <c r="L595" s="201">
        <v>0</v>
      </c>
      <c r="M595" s="201">
        <v>0</v>
      </c>
      <c r="N595" s="201">
        <v>0</v>
      </c>
      <c r="O595" s="201">
        <v>0</v>
      </c>
      <c r="P595" s="201">
        <v>0</v>
      </c>
      <c r="Q595" s="201">
        <v>0</v>
      </c>
      <c r="R595" s="201">
        <v>0</v>
      </c>
      <c r="S595" s="202">
        <v>1</v>
      </c>
    </row>
    <row r="596" spans="6:19" x14ac:dyDescent="0.2">
      <c r="F596" s="123">
        <v>0</v>
      </c>
      <c r="G596" s="123">
        <v>0</v>
      </c>
      <c r="H596" s="199" t="b">
        <v>1</v>
      </c>
      <c r="I596" s="200">
        <v>0</v>
      </c>
      <c r="J596" s="200">
        <v>0</v>
      </c>
      <c r="K596" s="201">
        <v>0</v>
      </c>
      <c r="L596" s="201">
        <v>0</v>
      </c>
      <c r="M596" s="201">
        <v>0</v>
      </c>
      <c r="N596" s="201">
        <v>0</v>
      </c>
      <c r="O596" s="201">
        <v>0</v>
      </c>
      <c r="P596" s="201">
        <v>0</v>
      </c>
      <c r="Q596" s="201">
        <v>0</v>
      </c>
      <c r="R596" s="201">
        <v>0</v>
      </c>
      <c r="S596" s="202">
        <v>1</v>
      </c>
    </row>
    <row r="597" spans="6:19" x14ac:dyDescent="0.2">
      <c r="F597" s="123">
        <v>0</v>
      </c>
      <c r="G597" s="123">
        <v>0</v>
      </c>
      <c r="H597" s="199" t="b">
        <v>1</v>
      </c>
      <c r="I597" s="200">
        <v>0</v>
      </c>
      <c r="J597" s="200">
        <v>0</v>
      </c>
      <c r="K597" s="201">
        <v>0</v>
      </c>
      <c r="L597" s="201">
        <v>0</v>
      </c>
      <c r="M597" s="201">
        <v>0</v>
      </c>
      <c r="N597" s="201">
        <v>0</v>
      </c>
      <c r="O597" s="201">
        <v>0</v>
      </c>
      <c r="P597" s="201">
        <v>0</v>
      </c>
      <c r="Q597" s="201">
        <v>0</v>
      </c>
      <c r="R597" s="201">
        <v>0</v>
      </c>
      <c r="S597" s="202">
        <v>1</v>
      </c>
    </row>
    <row r="598" spans="6:19" x14ac:dyDescent="0.2">
      <c r="F598" s="123">
        <v>0</v>
      </c>
      <c r="G598" s="123">
        <v>0</v>
      </c>
      <c r="H598" s="199" t="b">
        <v>1</v>
      </c>
      <c r="I598" s="200">
        <v>0</v>
      </c>
      <c r="J598" s="200">
        <v>0</v>
      </c>
      <c r="K598" s="201">
        <v>0</v>
      </c>
      <c r="L598" s="201">
        <v>0</v>
      </c>
      <c r="M598" s="201">
        <v>0</v>
      </c>
      <c r="N598" s="201">
        <v>0</v>
      </c>
      <c r="O598" s="201">
        <v>0</v>
      </c>
      <c r="P598" s="201">
        <v>0</v>
      </c>
      <c r="Q598" s="201">
        <v>0</v>
      </c>
      <c r="R598" s="201">
        <v>0</v>
      </c>
      <c r="S598" s="202">
        <v>1</v>
      </c>
    </row>
    <row r="599" spans="6:19" x14ac:dyDescent="0.2">
      <c r="F599" s="123">
        <v>0</v>
      </c>
      <c r="G599" s="123">
        <v>0</v>
      </c>
      <c r="H599" s="199" t="b">
        <v>1</v>
      </c>
      <c r="I599" s="200">
        <v>0</v>
      </c>
      <c r="J599" s="200">
        <v>0</v>
      </c>
      <c r="K599" s="201">
        <v>0</v>
      </c>
      <c r="L599" s="201">
        <v>0</v>
      </c>
      <c r="M599" s="201">
        <v>0</v>
      </c>
      <c r="N599" s="201">
        <v>0</v>
      </c>
      <c r="O599" s="201">
        <v>0</v>
      </c>
      <c r="P599" s="201">
        <v>0</v>
      </c>
      <c r="Q599" s="201">
        <v>0</v>
      </c>
      <c r="R599" s="201">
        <v>0</v>
      </c>
      <c r="S599" s="202">
        <v>1</v>
      </c>
    </row>
    <row r="600" spans="6:19" x14ac:dyDescent="0.2">
      <c r="F600" s="123">
        <v>0</v>
      </c>
      <c r="G600" s="123">
        <v>0</v>
      </c>
      <c r="H600" s="199" t="b">
        <v>1</v>
      </c>
      <c r="I600" s="200">
        <v>0</v>
      </c>
      <c r="J600" s="200">
        <v>0</v>
      </c>
      <c r="K600" s="201">
        <v>0</v>
      </c>
      <c r="L600" s="201">
        <v>0</v>
      </c>
      <c r="M600" s="201">
        <v>0</v>
      </c>
      <c r="N600" s="201">
        <v>0</v>
      </c>
      <c r="O600" s="201">
        <v>0</v>
      </c>
      <c r="P600" s="201">
        <v>0</v>
      </c>
      <c r="Q600" s="201">
        <v>0</v>
      </c>
      <c r="R600" s="201">
        <v>0</v>
      </c>
      <c r="S600" s="202">
        <v>1</v>
      </c>
    </row>
    <row r="601" spans="6:19" x14ac:dyDescent="0.2">
      <c r="F601" s="123">
        <v>0</v>
      </c>
      <c r="G601" s="123">
        <v>0</v>
      </c>
      <c r="H601" s="199" t="b">
        <v>1</v>
      </c>
      <c r="I601" s="200">
        <v>0</v>
      </c>
      <c r="J601" s="200">
        <v>0</v>
      </c>
      <c r="K601" s="201">
        <v>0</v>
      </c>
      <c r="L601" s="201">
        <v>0</v>
      </c>
      <c r="M601" s="201">
        <v>0</v>
      </c>
      <c r="N601" s="201">
        <v>0</v>
      </c>
      <c r="O601" s="201">
        <v>0</v>
      </c>
      <c r="P601" s="201">
        <v>0</v>
      </c>
      <c r="Q601" s="201">
        <v>0</v>
      </c>
      <c r="R601" s="201">
        <v>0</v>
      </c>
      <c r="S601" s="202">
        <v>1</v>
      </c>
    </row>
    <row r="602" spans="6:19" x14ac:dyDescent="0.2">
      <c r="F602" s="123">
        <v>0</v>
      </c>
      <c r="G602" s="123">
        <v>0</v>
      </c>
      <c r="H602" s="199" t="b">
        <v>1</v>
      </c>
      <c r="I602" s="200">
        <v>0</v>
      </c>
      <c r="J602" s="200">
        <v>0</v>
      </c>
      <c r="K602" s="201">
        <v>0</v>
      </c>
      <c r="L602" s="201">
        <v>0</v>
      </c>
      <c r="M602" s="201">
        <v>0</v>
      </c>
      <c r="N602" s="201">
        <v>0</v>
      </c>
      <c r="O602" s="201">
        <v>0</v>
      </c>
      <c r="P602" s="201">
        <v>0</v>
      </c>
      <c r="Q602" s="201">
        <v>0</v>
      </c>
      <c r="R602" s="201">
        <v>0</v>
      </c>
      <c r="S602" s="202">
        <v>1</v>
      </c>
    </row>
    <row r="603" spans="6:19" x14ac:dyDescent="0.2">
      <c r="F603" s="123">
        <v>0</v>
      </c>
      <c r="G603" s="123">
        <v>0</v>
      </c>
      <c r="H603" s="199" t="b">
        <v>1</v>
      </c>
      <c r="I603" s="200">
        <v>0</v>
      </c>
      <c r="J603" s="200">
        <v>0</v>
      </c>
      <c r="K603" s="201">
        <v>0</v>
      </c>
      <c r="L603" s="201">
        <v>0</v>
      </c>
      <c r="M603" s="201">
        <v>0</v>
      </c>
      <c r="N603" s="201">
        <v>0</v>
      </c>
      <c r="O603" s="201">
        <v>0</v>
      </c>
      <c r="P603" s="201">
        <v>0</v>
      </c>
      <c r="Q603" s="201">
        <v>0</v>
      </c>
      <c r="R603" s="201">
        <v>0</v>
      </c>
      <c r="S603" s="202">
        <v>1</v>
      </c>
    </row>
    <row r="604" spans="6:19" x14ac:dyDescent="0.2">
      <c r="F604" s="123">
        <v>0</v>
      </c>
      <c r="G604" s="123">
        <v>0</v>
      </c>
      <c r="H604" s="199" t="b">
        <v>1</v>
      </c>
      <c r="I604" s="200">
        <v>0</v>
      </c>
      <c r="J604" s="200">
        <v>0</v>
      </c>
      <c r="K604" s="201">
        <v>0</v>
      </c>
      <c r="L604" s="201">
        <v>0</v>
      </c>
      <c r="M604" s="201">
        <v>0</v>
      </c>
      <c r="N604" s="201">
        <v>0</v>
      </c>
      <c r="O604" s="201">
        <v>0</v>
      </c>
      <c r="P604" s="201">
        <v>0</v>
      </c>
      <c r="Q604" s="201">
        <v>0</v>
      </c>
      <c r="R604" s="201">
        <v>0</v>
      </c>
      <c r="S604" s="202">
        <v>1</v>
      </c>
    </row>
    <row r="605" spans="6:19" x14ac:dyDescent="0.2">
      <c r="F605" s="123">
        <v>0</v>
      </c>
      <c r="G605" s="123">
        <v>0</v>
      </c>
      <c r="H605" s="199" t="b">
        <v>1</v>
      </c>
      <c r="I605" s="200">
        <v>0</v>
      </c>
      <c r="J605" s="200">
        <v>0</v>
      </c>
      <c r="K605" s="201">
        <v>0</v>
      </c>
      <c r="L605" s="201">
        <v>0</v>
      </c>
      <c r="M605" s="201">
        <v>0</v>
      </c>
      <c r="N605" s="201">
        <v>0</v>
      </c>
      <c r="O605" s="201">
        <v>0</v>
      </c>
      <c r="P605" s="201">
        <v>0</v>
      </c>
      <c r="Q605" s="201">
        <v>0</v>
      </c>
      <c r="R605" s="201">
        <v>0</v>
      </c>
      <c r="S605" s="202">
        <v>1</v>
      </c>
    </row>
    <row r="606" spans="6:19" x14ac:dyDescent="0.2">
      <c r="F606" s="123">
        <v>0</v>
      </c>
      <c r="G606" s="123">
        <v>0</v>
      </c>
      <c r="H606" s="199" t="b">
        <v>1</v>
      </c>
      <c r="I606" s="200">
        <v>0</v>
      </c>
      <c r="J606" s="200">
        <v>0</v>
      </c>
      <c r="K606" s="201">
        <v>0</v>
      </c>
      <c r="L606" s="201">
        <v>0</v>
      </c>
      <c r="M606" s="201">
        <v>0</v>
      </c>
      <c r="N606" s="201">
        <v>0</v>
      </c>
      <c r="O606" s="201">
        <v>0</v>
      </c>
      <c r="P606" s="201">
        <v>0</v>
      </c>
      <c r="Q606" s="201">
        <v>0</v>
      </c>
      <c r="R606" s="201">
        <v>0</v>
      </c>
      <c r="S606" s="202">
        <v>1</v>
      </c>
    </row>
    <row r="607" spans="6:19" x14ac:dyDescent="0.2">
      <c r="F607" s="123">
        <v>0</v>
      </c>
      <c r="G607" s="123">
        <v>0</v>
      </c>
      <c r="H607" s="199" t="b">
        <v>1</v>
      </c>
      <c r="I607" s="200">
        <v>0</v>
      </c>
      <c r="J607" s="200">
        <v>0</v>
      </c>
      <c r="K607" s="201">
        <v>0</v>
      </c>
      <c r="L607" s="201">
        <v>0</v>
      </c>
      <c r="M607" s="201">
        <v>0</v>
      </c>
      <c r="N607" s="201">
        <v>0</v>
      </c>
      <c r="O607" s="201">
        <v>0</v>
      </c>
      <c r="P607" s="201">
        <v>0</v>
      </c>
      <c r="Q607" s="201">
        <v>0</v>
      </c>
      <c r="R607" s="201">
        <v>0</v>
      </c>
      <c r="S607" s="202">
        <v>1</v>
      </c>
    </row>
    <row r="608" spans="6:19" x14ac:dyDescent="0.2">
      <c r="F608" s="123">
        <v>0</v>
      </c>
      <c r="G608" s="123">
        <v>0</v>
      </c>
      <c r="H608" s="199" t="b">
        <v>1</v>
      </c>
      <c r="I608" s="200">
        <v>0</v>
      </c>
      <c r="J608" s="200">
        <v>0</v>
      </c>
      <c r="K608" s="201">
        <v>0</v>
      </c>
      <c r="L608" s="201">
        <v>0</v>
      </c>
      <c r="M608" s="201">
        <v>0</v>
      </c>
      <c r="N608" s="201">
        <v>0</v>
      </c>
      <c r="O608" s="201">
        <v>0</v>
      </c>
      <c r="P608" s="201">
        <v>0</v>
      </c>
      <c r="Q608" s="201">
        <v>0</v>
      </c>
      <c r="R608" s="201">
        <v>0</v>
      </c>
      <c r="S608" s="202">
        <v>1</v>
      </c>
    </row>
    <row r="609" spans="6:19" x14ac:dyDescent="0.2">
      <c r="F609" s="123">
        <v>0</v>
      </c>
      <c r="G609" s="123">
        <v>0</v>
      </c>
      <c r="H609" s="199" t="b">
        <v>1</v>
      </c>
      <c r="I609" s="200">
        <v>0</v>
      </c>
      <c r="J609" s="200">
        <v>0</v>
      </c>
      <c r="K609" s="201">
        <v>0</v>
      </c>
      <c r="L609" s="201">
        <v>0</v>
      </c>
      <c r="M609" s="201">
        <v>0</v>
      </c>
      <c r="N609" s="201">
        <v>0</v>
      </c>
      <c r="O609" s="201">
        <v>0</v>
      </c>
      <c r="P609" s="201">
        <v>0</v>
      </c>
      <c r="Q609" s="201">
        <v>0</v>
      </c>
      <c r="R609" s="201">
        <v>0</v>
      </c>
      <c r="S609" s="202">
        <v>1</v>
      </c>
    </row>
    <row r="610" spans="6:19" x14ac:dyDescent="0.2">
      <c r="F610" s="123">
        <v>0</v>
      </c>
      <c r="G610" s="123">
        <v>0</v>
      </c>
      <c r="H610" s="199" t="b">
        <v>1</v>
      </c>
      <c r="I610" s="200">
        <v>0</v>
      </c>
      <c r="J610" s="200">
        <v>0</v>
      </c>
      <c r="K610" s="201">
        <v>0</v>
      </c>
      <c r="L610" s="201">
        <v>0</v>
      </c>
      <c r="M610" s="201">
        <v>0</v>
      </c>
      <c r="N610" s="201">
        <v>0</v>
      </c>
      <c r="O610" s="201">
        <v>0</v>
      </c>
      <c r="P610" s="201">
        <v>0</v>
      </c>
      <c r="Q610" s="201">
        <v>0</v>
      </c>
      <c r="R610" s="201">
        <v>0</v>
      </c>
      <c r="S610" s="202">
        <v>1</v>
      </c>
    </row>
    <row r="611" spans="6:19" x14ac:dyDescent="0.2">
      <c r="F611" s="123">
        <v>0</v>
      </c>
      <c r="G611" s="123">
        <v>0</v>
      </c>
      <c r="H611" s="199" t="b">
        <v>1</v>
      </c>
      <c r="I611" s="200">
        <v>0</v>
      </c>
      <c r="J611" s="200">
        <v>0</v>
      </c>
      <c r="K611" s="201">
        <v>0</v>
      </c>
      <c r="L611" s="201">
        <v>0</v>
      </c>
      <c r="M611" s="201">
        <v>0</v>
      </c>
      <c r="N611" s="201">
        <v>0</v>
      </c>
      <c r="O611" s="201">
        <v>0</v>
      </c>
      <c r="P611" s="201">
        <v>0</v>
      </c>
      <c r="Q611" s="201">
        <v>0</v>
      </c>
      <c r="R611" s="201">
        <v>0</v>
      </c>
      <c r="S611" s="202">
        <v>1</v>
      </c>
    </row>
    <row r="612" spans="6:19" x14ac:dyDescent="0.2">
      <c r="F612" s="123">
        <v>0</v>
      </c>
      <c r="G612" s="123">
        <v>0</v>
      </c>
      <c r="H612" s="199" t="b">
        <v>1</v>
      </c>
      <c r="I612" s="200">
        <v>0</v>
      </c>
      <c r="J612" s="200">
        <v>0</v>
      </c>
      <c r="K612" s="201">
        <v>0</v>
      </c>
      <c r="L612" s="201">
        <v>0</v>
      </c>
      <c r="M612" s="201">
        <v>0</v>
      </c>
      <c r="N612" s="201">
        <v>0</v>
      </c>
      <c r="O612" s="201">
        <v>0</v>
      </c>
      <c r="P612" s="201">
        <v>0</v>
      </c>
      <c r="Q612" s="201">
        <v>0</v>
      </c>
      <c r="R612" s="201">
        <v>0</v>
      </c>
      <c r="S612" s="202">
        <v>1</v>
      </c>
    </row>
    <row r="613" spans="6:19" x14ac:dyDescent="0.2">
      <c r="F613" s="123">
        <v>0</v>
      </c>
      <c r="G613" s="123">
        <v>0</v>
      </c>
      <c r="H613" s="199" t="b">
        <v>1</v>
      </c>
      <c r="I613" s="200">
        <v>0</v>
      </c>
      <c r="J613" s="200">
        <v>0</v>
      </c>
      <c r="K613" s="201">
        <v>0</v>
      </c>
      <c r="L613" s="201">
        <v>0</v>
      </c>
      <c r="M613" s="201">
        <v>0</v>
      </c>
      <c r="N613" s="201">
        <v>0</v>
      </c>
      <c r="O613" s="201">
        <v>0</v>
      </c>
      <c r="P613" s="201">
        <v>0</v>
      </c>
      <c r="Q613" s="201">
        <v>0</v>
      </c>
      <c r="R613" s="201">
        <v>0</v>
      </c>
      <c r="S613" s="202">
        <v>1</v>
      </c>
    </row>
    <row r="614" spans="6:19" x14ac:dyDescent="0.2">
      <c r="F614" s="123">
        <v>0</v>
      </c>
      <c r="G614" s="123">
        <v>0</v>
      </c>
      <c r="H614" s="199" t="b">
        <v>1</v>
      </c>
      <c r="I614" s="200">
        <v>0</v>
      </c>
      <c r="J614" s="200">
        <v>0</v>
      </c>
      <c r="K614" s="201">
        <v>0</v>
      </c>
      <c r="L614" s="201">
        <v>0</v>
      </c>
      <c r="M614" s="201">
        <v>0</v>
      </c>
      <c r="N614" s="201">
        <v>0</v>
      </c>
      <c r="O614" s="201">
        <v>0</v>
      </c>
      <c r="P614" s="201">
        <v>0</v>
      </c>
      <c r="Q614" s="201">
        <v>0</v>
      </c>
      <c r="R614" s="201">
        <v>0</v>
      </c>
      <c r="S614" s="202">
        <v>1</v>
      </c>
    </row>
    <row r="615" spans="6:19" x14ac:dyDescent="0.2">
      <c r="F615" s="123">
        <v>0</v>
      </c>
      <c r="G615" s="123">
        <v>0</v>
      </c>
      <c r="H615" s="199" t="b">
        <v>1</v>
      </c>
      <c r="I615" s="200">
        <v>0</v>
      </c>
      <c r="J615" s="200">
        <v>0</v>
      </c>
      <c r="K615" s="201">
        <v>0</v>
      </c>
      <c r="L615" s="201">
        <v>0</v>
      </c>
      <c r="M615" s="201">
        <v>0</v>
      </c>
      <c r="N615" s="201">
        <v>0</v>
      </c>
      <c r="O615" s="201">
        <v>0</v>
      </c>
      <c r="P615" s="201">
        <v>0</v>
      </c>
      <c r="Q615" s="201">
        <v>0</v>
      </c>
      <c r="R615" s="201">
        <v>0</v>
      </c>
      <c r="S615" s="202">
        <v>1</v>
      </c>
    </row>
    <row r="616" spans="6:19" x14ac:dyDescent="0.2">
      <c r="F616" s="123">
        <v>0</v>
      </c>
      <c r="G616" s="123">
        <v>0</v>
      </c>
      <c r="H616" s="199" t="b">
        <v>1</v>
      </c>
      <c r="I616" s="200">
        <v>0</v>
      </c>
      <c r="J616" s="200">
        <v>0</v>
      </c>
      <c r="K616" s="201">
        <v>0</v>
      </c>
      <c r="L616" s="201">
        <v>0</v>
      </c>
      <c r="M616" s="201">
        <v>0</v>
      </c>
      <c r="N616" s="201">
        <v>0</v>
      </c>
      <c r="O616" s="201">
        <v>0</v>
      </c>
      <c r="P616" s="201">
        <v>0</v>
      </c>
      <c r="Q616" s="201">
        <v>0</v>
      </c>
      <c r="R616" s="201">
        <v>0</v>
      </c>
      <c r="S616" s="202">
        <v>1</v>
      </c>
    </row>
    <row r="617" spans="6:19" x14ac:dyDescent="0.2">
      <c r="F617" s="123">
        <v>0</v>
      </c>
      <c r="G617" s="123">
        <v>0</v>
      </c>
      <c r="H617" s="199" t="b">
        <v>1</v>
      </c>
      <c r="I617" s="200">
        <v>0</v>
      </c>
      <c r="J617" s="200">
        <v>0</v>
      </c>
      <c r="K617" s="201">
        <v>0</v>
      </c>
      <c r="L617" s="201">
        <v>0</v>
      </c>
      <c r="M617" s="201">
        <v>0</v>
      </c>
      <c r="N617" s="201">
        <v>0</v>
      </c>
      <c r="O617" s="201">
        <v>0</v>
      </c>
      <c r="P617" s="201">
        <v>0</v>
      </c>
      <c r="Q617" s="201">
        <v>0</v>
      </c>
      <c r="R617" s="201">
        <v>0</v>
      </c>
      <c r="S617" s="202">
        <v>1</v>
      </c>
    </row>
    <row r="618" spans="6:19" x14ac:dyDescent="0.2">
      <c r="F618" s="123">
        <v>0</v>
      </c>
      <c r="G618" s="123">
        <v>0</v>
      </c>
      <c r="H618" s="199" t="b">
        <v>1</v>
      </c>
      <c r="I618" s="200">
        <v>0</v>
      </c>
      <c r="J618" s="200">
        <v>0</v>
      </c>
      <c r="K618" s="201">
        <v>0</v>
      </c>
      <c r="L618" s="201">
        <v>0</v>
      </c>
      <c r="M618" s="201">
        <v>0</v>
      </c>
      <c r="N618" s="201">
        <v>0</v>
      </c>
      <c r="O618" s="201">
        <v>0</v>
      </c>
      <c r="P618" s="201">
        <v>0</v>
      </c>
      <c r="Q618" s="201">
        <v>0</v>
      </c>
      <c r="R618" s="201">
        <v>0</v>
      </c>
      <c r="S618" s="202">
        <v>1</v>
      </c>
    </row>
    <row r="619" spans="6:19" x14ac:dyDescent="0.2">
      <c r="F619" s="123">
        <v>0</v>
      </c>
      <c r="G619" s="123">
        <v>0</v>
      </c>
      <c r="H619" s="199" t="b">
        <v>1</v>
      </c>
      <c r="I619" s="200">
        <v>0</v>
      </c>
      <c r="J619" s="200">
        <v>0</v>
      </c>
      <c r="K619" s="201">
        <v>0</v>
      </c>
      <c r="L619" s="201">
        <v>0</v>
      </c>
      <c r="M619" s="201">
        <v>0</v>
      </c>
      <c r="N619" s="201">
        <v>0</v>
      </c>
      <c r="O619" s="201">
        <v>0</v>
      </c>
      <c r="P619" s="201">
        <v>0</v>
      </c>
      <c r="Q619" s="201">
        <v>0</v>
      </c>
      <c r="R619" s="201">
        <v>0</v>
      </c>
      <c r="S619" s="202">
        <v>1</v>
      </c>
    </row>
    <row r="620" spans="6:19" x14ac:dyDescent="0.2">
      <c r="F620" s="123">
        <v>0</v>
      </c>
      <c r="G620" s="123">
        <v>0</v>
      </c>
      <c r="H620" s="199" t="b">
        <v>1</v>
      </c>
      <c r="I620" s="200">
        <v>0</v>
      </c>
      <c r="J620" s="200">
        <v>0</v>
      </c>
      <c r="K620" s="201">
        <v>0</v>
      </c>
      <c r="L620" s="201">
        <v>0</v>
      </c>
      <c r="M620" s="201">
        <v>0</v>
      </c>
      <c r="N620" s="201">
        <v>0</v>
      </c>
      <c r="O620" s="201">
        <v>0</v>
      </c>
      <c r="P620" s="201">
        <v>0</v>
      </c>
      <c r="Q620" s="201">
        <v>0</v>
      </c>
      <c r="R620" s="201">
        <v>0</v>
      </c>
      <c r="S620" s="202">
        <v>1</v>
      </c>
    </row>
    <row r="621" spans="6:19" x14ac:dyDescent="0.2">
      <c r="F621" s="123">
        <v>0</v>
      </c>
      <c r="G621" s="123">
        <v>0</v>
      </c>
      <c r="H621" s="199" t="b">
        <v>1</v>
      </c>
      <c r="I621" s="200">
        <v>0</v>
      </c>
      <c r="J621" s="200">
        <v>0</v>
      </c>
      <c r="K621" s="201">
        <v>0</v>
      </c>
      <c r="L621" s="201">
        <v>0</v>
      </c>
      <c r="M621" s="201">
        <v>0</v>
      </c>
      <c r="N621" s="201">
        <v>0</v>
      </c>
      <c r="O621" s="201">
        <v>0</v>
      </c>
      <c r="P621" s="201">
        <v>0</v>
      </c>
      <c r="Q621" s="201">
        <v>0</v>
      </c>
      <c r="R621" s="201">
        <v>0</v>
      </c>
      <c r="S621" s="202">
        <v>1</v>
      </c>
    </row>
    <row r="622" spans="6:19" x14ac:dyDescent="0.2">
      <c r="F622" s="123">
        <v>0</v>
      </c>
      <c r="G622" s="123">
        <v>0</v>
      </c>
      <c r="H622" s="199" t="b">
        <v>1</v>
      </c>
      <c r="I622" s="200">
        <v>0</v>
      </c>
      <c r="J622" s="200">
        <v>0</v>
      </c>
      <c r="K622" s="201">
        <v>0</v>
      </c>
      <c r="L622" s="201">
        <v>0</v>
      </c>
      <c r="M622" s="201">
        <v>0</v>
      </c>
      <c r="N622" s="201">
        <v>0</v>
      </c>
      <c r="O622" s="201">
        <v>0</v>
      </c>
      <c r="P622" s="201">
        <v>0</v>
      </c>
      <c r="Q622" s="201">
        <v>0</v>
      </c>
      <c r="R622" s="201">
        <v>0</v>
      </c>
      <c r="S622" s="202">
        <v>1</v>
      </c>
    </row>
    <row r="623" spans="6:19" x14ac:dyDescent="0.2">
      <c r="F623" s="123">
        <v>0</v>
      </c>
      <c r="G623" s="123">
        <v>0</v>
      </c>
      <c r="H623" s="199" t="b">
        <v>1</v>
      </c>
      <c r="I623" s="200">
        <v>0</v>
      </c>
      <c r="J623" s="200">
        <v>0</v>
      </c>
      <c r="K623" s="201">
        <v>0</v>
      </c>
      <c r="L623" s="201">
        <v>0</v>
      </c>
      <c r="M623" s="201">
        <v>0</v>
      </c>
      <c r="N623" s="201">
        <v>0</v>
      </c>
      <c r="O623" s="201">
        <v>0</v>
      </c>
      <c r="P623" s="201">
        <v>0</v>
      </c>
      <c r="Q623" s="201">
        <v>0</v>
      </c>
      <c r="R623" s="201">
        <v>0</v>
      </c>
      <c r="S623" s="202">
        <v>1</v>
      </c>
    </row>
    <row r="624" spans="6:19" x14ac:dyDescent="0.2">
      <c r="F624" s="123">
        <v>0</v>
      </c>
      <c r="G624" s="123">
        <v>0</v>
      </c>
      <c r="H624" s="199" t="b">
        <v>1</v>
      </c>
      <c r="I624" s="200">
        <v>0</v>
      </c>
      <c r="J624" s="200">
        <v>0</v>
      </c>
      <c r="K624" s="201">
        <v>0</v>
      </c>
      <c r="L624" s="201">
        <v>0</v>
      </c>
      <c r="M624" s="201">
        <v>0</v>
      </c>
      <c r="N624" s="201">
        <v>0</v>
      </c>
      <c r="O624" s="201">
        <v>0</v>
      </c>
      <c r="P624" s="201">
        <v>0</v>
      </c>
      <c r="Q624" s="201">
        <v>0</v>
      </c>
      <c r="R624" s="201">
        <v>0</v>
      </c>
      <c r="S624" s="202">
        <v>1</v>
      </c>
    </row>
    <row r="625" spans="6:19" x14ac:dyDescent="0.2">
      <c r="F625" s="123">
        <v>0</v>
      </c>
      <c r="G625" s="123">
        <v>0</v>
      </c>
      <c r="H625" s="199" t="b">
        <v>1</v>
      </c>
      <c r="I625" s="200">
        <v>0</v>
      </c>
      <c r="J625" s="200">
        <v>0</v>
      </c>
      <c r="K625" s="201">
        <v>0</v>
      </c>
      <c r="L625" s="201">
        <v>0</v>
      </c>
      <c r="M625" s="201">
        <v>0</v>
      </c>
      <c r="N625" s="201">
        <v>0</v>
      </c>
      <c r="O625" s="201">
        <v>0</v>
      </c>
      <c r="P625" s="201">
        <v>0</v>
      </c>
      <c r="Q625" s="201">
        <v>0</v>
      </c>
      <c r="R625" s="201">
        <v>0</v>
      </c>
      <c r="S625" s="202">
        <v>1</v>
      </c>
    </row>
    <row r="626" spans="6:19" x14ac:dyDescent="0.2">
      <c r="F626" s="123">
        <v>0</v>
      </c>
      <c r="G626" s="123">
        <v>0</v>
      </c>
      <c r="H626" s="199" t="b">
        <v>1</v>
      </c>
      <c r="I626" s="200">
        <v>0</v>
      </c>
      <c r="J626" s="200">
        <v>0</v>
      </c>
      <c r="K626" s="201">
        <v>0</v>
      </c>
      <c r="L626" s="201">
        <v>0</v>
      </c>
      <c r="M626" s="201">
        <v>0</v>
      </c>
      <c r="N626" s="201">
        <v>0</v>
      </c>
      <c r="O626" s="201">
        <v>0</v>
      </c>
      <c r="P626" s="201">
        <v>0</v>
      </c>
      <c r="Q626" s="201">
        <v>0</v>
      </c>
      <c r="R626" s="201">
        <v>0</v>
      </c>
      <c r="S626" s="202">
        <v>1</v>
      </c>
    </row>
    <row r="627" spans="6:19" x14ac:dyDescent="0.2">
      <c r="F627" s="123">
        <v>0</v>
      </c>
      <c r="G627" s="123">
        <v>0</v>
      </c>
      <c r="H627" s="199" t="b">
        <v>1</v>
      </c>
      <c r="I627" s="200">
        <v>0</v>
      </c>
      <c r="J627" s="200">
        <v>0</v>
      </c>
      <c r="K627" s="201">
        <v>0</v>
      </c>
      <c r="L627" s="201">
        <v>0</v>
      </c>
      <c r="M627" s="201">
        <v>0</v>
      </c>
      <c r="N627" s="201">
        <v>0</v>
      </c>
      <c r="O627" s="201">
        <v>0</v>
      </c>
      <c r="P627" s="201">
        <v>0</v>
      </c>
      <c r="Q627" s="201">
        <v>0</v>
      </c>
      <c r="R627" s="201">
        <v>0</v>
      </c>
      <c r="S627" s="202">
        <v>1</v>
      </c>
    </row>
    <row r="628" spans="6:19" x14ac:dyDescent="0.2">
      <c r="F628" s="123">
        <v>0</v>
      </c>
      <c r="G628" s="123">
        <v>0</v>
      </c>
      <c r="H628" s="199" t="b">
        <v>1</v>
      </c>
      <c r="I628" s="200">
        <v>0</v>
      </c>
      <c r="J628" s="200">
        <v>0</v>
      </c>
      <c r="K628" s="201">
        <v>0</v>
      </c>
      <c r="L628" s="201">
        <v>0</v>
      </c>
      <c r="M628" s="201">
        <v>0</v>
      </c>
      <c r="N628" s="201">
        <v>0</v>
      </c>
      <c r="O628" s="201">
        <v>0</v>
      </c>
      <c r="P628" s="201">
        <v>0</v>
      </c>
      <c r="Q628" s="201">
        <v>0</v>
      </c>
      <c r="R628" s="201">
        <v>0</v>
      </c>
      <c r="S628" s="202">
        <v>1</v>
      </c>
    </row>
    <row r="629" spans="6:19" x14ac:dyDescent="0.2">
      <c r="F629" s="123">
        <v>0</v>
      </c>
      <c r="G629" s="123">
        <v>0</v>
      </c>
      <c r="H629" s="199" t="b">
        <v>1</v>
      </c>
      <c r="I629" s="200">
        <v>0</v>
      </c>
      <c r="J629" s="200">
        <v>0</v>
      </c>
      <c r="K629" s="201">
        <v>0</v>
      </c>
      <c r="L629" s="201">
        <v>0</v>
      </c>
      <c r="M629" s="201">
        <v>0</v>
      </c>
      <c r="N629" s="201">
        <v>0</v>
      </c>
      <c r="O629" s="201">
        <v>0</v>
      </c>
      <c r="P629" s="201">
        <v>0</v>
      </c>
      <c r="Q629" s="201">
        <v>0</v>
      </c>
      <c r="R629" s="201">
        <v>0</v>
      </c>
      <c r="S629" s="202">
        <v>1</v>
      </c>
    </row>
    <row r="630" spans="6:19" x14ac:dyDescent="0.2">
      <c r="F630" s="123">
        <v>0</v>
      </c>
      <c r="G630" s="123">
        <v>0</v>
      </c>
      <c r="H630" s="199" t="b">
        <v>1</v>
      </c>
      <c r="I630" s="200">
        <v>0</v>
      </c>
      <c r="J630" s="200">
        <v>0</v>
      </c>
      <c r="K630" s="201">
        <v>0</v>
      </c>
      <c r="L630" s="201">
        <v>0</v>
      </c>
      <c r="M630" s="201">
        <v>0</v>
      </c>
      <c r="N630" s="201">
        <v>0</v>
      </c>
      <c r="O630" s="201">
        <v>0</v>
      </c>
      <c r="P630" s="201">
        <v>0</v>
      </c>
      <c r="Q630" s="201">
        <v>0</v>
      </c>
      <c r="R630" s="201">
        <v>0</v>
      </c>
      <c r="S630" s="202">
        <v>1</v>
      </c>
    </row>
    <row r="631" spans="6:19" x14ac:dyDescent="0.2">
      <c r="F631" s="123">
        <v>0</v>
      </c>
      <c r="G631" s="123">
        <v>0</v>
      </c>
      <c r="H631" s="199" t="b">
        <v>1</v>
      </c>
      <c r="I631" s="200">
        <v>0</v>
      </c>
      <c r="J631" s="200">
        <v>0</v>
      </c>
      <c r="K631" s="201">
        <v>0</v>
      </c>
      <c r="L631" s="201">
        <v>0</v>
      </c>
      <c r="M631" s="201">
        <v>0</v>
      </c>
      <c r="N631" s="201">
        <v>0</v>
      </c>
      <c r="O631" s="201">
        <v>0</v>
      </c>
      <c r="P631" s="201">
        <v>0</v>
      </c>
      <c r="Q631" s="201">
        <v>0</v>
      </c>
      <c r="R631" s="201">
        <v>0</v>
      </c>
      <c r="S631" s="202">
        <v>1</v>
      </c>
    </row>
    <row r="632" spans="6:19" x14ac:dyDescent="0.2">
      <c r="F632" s="123">
        <v>0</v>
      </c>
      <c r="G632" s="123">
        <v>0</v>
      </c>
      <c r="H632" s="199" t="b">
        <v>1</v>
      </c>
      <c r="I632" s="200">
        <v>0</v>
      </c>
      <c r="J632" s="200">
        <v>0</v>
      </c>
      <c r="K632" s="201">
        <v>0</v>
      </c>
      <c r="L632" s="201">
        <v>0</v>
      </c>
      <c r="M632" s="201">
        <v>0</v>
      </c>
      <c r="N632" s="201">
        <v>0</v>
      </c>
      <c r="O632" s="201">
        <v>0</v>
      </c>
      <c r="P632" s="201">
        <v>0</v>
      </c>
      <c r="Q632" s="201">
        <v>0</v>
      </c>
      <c r="R632" s="201">
        <v>0</v>
      </c>
      <c r="S632" s="202">
        <v>1</v>
      </c>
    </row>
    <row r="633" spans="6:19" x14ac:dyDescent="0.2">
      <c r="F633" s="123">
        <v>0</v>
      </c>
      <c r="G633" s="123">
        <v>0</v>
      </c>
      <c r="H633" s="199" t="b">
        <v>1</v>
      </c>
      <c r="I633" s="200">
        <v>0</v>
      </c>
      <c r="J633" s="200">
        <v>0</v>
      </c>
      <c r="K633" s="201">
        <v>0</v>
      </c>
      <c r="L633" s="201">
        <v>0</v>
      </c>
      <c r="M633" s="201">
        <v>0</v>
      </c>
      <c r="N633" s="201">
        <v>0</v>
      </c>
      <c r="O633" s="201">
        <v>0</v>
      </c>
      <c r="P633" s="201">
        <v>0</v>
      </c>
      <c r="Q633" s="201">
        <v>0</v>
      </c>
      <c r="R633" s="201">
        <v>0</v>
      </c>
      <c r="S633" s="202">
        <v>1</v>
      </c>
    </row>
    <row r="634" spans="6:19" x14ac:dyDescent="0.2">
      <c r="F634" s="123">
        <v>0</v>
      </c>
      <c r="G634" s="123">
        <v>0</v>
      </c>
      <c r="H634" s="199" t="b">
        <v>1</v>
      </c>
      <c r="I634" s="200">
        <v>0</v>
      </c>
      <c r="J634" s="200">
        <v>0</v>
      </c>
      <c r="K634" s="201">
        <v>0</v>
      </c>
      <c r="L634" s="201">
        <v>0</v>
      </c>
      <c r="M634" s="201">
        <v>0</v>
      </c>
      <c r="N634" s="201">
        <v>0</v>
      </c>
      <c r="O634" s="201">
        <v>0</v>
      </c>
      <c r="P634" s="201">
        <v>0</v>
      </c>
      <c r="Q634" s="201">
        <v>0</v>
      </c>
      <c r="R634" s="201">
        <v>0</v>
      </c>
      <c r="S634" s="202">
        <v>1</v>
      </c>
    </row>
    <row r="635" spans="6:19" x14ac:dyDescent="0.2">
      <c r="F635" s="123">
        <v>0</v>
      </c>
      <c r="G635" s="123">
        <v>0</v>
      </c>
      <c r="H635" s="199" t="b">
        <v>1</v>
      </c>
      <c r="I635" s="200">
        <v>0</v>
      </c>
      <c r="J635" s="200">
        <v>0</v>
      </c>
      <c r="K635" s="201">
        <v>0</v>
      </c>
      <c r="L635" s="201">
        <v>0</v>
      </c>
      <c r="M635" s="201">
        <v>0</v>
      </c>
      <c r="N635" s="201">
        <v>0</v>
      </c>
      <c r="O635" s="201">
        <v>0</v>
      </c>
      <c r="P635" s="201">
        <v>0</v>
      </c>
      <c r="Q635" s="201">
        <v>0</v>
      </c>
      <c r="R635" s="201">
        <v>0</v>
      </c>
      <c r="S635" s="202">
        <v>1</v>
      </c>
    </row>
    <row r="636" spans="6:19" x14ac:dyDescent="0.2">
      <c r="F636" s="123">
        <v>0</v>
      </c>
      <c r="G636" s="123">
        <v>0</v>
      </c>
      <c r="H636" s="199" t="b">
        <v>1</v>
      </c>
      <c r="I636" s="200">
        <v>0</v>
      </c>
      <c r="J636" s="200">
        <v>0</v>
      </c>
      <c r="K636" s="201">
        <v>0</v>
      </c>
      <c r="L636" s="201">
        <v>0</v>
      </c>
      <c r="M636" s="201">
        <v>0</v>
      </c>
      <c r="N636" s="201">
        <v>0</v>
      </c>
      <c r="O636" s="201">
        <v>0</v>
      </c>
      <c r="P636" s="201">
        <v>0</v>
      </c>
      <c r="Q636" s="201">
        <v>0</v>
      </c>
      <c r="R636" s="201">
        <v>0</v>
      </c>
      <c r="S636" s="202">
        <v>1</v>
      </c>
    </row>
    <row r="637" spans="6:19" x14ac:dyDescent="0.2">
      <c r="F637" s="123">
        <v>0</v>
      </c>
      <c r="G637" s="123">
        <v>0</v>
      </c>
      <c r="H637" s="199" t="b">
        <v>1</v>
      </c>
      <c r="I637" s="200">
        <v>0</v>
      </c>
      <c r="J637" s="200">
        <v>0</v>
      </c>
      <c r="K637" s="201">
        <v>0</v>
      </c>
      <c r="L637" s="201">
        <v>0</v>
      </c>
      <c r="M637" s="201">
        <v>0</v>
      </c>
      <c r="N637" s="201">
        <v>0</v>
      </c>
      <c r="O637" s="201">
        <v>0</v>
      </c>
      <c r="P637" s="201">
        <v>0</v>
      </c>
      <c r="Q637" s="201">
        <v>0</v>
      </c>
      <c r="R637" s="201">
        <v>0</v>
      </c>
      <c r="S637" s="202">
        <v>1</v>
      </c>
    </row>
    <row r="638" spans="6:19" x14ac:dyDescent="0.2">
      <c r="F638" s="123">
        <v>0</v>
      </c>
      <c r="G638" s="123">
        <v>0</v>
      </c>
      <c r="H638" s="199" t="b">
        <v>1</v>
      </c>
      <c r="I638" s="200">
        <v>0</v>
      </c>
      <c r="J638" s="200">
        <v>0</v>
      </c>
      <c r="K638" s="201">
        <v>0</v>
      </c>
      <c r="L638" s="201">
        <v>0</v>
      </c>
      <c r="M638" s="201">
        <v>0</v>
      </c>
      <c r="N638" s="201">
        <v>0</v>
      </c>
      <c r="O638" s="201">
        <v>0</v>
      </c>
      <c r="P638" s="201">
        <v>0</v>
      </c>
      <c r="Q638" s="201">
        <v>0</v>
      </c>
      <c r="R638" s="201">
        <v>0</v>
      </c>
      <c r="S638" s="202">
        <v>1</v>
      </c>
    </row>
    <row r="639" spans="6:19" x14ac:dyDescent="0.2">
      <c r="F639" s="123">
        <v>0</v>
      </c>
      <c r="G639" s="123">
        <v>0</v>
      </c>
      <c r="H639" s="199" t="b">
        <v>1</v>
      </c>
      <c r="I639" s="200">
        <v>0</v>
      </c>
      <c r="J639" s="200">
        <v>0</v>
      </c>
      <c r="K639" s="201">
        <v>0</v>
      </c>
      <c r="L639" s="201">
        <v>0</v>
      </c>
      <c r="M639" s="201">
        <v>0</v>
      </c>
      <c r="N639" s="201">
        <v>0</v>
      </c>
      <c r="O639" s="201">
        <v>0</v>
      </c>
      <c r="P639" s="201">
        <v>0</v>
      </c>
      <c r="Q639" s="201">
        <v>0</v>
      </c>
      <c r="R639" s="201">
        <v>0</v>
      </c>
      <c r="S639" s="202">
        <v>1</v>
      </c>
    </row>
    <row r="640" spans="6:19" x14ac:dyDescent="0.2">
      <c r="F640" s="123">
        <v>0</v>
      </c>
      <c r="G640" s="123">
        <v>0</v>
      </c>
      <c r="H640" s="199" t="b">
        <v>1</v>
      </c>
      <c r="I640" s="200">
        <v>0</v>
      </c>
      <c r="J640" s="200">
        <v>0</v>
      </c>
      <c r="K640" s="201">
        <v>0</v>
      </c>
      <c r="L640" s="201">
        <v>0</v>
      </c>
      <c r="M640" s="201">
        <v>0</v>
      </c>
      <c r="N640" s="201">
        <v>0</v>
      </c>
      <c r="O640" s="201">
        <v>0</v>
      </c>
      <c r="P640" s="201">
        <v>0</v>
      </c>
      <c r="Q640" s="201">
        <v>0</v>
      </c>
      <c r="R640" s="201">
        <v>0</v>
      </c>
      <c r="S640" s="202">
        <v>1</v>
      </c>
    </row>
    <row r="641" spans="6:19" x14ac:dyDescent="0.2">
      <c r="F641" s="123">
        <v>0</v>
      </c>
      <c r="G641" s="123">
        <v>0</v>
      </c>
      <c r="H641" s="199" t="b">
        <v>1</v>
      </c>
      <c r="I641" s="200">
        <v>0</v>
      </c>
      <c r="J641" s="200">
        <v>0</v>
      </c>
      <c r="K641" s="201">
        <v>0</v>
      </c>
      <c r="L641" s="201">
        <v>0</v>
      </c>
      <c r="M641" s="201">
        <v>0</v>
      </c>
      <c r="N641" s="201">
        <v>0</v>
      </c>
      <c r="O641" s="201">
        <v>0</v>
      </c>
      <c r="P641" s="201">
        <v>0</v>
      </c>
      <c r="Q641" s="201">
        <v>0</v>
      </c>
      <c r="R641" s="201">
        <v>0</v>
      </c>
      <c r="S641" s="202">
        <v>1</v>
      </c>
    </row>
    <row r="642" spans="6:19" x14ac:dyDescent="0.2">
      <c r="F642" s="123">
        <v>0</v>
      </c>
      <c r="G642" s="123">
        <v>0</v>
      </c>
      <c r="H642" s="199" t="b">
        <v>1</v>
      </c>
      <c r="I642" s="200">
        <v>0</v>
      </c>
      <c r="J642" s="200">
        <v>0</v>
      </c>
      <c r="K642" s="201">
        <v>0</v>
      </c>
      <c r="L642" s="201">
        <v>0</v>
      </c>
      <c r="M642" s="201">
        <v>0</v>
      </c>
      <c r="N642" s="201">
        <v>0</v>
      </c>
      <c r="O642" s="201">
        <v>0</v>
      </c>
      <c r="P642" s="201">
        <v>0</v>
      </c>
      <c r="Q642" s="201">
        <v>0</v>
      </c>
      <c r="R642" s="201">
        <v>0</v>
      </c>
      <c r="S642" s="202">
        <v>1</v>
      </c>
    </row>
    <row r="643" spans="6:19" x14ac:dyDescent="0.2">
      <c r="F643" s="123">
        <v>0</v>
      </c>
      <c r="G643" s="123">
        <v>0</v>
      </c>
      <c r="H643" s="199" t="b">
        <v>1</v>
      </c>
      <c r="I643" s="200">
        <v>0</v>
      </c>
      <c r="J643" s="200">
        <v>0</v>
      </c>
      <c r="K643" s="201">
        <v>0</v>
      </c>
      <c r="L643" s="201">
        <v>0</v>
      </c>
      <c r="M643" s="201">
        <v>0</v>
      </c>
      <c r="N643" s="201">
        <v>0</v>
      </c>
      <c r="O643" s="201">
        <v>0</v>
      </c>
      <c r="P643" s="201">
        <v>0</v>
      </c>
      <c r="Q643" s="201">
        <v>0</v>
      </c>
      <c r="R643" s="201">
        <v>0</v>
      </c>
      <c r="S643" s="202">
        <v>1</v>
      </c>
    </row>
    <row r="644" spans="6:19" x14ac:dyDescent="0.2">
      <c r="F644" s="123">
        <v>0</v>
      </c>
      <c r="G644" s="123">
        <v>0</v>
      </c>
      <c r="H644" s="199" t="b">
        <v>1</v>
      </c>
      <c r="I644" s="200">
        <v>0</v>
      </c>
      <c r="J644" s="200">
        <v>0</v>
      </c>
      <c r="K644" s="201">
        <v>0</v>
      </c>
      <c r="L644" s="201">
        <v>0</v>
      </c>
      <c r="M644" s="201">
        <v>0</v>
      </c>
      <c r="N644" s="201">
        <v>0</v>
      </c>
      <c r="O644" s="201">
        <v>0</v>
      </c>
      <c r="P644" s="201">
        <v>0</v>
      </c>
      <c r="Q644" s="201">
        <v>0</v>
      </c>
      <c r="R644" s="201">
        <v>0</v>
      </c>
      <c r="S644" s="202">
        <v>1</v>
      </c>
    </row>
    <row r="645" spans="6:19" x14ac:dyDescent="0.2">
      <c r="F645" s="123">
        <v>0</v>
      </c>
      <c r="G645" s="123">
        <v>0</v>
      </c>
      <c r="H645" s="199" t="b">
        <v>1</v>
      </c>
      <c r="I645" s="200">
        <v>0</v>
      </c>
      <c r="J645" s="200">
        <v>0</v>
      </c>
      <c r="K645" s="201">
        <v>0</v>
      </c>
      <c r="L645" s="201">
        <v>0</v>
      </c>
      <c r="M645" s="201">
        <v>0</v>
      </c>
      <c r="N645" s="201">
        <v>0</v>
      </c>
      <c r="O645" s="201">
        <v>0</v>
      </c>
      <c r="P645" s="201">
        <v>0</v>
      </c>
      <c r="Q645" s="201">
        <v>0</v>
      </c>
      <c r="R645" s="201">
        <v>0</v>
      </c>
      <c r="S645" s="202">
        <v>1</v>
      </c>
    </row>
    <row r="646" spans="6:19" x14ac:dyDescent="0.2">
      <c r="F646" s="123">
        <v>0</v>
      </c>
      <c r="G646" s="123">
        <v>0</v>
      </c>
      <c r="H646" s="199" t="b">
        <v>1</v>
      </c>
      <c r="I646" s="200">
        <v>0</v>
      </c>
      <c r="J646" s="200">
        <v>0</v>
      </c>
      <c r="K646" s="201">
        <v>0</v>
      </c>
      <c r="L646" s="201">
        <v>0</v>
      </c>
      <c r="M646" s="201">
        <v>0</v>
      </c>
      <c r="N646" s="201">
        <v>0</v>
      </c>
      <c r="O646" s="201">
        <v>0</v>
      </c>
      <c r="P646" s="201">
        <v>0</v>
      </c>
      <c r="Q646" s="201">
        <v>0</v>
      </c>
      <c r="R646" s="201">
        <v>0</v>
      </c>
      <c r="S646" s="202">
        <v>1</v>
      </c>
    </row>
    <row r="647" spans="6:19" x14ac:dyDescent="0.2">
      <c r="F647" s="123">
        <v>0</v>
      </c>
      <c r="G647" s="123">
        <v>0</v>
      </c>
      <c r="H647" s="199" t="b">
        <v>1</v>
      </c>
      <c r="I647" s="200">
        <v>0</v>
      </c>
      <c r="J647" s="200">
        <v>0</v>
      </c>
      <c r="K647" s="201">
        <v>0</v>
      </c>
      <c r="L647" s="201">
        <v>0</v>
      </c>
      <c r="M647" s="201">
        <v>0</v>
      </c>
      <c r="N647" s="201">
        <v>0</v>
      </c>
      <c r="O647" s="201">
        <v>0</v>
      </c>
      <c r="P647" s="201">
        <v>0</v>
      </c>
      <c r="Q647" s="201">
        <v>0</v>
      </c>
      <c r="R647" s="201">
        <v>0</v>
      </c>
      <c r="S647" s="202">
        <v>1</v>
      </c>
    </row>
    <row r="648" spans="6:19" x14ac:dyDescent="0.2">
      <c r="F648" s="123">
        <v>0</v>
      </c>
      <c r="G648" s="123">
        <v>0</v>
      </c>
      <c r="H648" s="199" t="b">
        <v>1</v>
      </c>
      <c r="I648" s="200">
        <v>0</v>
      </c>
      <c r="J648" s="200">
        <v>0</v>
      </c>
      <c r="K648" s="201">
        <v>0</v>
      </c>
      <c r="L648" s="201">
        <v>0</v>
      </c>
      <c r="M648" s="201">
        <v>0</v>
      </c>
      <c r="N648" s="201">
        <v>0</v>
      </c>
      <c r="O648" s="201">
        <v>0</v>
      </c>
      <c r="P648" s="201">
        <v>0</v>
      </c>
      <c r="Q648" s="201">
        <v>0</v>
      </c>
      <c r="R648" s="201">
        <v>0</v>
      </c>
      <c r="S648" s="202">
        <v>1</v>
      </c>
    </row>
    <row r="649" spans="6:19" x14ac:dyDescent="0.2">
      <c r="F649" s="123">
        <v>0</v>
      </c>
      <c r="G649" s="123">
        <v>0</v>
      </c>
      <c r="H649" s="199" t="b">
        <v>1</v>
      </c>
      <c r="I649" s="200">
        <v>0</v>
      </c>
      <c r="J649" s="200">
        <v>0</v>
      </c>
      <c r="K649" s="201">
        <v>0</v>
      </c>
      <c r="L649" s="201">
        <v>0</v>
      </c>
      <c r="M649" s="201">
        <v>0</v>
      </c>
      <c r="N649" s="201">
        <v>0</v>
      </c>
      <c r="O649" s="201">
        <v>0</v>
      </c>
      <c r="P649" s="201">
        <v>0</v>
      </c>
      <c r="Q649" s="201">
        <v>0</v>
      </c>
      <c r="R649" s="201">
        <v>0</v>
      </c>
      <c r="S649" s="202">
        <v>1</v>
      </c>
    </row>
    <row r="650" spans="6:19" x14ac:dyDescent="0.2">
      <c r="F650" s="123">
        <v>0</v>
      </c>
      <c r="G650" s="123">
        <v>0</v>
      </c>
      <c r="H650" s="199" t="b">
        <v>1</v>
      </c>
      <c r="I650" s="200">
        <v>0</v>
      </c>
      <c r="J650" s="200">
        <v>0</v>
      </c>
      <c r="K650" s="201">
        <v>0</v>
      </c>
      <c r="L650" s="201">
        <v>0</v>
      </c>
      <c r="M650" s="201">
        <v>0</v>
      </c>
      <c r="N650" s="201">
        <v>0</v>
      </c>
      <c r="O650" s="201">
        <v>0</v>
      </c>
      <c r="P650" s="201">
        <v>0</v>
      </c>
      <c r="Q650" s="201">
        <v>0</v>
      </c>
      <c r="R650" s="201">
        <v>0</v>
      </c>
      <c r="S650" s="202">
        <v>1</v>
      </c>
    </row>
    <row r="651" spans="6:19" x14ac:dyDescent="0.2">
      <c r="F651" s="123">
        <v>0</v>
      </c>
      <c r="G651" s="123">
        <v>0</v>
      </c>
      <c r="H651" s="199" t="b">
        <v>1</v>
      </c>
      <c r="I651" s="200">
        <v>0</v>
      </c>
      <c r="J651" s="200">
        <v>0</v>
      </c>
      <c r="K651" s="201">
        <v>0</v>
      </c>
      <c r="L651" s="201">
        <v>0</v>
      </c>
      <c r="M651" s="201">
        <v>0</v>
      </c>
      <c r="N651" s="201">
        <v>0</v>
      </c>
      <c r="O651" s="201">
        <v>0</v>
      </c>
      <c r="P651" s="201">
        <v>0</v>
      </c>
      <c r="Q651" s="201">
        <v>0</v>
      </c>
      <c r="R651" s="201">
        <v>0</v>
      </c>
      <c r="S651" s="202">
        <v>1</v>
      </c>
    </row>
    <row r="652" spans="6:19" x14ac:dyDescent="0.2">
      <c r="F652" s="123">
        <v>0</v>
      </c>
      <c r="G652" s="123">
        <v>0</v>
      </c>
      <c r="H652" s="199" t="b">
        <v>1</v>
      </c>
      <c r="I652" s="200">
        <v>0</v>
      </c>
      <c r="J652" s="200">
        <v>0</v>
      </c>
      <c r="K652" s="201">
        <v>0</v>
      </c>
      <c r="L652" s="201">
        <v>0</v>
      </c>
      <c r="M652" s="201">
        <v>0</v>
      </c>
      <c r="N652" s="201">
        <v>0</v>
      </c>
      <c r="O652" s="201">
        <v>0</v>
      </c>
      <c r="P652" s="201">
        <v>0</v>
      </c>
      <c r="Q652" s="201">
        <v>0</v>
      </c>
      <c r="R652" s="201">
        <v>0</v>
      </c>
      <c r="S652" s="202">
        <v>1</v>
      </c>
    </row>
    <row r="653" spans="6:19" x14ac:dyDescent="0.2">
      <c r="F653" s="123">
        <v>0</v>
      </c>
      <c r="G653" s="123">
        <v>0</v>
      </c>
      <c r="H653" s="199" t="b">
        <v>1</v>
      </c>
      <c r="I653" s="200">
        <v>0</v>
      </c>
      <c r="J653" s="200">
        <v>0</v>
      </c>
      <c r="K653" s="201">
        <v>0</v>
      </c>
      <c r="L653" s="201">
        <v>0</v>
      </c>
      <c r="M653" s="201">
        <v>0</v>
      </c>
      <c r="N653" s="201">
        <v>0</v>
      </c>
      <c r="O653" s="201">
        <v>0</v>
      </c>
      <c r="P653" s="201">
        <v>0</v>
      </c>
      <c r="Q653" s="201">
        <v>0</v>
      </c>
      <c r="R653" s="201">
        <v>0</v>
      </c>
      <c r="S653" s="202">
        <v>1</v>
      </c>
    </row>
    <row r="654" spans="6:19" x14ac:dyDescent="0.2">
      <c r="F654" s="123">
        <v>0</v>
      </c>
      <c r="G654" s="123">
        <v>0</v>
      </c>
      <c r="H654" s="199" t="b">
        <v>1</v>
      </c>
      <c r="I654" s="200">
        <v>0</v>
      </c>
      <c r="J654" s="200">
        <v>0</v>
      </c>
      <c r="K654" s="201">
        <v>0</v>
      </c>
      <c r="L654" s="201">
        <v>0</v>
      </c>
      <c r="M654" s="201">
        <v>0</v>
      </c>
      <c r="N654" s="201">
        <v>0</v>
      </c>
      <c r="O654" s="201">
        <v>0</v>
      </c>
      <c r="P654" s="201">
        <v>0</v>
      </c>
      <c r="Q654" s="201">
        <v>0</v>
      </c>
      <c r="R654" s="201">
        <v>0</v>
      </c>
      <c r="S654" s="202">
        <v>1</v>
      </c>
    </row>
    <row r="655" spans="6:19" x14ac:dyDescent="0.2">
      <c r="F655" s="123">
        <v>0</v>
      </c>
      <c r="G655" s="123">
        <v>0</v>
      </c>
      <c r="H655" s="199" t="b">
        <v>1</v>
      </c>
      <c r="I655" s="200">
        <v>0</v>
      </c>
      <c r="J655" s="200">
        <v>0</v>
      </c>
      <c r="K655" s="201">
        <v>0</v>
      </c>
      <c r="L655" s="201">
        <v>0</v>
      </c>
      <c r="M655" s="201">
        <v>0</v>
      </c>
      <c r="N655" s="201">
        <v>0</v>
      </c>
      <c r="O655" s="201">
        <v>0</v>
      </c>
      <c r="P655" s="201">
        <v>0</v>
      </c>
      <c r="Q655" s="201">
        <v>0</v>
      </c>
      <c r="R655" s="201">
        <v>0</v>
      </c>
      <c r="S655" s="202">
        <v>1</v>
      </c>
    </row>
    <row r="656" spans="6:19" x14ac:dyDescent="0.2">
      <c r="F656" s="123">
        <v>0</v>
      </c>
      <c r="G656" s="123">
        <v>0</v>
      </c>
      <c r="H656" s="199" t="b">
        <v>1</v>
      </c>
      <c r="I656" s="200">
        <v>0</v>
      </c>
      <c r="J656" s="200">
        <v>0</v>
      </c>
      <c r="K656" s="201">
        <v>0</v>
      </c>
      <c r="L656" s="201">
        <v>0</v>
      </c>
      <c r="M656" s="201">
        <v>0</v>
      </c>
      <c r="N656" s="201">
        <v>0</v>
      </c>
      <c r="O656" s="201">
        <v>0</v>
      </c>
      <c r="P656" s="201">
        <v>0</v>
      </c>
      <c r="Q656" s="201">
        <v>0</v>
      </c>
      <c r="R656" s="201">
        <v>0</v>
      </c>
      <c r="S656" s="202">
        <v>1</v>
      </c>
    </row>
    <row r="657" spans="6:19" x14ac:dyDescent="0.2">
      <c r="F657" s="123">
        <v>0</v>
      </c>
      <c r="G657" s="123">
        <v>0</v>
      </c>
      <c r="H657" s="199" t="b">
        <v>1</v>
      </c>
      <c r="I657" s="200">
        <v>0</v>
      </c>
      <c r="J657" s="200">
        <v>0</v>
      </c>
      <c r="K657" s="201">
        <v>0</v>
      </c>
      <c r="L657" s="201">
        <v>0</v>
      </c>
      <c r="M657" s="201">
        <v>0</v>
      </c>
      <c r="N657" s="201">
        <v>0</v>
      </c>
      <c r="O657" s="201">
        <v>0</v>
      </c>
      <c r="P657" s="201">
        <v>0</v>
      </c>
      <c r="Q657" s="201">
        <v>0</v>
      </c>
      <c r="R657" s="201">
        <v>0</v>
      </c>
      <c r="S657" s="202">
        <v>1</v>
      </c>
    </row>
    <row r="658" spans="6:19" x14ac:dyDescent="0.2">
      <c r="F658" s="123">
        <v>0</v>
      </c>
      <c r="G658" s="123">
        <v>0</v>
      </c>
      <c r="H658" s="199" t="b">
        <v>1</v>
      </c>
      <c r="I658" s="200">
        <v>0</v>
      </c>
      <c r="J658" s="200">
        <v>0</v>
      </c>
      <c r="K658" s="201">
        <v>0</v>
      </c>
      <c r="L658" s="201">
        <v>0</v>
      </c>
      <c r="M658" s="201">
        <v>0</v>
      </c>
      <c r="N658" s="201">
        <v>0</v>
      </c>
      <c r="O658" s="201">
        <v>0</v>
      </c>
      <c r="P658" s="201">
        <v>0</v>
      </c>
      <c r="Q658" s="201">
        <v>0</v>
      </c>
      <c r="R658" s="201">
        <v>0</v>
      </c>
      <c r="S658" s="202">
        <v>1</v>
      </c>
    </row>
    <row r="659" spans="6:19" x14ac:dyDescent="0.2">
      <c r="F659" s="123">
        <v>0</v>
      </c>
      <c r="G659" s="123">
        <v>0</v>
      </c>
      <c r="H659" s="199" t="b">
        <v>1</v>
      </c>
      <c r="I659" s="200">
        <v>0</v>
      </c>
      <c r="J659" s="200">
        <v>0</v>
      </c>
      <c r="K659" s="201">
        <v>0</v>
      </c>
      <c r="L659" s="201">
        <v>0</v>
      </c>
      <c r="M659" s="201">
        <v>0</v>
      </c>
      <c r="N659" s="201">
        <v>0</v>
      </c>
      <c r="O659" s="201">
        <v>0</v>
      </c>
      <c r="P659" s="201">
        <v>0</v>
      </c>
      <c r="Q659" s="201">
        <v>0</v>
      </c>
      <c r="R659" s="201">
        <v>0</v>
      </c>
      <c r="S659" s="202">
        <v>1</v>
      </c>
    </row>
    <row r="660" spans="6:19" x14ac:dyDescent="0.2">
      <c r="F660" s="123">
        <v>0</v>
      </c>
      <c r="G660" s="123">
        <v>0</v>
      </c>
      <c r="H660" s="199" t="b">
        <v>1</v>
      </c>
      <c r="I660" s="200">
        <v>0</v>
      </c>
      <c r="J660" s="200">
        <v>0</v>
      </c>
      <c r="K660" s="201">
        <v>0</v>
      </c>
      <c r="L660" s="201">
        <v>0</v>
      </c>
      <c r="M660" s="201">
        <v>0</v>
      </c>
      <c r="N660" s="201">
        <v>0</v>
      </c>
      <c r="O660" s="201">
        <v>0</v>
      </c>
      <c r="P660" s="201">
        <v>0</v>
      </c>
      <c r="Q660" s="201">
        <v>0</v>
      </c>
      <c r="R660" s="201">
        <v>0</v>
      </c>
      <c r="S660" s="202">
        <v>1</v>
      </c>
    </row>
    <row r="661" spans="6:19" x14ac:dyDescent="0.2">
      <c r="F661" s="123">
        <v>0</v>
      </c>
      <c r="G661" s="123">
        <v>0</v>
      </c>
      <c r="H661" s="199" t="b">
        <v>1</v>
      </c>
      <c r="I661" s="200">
        <v>0</v>
      </c>
      <c r="J661" s="200">
        <v>0</v>
      </c>
      <c r="K661" s="201">
        <v>0</v>
      </c>
      <c r="L661" s="201">
        <v>0</v>
      </c>
      <c r="M661" s="201">
        <v>0</v>
      </c>
      <c r="N661" s="201">
        <v>0</v>
      </c>
      <c r="O661" s="201">
        <v>0</v>
      </c>
      <c r="P661" s="201">
        <v>0</v>
      </c>
      <c r="Q661" s="201">
        <v>0</v>
      </c>
      <c r="R661" s="201">
        <v>0</v>
      </c>
      <c r="S661" s="202">
        <v>1</v>
      </c>
    </row>
    <row r="662" spans="6:19" x14ac:dyDescent="0.2">
      <c r="F662" s="123">
        <v>0</v>
      </c>
      <c r="G662" s="123">
        <v>0</v>
      </c>
      <c r="H662" s="199" t="b">
        <v>1</v>
      </c>
      <c r="I662" s="200">
        <v>0</v>
      </c>
      <c r="J662" s="200">
        <v>0</v>
      </c>
      <c r="K662" s="201">
        <v>0</v>
      </c>
      <c r="L662" s="201">
        <v>0</v>
      </c>
      <c r="M662" s="201">
        <v>0</v>
      </c>
      <c r="N662" s="201">
        <v>0</v>
      </c>
      <c r="O662" s="201">
        <v>0</v>
      </c>
      <c r="P662" s="201">
        <v>0</v>
      </c>
      <c r="Q662" s="201">
        <v>0</v>
      </c>
      <c r="R662" s="201">
        <v>0</v>
      </c>
      <c r="S662" s="202">
        <v>1</v>
      </c>
    </row>
    <row r="663" spans="6:19" x14ac:dyDescent="0.2">
      <c r="F663" s="123">
        <v>0</v>
      </c>
      <c r="G663" s="123">
        <v>0</v>
      </c>
      <c r="H663" s="199" t="b">
        <v>1</v>
      </c>
      <c r="I663" s="200">
        <v>0</v>
      </c>
      <c r="J663" s="200">
        <v>0</v>
      </c>
      <c r="K663" s="201">
        <v>0</v>
      </c>
      <c r="L663" s="201">
        <v>0</v>
      </c>
      <c r="M663" s="201">
        <v>0</v>
      </c>
      <c r="N663" s="201">
        <v>0</v>
      </c>
      <c r="O663" s="201">
        <v>0</v>
      </c>
      <c r="P663" s="201">
        <v>0</v>
      </c>
      <c r="Q663" s="201">
        <v>0</v>
      </c>
      <c r="R663" s="201">
        <v>0</v>
      </c>
      <c r="S663" s="202">
        <v>1</v>
      </c>
    </row>
    <row r="664" spans="6:19" x14ac:dyDescent="0.2">
      <c r="F664" s="123">
        <v>0</v>
      </c>
      <c r="G664" s="123">
        <v>0</v>
      </c>
      <c r="H664" s="199" t="b">
        <v>1</v>
      </c>
      <c r="I664" s="200">
        <v>0</v>
      </c>
      <c r="J664" s="200">
        <v>0</v>
      </c>
      <c r="K664" s="201">
        <v>0</v>
      </c>
      <c r="L664" s="201">
        <v>0</v>
      </c>
      <c r="M664" s="201">
        <v>0</v>
      </c>
      <c r="N664" s="201">
        <v>0</v>
      </c>
      <c r="O664" s="201">
        <v>0</v>
      </c>
      <c r="P664" s="201">
        <v>0</v>
      </c>
      <c r="Q664" s="201">
        <v>0</v>
      </c>
      <c r="R664" s="201">
        <v>0</v>
      </c>
      <c r="S664" s="202">
        <v>1</v>
      </c>
    </row>
    <row r="665" spans="6:19" x14ac:dyDescent="0.2">
      <c r="F665" s="123">
        <v>0</v>
      </c>
      <c r="G665" s="123">
        <v>0</v>
      </c>
      <c r="H665" s="199" t="b">
        <v>1</v>
      </c>
      <c r="I665" s="200">
        <v>0</v>
      </c>
      <c r="J665" s="200">
        <v>0</v>
      </c>
      <c r="K665" s="201">
        <v>0</v>
      </c>
      <c r="L665" s="201">
        <v>0</v>
      </c>
      <c r="M665" s="201">
        <v>0</v>
      </c>
      <c r="N665" s="201">
        <v>0</v>
      </c>
      <c r="O665" s="201">
        <v>0</v>
      </c>
      <c r="P665" s="201">
        <v>0</v>
      </c>
      <c r="Q665" s="201">
        <v>0</v>
      </c>
      <c r="R665" s="201">
        <v>0</v>
      </c>
      <c r="S665" s="202">
        <v>1</v>
      </c>
    </row>
    <row r="666" spans="6:19" x14ac:dyDescent="0.2">
      <c r="F666" s="123">
        <v>0</v>
      </c>
      <c r="G666" s="123">
        <v>0</v>
      </c>
      <c r="H666" s="199" t="b">
        <v>1</v>
      </c>
      <c r="I666" s="200">
        <v>0</v>
      </c>
      <c r="J666" s="200">
        <v>0</v>
      </c>
      <c r="K666" s="201">
        <v>0</v>
      </c>
      <c r="L666" s="201">
        <v>0</v>
      </c>
      <c r="M666" s="201">
        <v>0</v>
      </c>
      <c r="N666" s="201">
        <v>0</v>
      </c>
      <c r="O666" s="201">
        <v>0</v>
      </c>
      <c r="P666" s="201">
        <v>0</v>
      </c>
      <c r="Q666" s="201">
        <v>0</v>
      </c>
      <c r="R666" s="201">
        <v>0</v>
      </c>
      <c r="S666" s="202">
        <v>1</v>
      </c>
    </row>
    <row r="667" spans="6:19" x14ac:dyDescent="0.2">
      <c r="F667" s="123">
        <v>0</v>
      </c>
      <c r="G667" s="123">
        <v>0</v>
      </c>
      <c r="H667" s="199" t="b">
        <v>1</v>
      </c>
      <c r="I667" s="200">
        <v>0</v>
      </c>
      <c r="J667" s="200">
        <v>0</v>
      </c>
      <c r="K667" s="201">
        <v>0</v>
      </c>
      <c r="L667" s="201">
        <v>0</v>
      </c>
      <c r="M667" s="201">
        <v>0</v>
      </c>
      <c r="N667" s="201">
        <v>0</v>
      </c>
      <c r="O667" s="201">
        <v>0</v>
      </c>
      <c r="P667" s="201">
        <v>0</v>
      </c>
      <c r="Q667" s="201">
        <v>0</v>
      </c>
      <c r="R667" s="201">
        <v>0</v>
      </c>
      <c r="S667" s="202">
        <v>1</v>
      </c>
    </row>
    <row r="668" spans="6:19" x14ac:dyDescent="0.2">
      <c r="F668" s="123">
        <v>0</v>
      </c>
      <c r="G668" s="123">
        <v>0</v>
      </c>
      <c r="H668" s="199" t="b">
        <v>1</v>
      </c>
      <c r="I668" s="200">
        <v>0</v>
      </c>
      <c r="J668" s="200">
        <v>0</v>
      </c>
      <c r="K668" s="201">
        <v>0</v>
      </c>
      <c r="L668" s="201">
        <v>0</v>
      </c>
      <c r="M668" s="201">
        <v>0</v>
      </c>
      <c r="N668" s="201">
        <v>0</v>
      </c>
      <c r="O668" s="201">
        <v>0</v>
      </c>
      <c r="P668" s="201">
        <v>0</v>
      </c>
      <c r="Q668" s="201">
        <v>0</v>
      </c>
      <c r="R668" s="201">
        <v>0</v>
      </c>
      <c r="S668" s="202">
        <v>1</v>
      </c>
    </row>
    <row r="669" spans="6:19" x14ac:dyDescent="0.2">
      <c r="F669" s="123">
        <v>0</v>
      </c>
      <c r="G669" s="123">
        <v>0</v>
      </c>
      <c r="H669" s="199" t="b">
        <v>1</v>
      </c>
      <c r="I669" s="200">
        <v>0</v>
      </c>
      <c r="J669" s="200">
        <v>0</v>
      </c>
      <c r="K669" s="201">
        <v>0</v>
      </c>
      <c r="L669" s="201">
        <v>0</v>
      </c>
      <c r="M669" s="201">
        <v>0</v>
      </c>
      <c r="N669" s="201">
        <v>0</v>
      </c>
      <c r="O669" s="201">
        <v>0</v>
      </c>
      <c r="P669" s="201">
        <v>0</v>
      </c>
      <c r="Q669" s="201">
        <v>0</v>
      </c>
      <c r="R669" s="201">
        <v>0</v>
      </c>
      <c r="S669" s="202">
        <v>1</v>
      </c>
    </row>
    <row r="670" spans="6:19" x14ac:dyDescent="0.2">
      <c r="F670" s="123">
        <v>0</v>
      </c>
      <c r="G670" s="123">
        <v>0</v>
      </c>
      <c r="H670" s="199" t="b">
        <v>1</v>
      </c>
      <c r="I670" s="200">
        <v>0</v>
      </c>
      <c r="J670" s="200">
        <v>0</v>
      </c>
      <c r="K670" s="201">
        <v>0</v>
      </c>
      <c r="L670" s="201">
        <v>0</v>
      </c>
      <c r="M670" s="201">
        <v>0</v>
      </c>
      <c r="N670" s="201">
        <v>0</v>
      </c>
      <c r="O670" s="201">
        <v>0</v>
      </c>
      <c r="P670" s="201">
        <v>0</v>
      </c>
      <c r="Q670" s="201">
        <v>0</v>
      </c>
      <c r="R670" s="201">
        <v>0</v>
      </c>
      <c r="S670" s="202">
        <v>1</v>
      </c>
    </row>
    <row r="671" spans="6:19" x14ac:dyDescent="0.2">
      <c r="F671" s="123">
        <v>0</v>
      </c>
      <c r="G671" s="123">
        <v>0</v>
      </c>
      <c r="H671" s="199" t="b">
        <v>1</v>
      </c>
      <c r="I671" s="200">
        <v>0</v>
      </c>
      <c r="J671" s="200">
        <v>0</v>
      </c>
      <c r="K671" s="201">
        <v>0</v>
      </c>
      <c r="L671" s="201">
        <v>0</v>
      </c>
      <c r="M671" s="201">
        <v>0</v>
      </c>
      <c r="N671" s="201">
        <v>0</v>
      </c>
      <c r="O671" s="201">
        <v>0</v>
      </c>
      <c r="P671" s="201">
        <v>0</v>
      </c>
      <c r="Q671" s="201">
        <v>0</v>
      </c>
      <c r="R671" s="201">
        <v>0</v>
      </c>
      <c r="S671" s="202">
        <v>1</v>
      </c>
    </row>
    <row r="672" spans="6:19" x14ac:dyDescent="0.2">
      <c r="F672" s="123">
        <v>0</v>
      </c>
      <c r="G672" s="123">
        <v>0</v>
      </c>
      <c r="H672" s="199" t="b">
        <v>1</v>
      </c>
      <c r="I672" s="200">
        <v>0</v>
      </c>
      <c r="J672" s="200">
        <v>0</v>
      </c>
      <c r="K672" s="201">
        <v>0</v>
      </c>
      <c r="L672" s="201">
        <v>0</v>
      </c>
      <c r="M672" s="201">
        <v>0</v>
      </c>
      <c r="N672" s="201">
        <v>0</v>
      </c>
      <c r="O672" s="201">
        <v>0</v>
      </c>
      <c r="P672" s="201">
        <v>0</v>
      </c>
      <c r="Q672" s="201">
        <v>0</v>
      </c>
      <c r="R672" s="201">
        <v>0</v>
      </c>
      <c r="S672" s="202">
        <v>1</v>
      </c>
    </row>
    <row r="673" spans="6:19" x14ac:dyDescent="0.2">
      <c r="F673" s="123">
        <v>0</v>
      </c>
      <c r="G673" s="123">
        <v>0</v>
      </c>
      <c r="H673" s="199" t="b">
        <v>1</v>
      </c>
      <c r="I673" s="200">
        <v>0</v>
      </c>
      <c r="J673" s="200">
        <v>0</v>
      </c>
      <c r="K673" s="201">
        <v>0</v>
      </c>
      <c r="L673" s="201">
        <v>0</v>
      </c>
      <c r="M673" s="201">
        <v>0</v>
      </c>
      <c r="N673" s="201">
        <v>0</v>
      </c>
      <c r="O673" s="201">
        <v>0</v>
      </c>
      <c r="P673" s="201">
        <v>0</v>
      </c>
      <c r="Q673" s="201">
        <v>0</v>
      </c>
      <c r="R673" s="201">
        <v>0</v>
      </c>
      <c r="S673" s="202">
        <v>1</v>
      </c>
    </row>
    <row r="674" spans="6:19" x14ac:dyDescent="0.2">
      <c r="F674" s="123">
        <v>0</v>
      </c>
      <c r="G674" s="123">
        <v>0</v>
      </c>
      <c r="H674" s="199" t="b">
        <v>1</v>
      </c>
      <c r="I674" s="200">
        <v>0</v>
      </c>
      <c r="J674" s="200">
        <v>0</v>
      </c>
      <c r="K674" s="201">
        <v>0</v>
      </c>
      <c r="L674" s="201">
        <v>0</v>
      </c>
      <c r="M674" s="201">
        <v>0</v>
      </c>
      <c r="N674" s="201">
        <v>0</v>
      </c>
      <c r="O674" s="201">
        <v>0</v>
      </c>
      <c r="P674" s="201">
        <v>0</v>
      </c>
      <c r="Q674" s="201">
        <v>0</v>
      </c>
      <c r="R674" s="201">
        <v>0</v>
      </c>
      <c r="S674" s="202">
        <v>1</v>
      </c>
    </row>
    <row r="675" spans="6:19" x14ac:dyDescent="0.2">
      <c r="F675" s="123">
        <v>0</v>
      </c>
      <c r="G675" s="123">
        <v>0</v>
      </c>
      <c r="H675" s="199" t="b">
        <v>1</v>
      </c>
      <c r="I675" s="200">
        <v>0</v>
      </c>
      <c r="J675" s="200">
        <v>0</v>
      </c>
      <c r="K675" s="201">
        <v>0</v>
      </c>
      <c r="L675" s="201">
        <v>0</v>
      </c>
      <c r="M675" s="201">
        <v>0</v>
      </c>
      <c r="N675" s="201">
        <v>0</v>
      </c>
      <c r="O675" s="201">
        <v>0</v>
      </c>
      <c r="P675" s="201">
        <v>0</v>
      </c>
      <c r="Q675" s="201">
        <v>0</v>
      </c>
      <c r="R675" s="201">
        <v>0</v>
      </c>
      <c r="S675" s="202">
        <v>1</v>
      </c>
    </row>
    <row r="676" spans="6:19" x14ac:dyDescent="0.2">
      <c r="F676" s="123">
        <v>0</v>
      </c>
      <c r="G676" s="123">
        <v>0</v>
      </c>
      <c r="H676" s="199" t="b">
        <v>1</v>
      </c>
      <c r="I676" s="200">
        <v>0</v>
      </c>
      <c r="J676" s="200">
        <v>0</v>
      </c>
      <c r="K676" s="201">
        <v>0</v>
      </c>
      <c r="L676" s="201">
        <v>0</v>
      </c>
      <c r="M676" s="201">
        <v>0</v>
      </c>
      <c r="N676" s="201">
        <v>0</v>
      </c>
      <c r="O676" s="201">
        <v>0</v>
      </c>
      <c r="P676" s="201">
        <v>0</v>
      </c>
      <c r="Q676" s="201">
        <v>0</v>
      </c>
      <c r="R676" s="201">
        <v>0</v>
      </c>
      <c r="S676" s="202">
        <v>1</v>
      </c>
    </row>
    <row r="677" spans="6:19" x14ac:dyDescent="0.2">
      <c r="F677" s="123">
        <v>0</v>
      </c>
      <c r="G677" s="123">
        <v>0</v>
      </c>
      <c r="H677" s="199" t="b">
        <v>1</v>
      </c>
      <c r="I677" s="200">
        <v>0</v>
      </c>
      <c r="J677" s="200">
        <v>0</v>
      </c>
      <c r="K677" s="201">
        <v>0</v>
      </c>
      <c r="L677" s="201">
        <v>0</v>
      </c>
      <c r="M677" s="201">
        <v>0</v>
      </c>
      <c r="N677" s="201">
        <v>0</v>
      </c>
      <c r="O677" s="201">
        <v>0</v>
      </c>
      <c r="P677" s="201">
        <v>0</v>
      </c>
      <c r="Q677" s="201">
        <v>0</v>
      </c>
      <c r="R677" s="201">
        <v>0</v>
      </c>
      <c r="S677" s="202">
        <v>1</v>
      </c>
    </row>
    <row r="678" spans="6:19" x14ac:dyDescent="0.2">
      <c r="F678" s="123">
        <v>0</v>
      </c>
      <c r="G678" s="123">
        <v>0</v>
      </c>
      <c r="H678" s="199" t="b">
        <v>1</v>
      </c>
      <c r="I678" s="200">
        <v>0</v>
      </c>
      <c r="J678" s="200">
        <v>0</v>
      </c>
      <c r="K678" s="201">
        <v>0</v>
      </c>
      <c r="L678" s="201">
        <v>0</v>
      </c>
      <c r="M678" s="201">
        <v>0</v>
      </c>
      <c r="N678" s="201">
        <v>0</v>
      </c>
      <c r="O678" s="201">
        <v>0</v>
      </c>
      <c r="P678" s="201">
        <v>0</v>
      </c>
      <c r="Q678" s="201">
        <v>0</v>
      </c>
      <c r="R678" s="201">
        <v>0</v>
      </c>
      <c r="S678" s="202">
        <v>1</v>
      </c>
    </row>
    <row r="679" spans="6:19" x14ac:dyDescent="0.2">
      <c r="F679" s="123">
        <v>0</v>
      </c>
      <c r="G679" s="123">
        <v>0</v>
      </c>
      <c r="H679" s="199" t="b">
        <v>1</v>
      </c>
      <c r="I679" s="200">
        <v>0</v>
      </c>
      <c r="J679" s="200">
        <v>0</v>
      </c>
      <c r="K679" s="201">
        <v>0</v>
      </c>
      <c r="L679" s="201">
        <v>0</v>
      </c>
      <c r="M679" s="201">
        <v>0</v>
      </c>
      <c r="N679" s="201">
        <v>0</v>
      </c>
      <c r="O679" s="201">
        <v>0</v>
      </c>
      <c r="P679" s="201">
        <v>0</v>
      </c>
      <c r="Q679" s="201">
        <v>0</v>
      </c>
      <c r="R679" s="201">
        <v>0</v>
      </c>
      <c r="S679" s="202">
        <v>1</v>
      </c>
    </row>
    <row r="680" spans="6:19" x14ac:dyDescent="0.2">
      <c r="F680" s="123">
        <v>0</v>
      </c>
      <c r="G680" s="123">
        <v>0</v>
      </c>
      <c r="H680" s="199" t="b">
        <v>1</v>
      </c>
      <c r="I680" s="200">
        <v>0</v>
      </c>
      <c r="J680" s="200">
        <v>0</v>
      </c>
      <c r="K680" s="201">
        <v>0</v>
      </c>
      <c r="L680" s="201">
        <v>0</v>
      </c>
      <c r="M680" s="201">
        <v>0</v>
      </c>
      <c r="N680" s="201">
        <v>0</v>
      </c>
      <c r="O680" s="201">
        <v>0</v>
      </c>
      <c r="P680" s="201">
        <v>0</v>
      </c>
      <c r="Q680" s="201">
        <v>0</v>
      </c>
      <c r="R680" s="201">
        <v>0</v>
      </c>
      <c r="S680" s="202">
        <v>1</v>
      </c>
    </row>
    <row r="681" spans="6:19" x14ac:dyDescent="0.2">
      <c r="F681" s="123">
        <v>0</v>
      </c>
      <c r="G681" s="123">
        <v>0</v>
      </c>
      <c r="H681" s="199" t="b">
        <v>1</v>
      </c>
      <c r="I681" s="200">
        <v>0</v>
      </c>
      <c r="J681" s="200">
        <v>0</v>
      </c>
      <c r="K681" s="201">
        <v>0</v>
      </c>
      <c r="L681" s="201">
        <v>0</v>
      </c>
      <c r="M681" s="201">
        <v>0</v>
      </c>
      <c r="N681" s="201">
        <v>0</v>
      </c>
      <c r="O681" s="201">
        <v>0</v>
      </c>
      <c r="P681" s="201">
        <v>0</v>
      </c>
      <c r="Q681" s="201">
        <v>0</v>
      </c>
      <c r="R681" s="201">
        <v>0</v>
      </c>
      <c r="S681" s="202">
        <v>1</v>
      </c>
    </row>
    <row r="682" spans="6:19" x14ac:dyDescent="0.2">
      <c r="F682" s="123">
        <v>0</v>
      </c>
      <c r="G682" s="123">
        <v>0</v>
      </c>
      <c r="H682" s="199" t="b">
        <v>1</v>
      </c>
      <c r="I682" s="200">
        <v>0</v>
      </c>
      <c r="J682" s="200">
        <v>0</v>
      </c>
      <c r="K682" s="201">
        <v>0</v>
      </c>
      <c r="L682" s="201">
        <v>0</v>
      </c>
      <c r="M682" s="201">
        <v>0</v>
      </c>
      <c r="N682" s="201">
        <v>0</v>
      </c>
      <c r="O682" s="201">
        <v>0</v>
      </c>
      <c r="P682" s="201">
        <v>0</v>
      </c>
      <c r="Q682" s="201">
        <v>0</v>
      </c>
      <c r="R682" s="201">
        <v>0</v>
      </c>
      <c r="S682" s="202">
        <v>1</v>
      </c>
    </row>
    <row r="683" spans="6:19" x14ac:dyDescent="0.2">
      <c r="F683" s="123">
        <v>0</v>
      </c>
      <c r="G683" s="123">
        <v>0</v>
      </c>
      <c r="H683" s="199" t="b">
        <v>1</v>
      </c>
      <c r="I683" s="200">
        <v>0</v>
      </c>
      <c r="J683" s="200">
        <v>0</v>
      </c>
      <c r="K683" s="201">
        <v>0</v>
      </c>
      <c r="L683" s="201">
        <v>0</v>
      </c>
      <c r="M683" s="201">
        <v>0</v>
      </c>
      <c r="N683" s="201">
        <v>0</v>
      </c>
      <c r="O683" s="201">
        <v>0</v>
      </c>
      <c r="P683" s="201">
        <v>0</v>
      </c>
      <c r="Q683" s="201">
        <v>0</v>
      </c>
      <c r="R683" s="201">
        <v>0</v>
      </c>
      <c r="S683" s="202">
        <v>1</v>
      </c>
    </row>
    <row r="684" spans="6:19" x14ac:dyDescent="0.2">
      <c r="F684" s="123">
        <v>0</v>
      </c>
      <c r="G684" s="123">
        <v>0</v>
      </c>
      <c r="H684" s="199" t="b">
        <v>1</v>
      </c>
      <c r="I684" s="200">
        <v>0</v>
      </c>
      <c r="J684" s="200">
        <v>0</v>
      </c>
      <c r="K684" s="201">
        <v>0</v>
      </c>
      <c r="L684" s="201">
        <v>0</v>
      </c>
      <c r="M684" s="201">
        <v>0</v>
      </c>
      <c r="N684" s="201">
        <v>0</v>
      </c>
      <c r="O684" s="201">
        <v>0</v>
      </c>
      <c r="P684" s="201">
        <v>0</v>
      </c>
      <c r="Q684" s="201">
        <v>0</v>
      </c>
      <c r="R684" s="201">
        <v>0</v>
      </c>
      <c r="S684" s="202">
        <v>1</v>
      </c>
    </row>
    <row r="685" spans="6:19" x14ac:dyDescent="0.2">
      <c r="F685" s="123">
        <v>0</v>
      </c>
      <c r="G685" s="123">
        <v>0</v>
      </c>
      <c r="H685" s="199" t="b">
        <v>1</v>
      </c>
      <c r="I685" s="200">
        <v>0</v>
      </c>
      <c r="J685" s="200">
        <v>0</v>
      </c>
      <c r="K685" s="201">
        <v>0</v>
      </c>
      <c r="L685" s="201">
        <v>0</v>
      </c>
      <c r="M685" s="201">
        <v>0</v>
      </c>
      <c r="N685" s="201">
        <v>0</v>
      </c>
      <c r="O685" s="201">
        <v>0</v>
      </c>
      <c r="P685" s="201">
        <v>0</v>
      </c>
      <c r="Q685" s="201">
        <v>0</v>
      </c>
      <c r="R685" s="201">
        <v>0</v>
      </c>
      <c r="S685" s="202">
        <v>1</v>
      </c>
    </row>
    <row r="686" spans="6:19" x14ac:dyDescent="0.2">
      <c r="F686" s="123">
        <v>0</v>
      </c>
      <c r="G686" s="123">
        <v>0</v>
      </c>
      <c r="H686" s="199" t="b">
        <v>1</v>
      </c>
      <c r="I686" s="200">
        <v>0</v>
      </c>
      <c r="J686" s="200">
        <v>0</v>
      </c>
      <c r="K686" s="201">
        <v>0</v>
      </c>
      <c r="L686" s="201">
        <v>0</v>
      </c>
      <c r="M686" s="201">
        <v>0</v>
      </c>
      <c r="N686" s="201">
        <v>0</v>
      </c>
      <c r="O686" s="201">
        <v>0</v>
      </c>
      <c r="P686" s="201">
        <v>0</v>
      </c>
      <c r="Q686" s="201">
        <v>0</v>
      </c>
      <c r="R686" s="201">
        <v>0</v>
      </c>
      <c r="S686" s="202">
        <v>1</v>
      </c>
    </row>
    <row r="687" spans="6:19" x14ac:dyDescent="0.2">
      <c r="F687" s="123">
        <v>0</v>
      </c>
      <c r="G687" s="123">
        <v>0</v>
      </c>
      <c r="H687" s="199" t="b">
        <v>1</v>
      </c>
      <c r="I687" s="200">
        <v>0</v>
      </c>
      <c r="J687" s="200">
        <v>0</v>
      </c>
      <c r="K687" s="201">
        <v>0</v>
      </c>
      <c r="L687" s="201">
        <v>0</v>
      </c>
      <c r="M687" s="201">
        <v>0</v>
      </c>
      <c r="N687" s="201">
        <v>0</v>
      </c>
      <c r="O687" s="201">
        <v>0</v>
      </c>
      <c r="P687" s="201">
        <v>0</v>
      </c>
      <c r="Q687" s="201">
        <v>0</v>
      </c>
      <c r="R687" s="201">
        <v>0</v>
      </c>
      <c r="S687" s="202">
        <v>1</v>
      </c>
    </row>
    <row r="688" spans="6:19" x14ac:dyDescent="0.2">
      <c r="F688" s="123">
        <v>0</v>
      </c>
      <c r="G688" s="123">
        <v>0</v>
      </c>
      <c r="H688" s="199" t="b">
        <v>1</v>
      </c>
      <c r="I688" s="200">
        <v>0</v>
      </c>
      <c r="J688" s="200">
        <v>0</v>
      </c>
      <c r="K688" s="201">
        <v>0</v>
      </c>
      <c r="L688" s="201">
        <v>0</v>
      </c>
      <c r="M688" s="201">
        <v>0</v>
      </c>
      <c r="N688" s="201">
        <v>0</v>
      </c>
      <c r="O688" s="201">
        <v>0</v>
      </c>
      <c r="P688" s="201">
        <v>0</v>
      </c>
      <c r="Q688" s="201">
        <v>0</v>
      </c>
      <c r="R688" s="201">
        <v>0</v>
      </c>
      <c r="S688" s="202">
        <v>1</v>
      </c>
    </row>
    <row r="689" spans="6:19" x14ac:dyDescent="0.2">
      <c r="F689" s="123">
        <v>0</v>
      </c>
      <c r="G689" s="123">
        <v>0</v>
      </c>
      <c r="H689" s="199" t="b">
        <v>1</v>
      </c>
      <c r="I689" s="200">
        <v>0</v>
      </c>
      <c r="J689" s="200">
        <v>0</v>
      </c>
      <c r="K689" s="201">
        <v>0</v>
      </c>
      <c r="L689" s="201">
        <v>0</v>
      </c>
      <c r="M689" s="201">
        <v>0</v>
      </c>
      <c r="N689" s="201">
        <v>0</v>
      </c>
      <c r="O689" s="201">
        <v>0</v>
      </c>
      <c r="P689" s="201">
        <v>0</v>
      </c>
      <c r="Q689" s="201">
        <v>0</v>
      </c>
      <c r="R689" s="201">
        <v>0</v>
      </c>
      <c r="S689" s="202">
        <v>1</v>
      </c>
    </row>
    <row r="690" spans="6:19" x14ac:dyDescent="0.2">
      <c r="F690" s="123">
        <v>0</v>
      </c>
      <c r="G690" s="123">
        <v>0</v>
      </c>
      <c r="H690" s="199" t="b">
        <v>1</v>
      </c>
      <c r="I690" s="200">
        <v>0</v>
      </c>
      <c r="J690" s="200">
        <v>0</v>
      </c>
      <c r="K690" s="201">
        <v>0</v>
      </c>
      <c r="L690" s="201">
        <v>0</v>
      </c>
      <c r="M690" s="201">
        <v>0</v>
      </c>
      <c r="N690" s="201">
        <v>0</v>
      </c>
      <c r="O690" s="201">
        <v>0</v>
      </c>
      <c r="P690" s="201">
        <v>0</v>
      </c>
      <c r="Q690" s="201">
        <v>0</v>
      </c>
      <c r="R690" s="201">
        <v>0</v>
      </c>
      <c r="S690" s="202">
        <v>1</v>
      </c>
    </row>
    <row r="691" spans="6:19" x14ac:dyDescent="0.2">
      <c r="F691" s="123">
        <v>0</v>
      </c>
      <c r="G691" s="123">
        <v>0</v>
      </c>
      <c r="H691" s="199" t="b">
        <v>1</v>
      </c>
      <c r="I691" s="200">
        <v>0</v>
      </c>
      <c r="J691" s="200">
        <v>0</v>
      </c>
      <c r="K691" s="201">
        <v>0</v>
      </c>
      <c r="L691" s="201">
        <v>0</v>
      </c>
      <c r="M691" s="201">
        <v>0</v>
      </c>
      <c r="N691" s="201">
        <v>0</v>
      </c>
      <c r="O691" s="201">
        <v>0</v>
      </c>
      <c r="P691" s="201">
        <v>0</v>
      </c>
      <c r="Q691" s="201">
        <v>0</v>
      </c>
      <c r="R691" s="201">
        <v>0</v>
      </c>
      <c r="S691" s="202">
        <v>1</v>
      </c>
    </row>
    <row r="692" spans="6:19" x14ac:dyDescent="0.2">
      <c r="F692" s="123">
        <v>0</v>
      </c>
      <c r="G692" s="123">
        <v>0</v>
      </c>
      <c r="H692" s="199" t="b">
        <v>1</v>
      </c>
      <c r="I692" s="200">
        <v>0</v>
      </c>
      <c r="J692" s="200">
        <v>0</v>
      </c>
      <c r="K692" s="201">
        <v>0</v>
      </c>
      <c r="L692" s="201">
        <v>0</v>
      </c>
      <c r="M692" s="201">
        <v>0</v>
      </c>
      <c r="N692" s="201">
        <v>0</v>
      </c>
      <c r="O692" s="201">
        <v>0</v>
      </c>
      <c r="P692" s="201">
        <v>0</v>
      </c>
      <c r="Q692" s="201">
        <v>0</v>
      </c>
      <c r="R692" s="201">
        <v>0</v>
      </c>
      <c r="S692" s="202">
        <v>1</v>
      </c>
    </row>
    <row r="693" spans="6:19" x14ac:dyDescent="0.2">
      <c r="F693" s="123">
        <v>0</v>
      </c>
      <c r="G693" s="123">
        <v>0</v>
      </c>
      <c r="H693" s="199" t="b">
        <v>1</v>
      </c>
      <c r="I693" s="200">
        <v>0</v>
      </c>
      <c r="J693" s="200">
        <v>0</v>
      </c>
      <c r="K693" s="201">
        <v>0</v>
      </c>
      <c r="L693" s="201">
        <v>0</v>
      </c>
      <c r="M693" s="201">
        <v>0</v>
      </c>
      <c r="N693" s="201">
        <v>0</v>
      </c>
      <c r="O693" s="201">
        <v>0</v>
      </c>
      <c r="P693" s="201">
        <v>0</v>
      </c>
      <c r="Q693" s="201">
        <v>0</v>
      </c>
      <c r="R693" s="201">
        <v>0</v>
      </c>
      <c r="S693" s="202">
        <v>1</v>
      </c>
    </row>
    <row r="694" spans="6:19" x14ac:dyDescent="0.2">
      <c r="F694" s="123">
        <v>0</v>
      </c>
      <c r="G694" s="123">
        <v>0</v>
      </c>
      <c r="H694" s="199" t="b">
        <v>1</v>
      </c>
      <c r="I694" s="200">
        <v>0</v>
      </c>
      <c r="J694" s="200">
        <v>0</v>
      </c>
      <c r="K694" s="201">
        <v>0</v>
      </c>
      <c r="L694" s="201">
        <v>0</v>
      </c>
      <c r="M694" s="201">
        <v>0</v>
      </c>
      <c r="N694" s="201">
        <v>0</v>
      </c>
      <c r="O694" s="201">
        <v>0</v>
      </c>
      <c r="P694" s="201">
        <v>0</v>
      </c>
      <c r="Q694" s="201">
        <v>0</v>
      </c>
      <c r="R694" s="201">
        <v>0</v>
      </c>
      <c r="S694" s="202">
        <v>1</v>
      </c>
    </row>
    <row r="695" spans="6:19" x14ac:dyDescent="0.2">
      <c r="F695" s="123">
        <v>0</v>
      </c>
      <c r="G695" s="123">
        <v>0</v>
      </c>
      <c r="H695" s="199" t="b">
        <v>1</v>
      </c>
      <c r="I695" s="200">
        <v>0</v>
      </c>
      <c r="J695" s="200">
        <v>0</v>
      </c>
      <c r="K695" s="201">
        <v>0</v>
      </c>
      <c r="L695" s="201">
        <v>0</v>
      </c>
      <c r="M695" s="201">
        <v>0</v>
      </c>
      <c r="N695" s="201">
        <v>0</v>
      </c>
      <c r="O695" s="201">
        <v>0</v>
      </c>
      <c r="P695" s="201">
        <v>0</v>
      </c>
      <c r="Q695" s="201">
        <v>0</v>
      </c>
      <c r="R695" s="201">
        <v>0</v>
      </c>
      <c r="S695" s="202">
        <v>1</v>
      </c>
    </row>
    <row r="696" spans="6:19" x14ac:dyDescent="0.2">
      <c r="F696" s="123">
        <v>0</v>
      </c>
      <c r="G696" s="123">
        <v>0</v>
      </c>
      <c r="H696" s="199" t="b">
        <v>1</v>
      </c>
      <c r="I696" s="200">
        <v>0</v>
      </c>
      <c r="J696" s="200">
        <v>0</v>
      </c>
      <c r="K696" s="201">
        <v>0</v>
      </c>
      <c r="L696" s="201">
        <v>0</v>
      </c>
      <c r="M696" s="201">
        <v>0</v>
      </c>
      <c r="N696" s="201">
        <v>0</v>
      </c>
      <c r="O696" s="201">
        <v>0</v>
      </c>
      <c r="P696" s="201">
        <v>0</v>
      </c>
      <c r="Q696" s="201">
        <v>0</v>
      </c>
      <c r="R696" s="201">
        <v>0</v>
      </c>
      <c r="S696" s="202">
        <v>1</v>
      </c>
    </row>
    <row r="697" spans="6:19" x14ac:dyDescent="0.2">
      <c r="F697" s="123">
        <v>0</v>
      </c>
      <c r="G697" s="123">
        <v>0</v>
      </c>
      <c r="H697" s="199" t="b">
        <v>1</v>
      </c>
      <c r="I697" s="200">
        <v>0</v>
      </c>
      <c r="J697" s="200">
        <v>0</v>
      </c>
      <c r="K697" s="201">
        <v>0</v>
      </c>
      <c r="L697" s="201">
        <v>0</v>
      </c>
      <c r="M697" s="201">
        <v>0</v>
      </c>
      <c r="N697" s="201">
        <v>0</v>
      </c>
      <c r="O697" s="201">
        <v>0</v>
      </c>
      <c r="P697" s="201">
        <v>0</v>
      </c>
      <c r="Q697" s="201">
        <v>0</v>
      </c>
      <c r="R697" s="201">
        <v>0</v>
      </c>
      <c r="S697" s="202">
        <v>1</v>
      </c>
    </row>
    <row r="698" spans="6:19" x14ac:dyDescent="0.2">
      <c r="F698" s="123">
        <v>0</v>
      </c>
      <c r="G698" s="123">
        <v>0</v>
      </c>
      <c r="H698" s="199" t="b">
        <v>1</v>
      </c>
      <c r="I698" s="200">
        <v>0</v>
      </c>
      <c r="J698" s="200">
        <v>0</v>
      </c>
      <c r="K698" s="201">
        <v>0</v>
      </c>
      <c r="L698" s="201">
        <v>0</v>
      </c>
      <c r="M698" s="201">
        <v>0</v>
      </c>
      <c r="N698" s="201">
        <v>0</v>
      </c>
      <c r="O698" s="201">
        <v>0</v>
      </c>
      <c r="P698" s="201">
        <v>0</v>
      </c>
      <c r="Q698" s="201">
        <v>0</v>
      </c>
      <c r="R698" s="201">
        <v>0</v>
      </c>
      <c r="S698" s="202">
        <v>1</v>
      </c>
    </row>
    <row r="699" spans="6:19" x14ac:dyDescent="0.2">
      <c r="F699" s="123">
        <v>0</v>
      </c>
      <c r="G699" s="123">
        <v>0</v>
      </c>
      <c r="H699" s="199" t="b">
        <v>1</v>
      </c>
      <c r="I699" s="200">
        <v>0</v>
      </c>
      <c r="J699" s="200">
        <v>0</v>
      </c>
      <c r="K699" s="201">
        <v>0</v>
      </c>
      <c r="L699" s="201">
        <v>0</v>
      </c>
      <c r="M699" s="201">
        <v>0</v>
      </c>
      <c r="N699" s="201">
        <v>0</v>
      </c>
      <c r="O699" s="201">
        <v>0</v>
      </c>
      <c r="P699" s="201">
        <v>0</v>
      </c>
      <c r="Q699" s="201">
        <v>0</v>
      </c>
      <c r="R699" s="201">
        <v>0</v>
      </c>
      <c r="S699" s="202">
        <v>1</v>
      </c>
    </row>
    <row r="700" spans="6:19" x14ac:dyDescent="0.2">
      <c r="F700" s="123">
        <v>0</v>
      </c>
      <c r="G700" s="123">
        <v>0</v>
      </c>
      <c r="H700" s="199" t="b">
        <v>1</v>
      </c>
      <c r="I700" s="200">
        <v>0</v>
      </c>
      <c r="J700" s="200">
        <v>0</v>
      </c>
      <c r="K700" s="201">
        <v>0</v>
      </c>
      <c r="L700" s="201">
        <v>0</v>
      </c>
      <c r="M700" s="201">
        <v>0</v>
      </c>
      <c r="N700" s="201">
        <v>0</v>
      </c>
      <c r="O700" s="201">
        <v>0</v>
      </c>
      <c r="P700" s="201">
        <v>0</v>
      </c>
      <c r="Q700" s="201">
        <v>0</v>
      </c>
      <c r="R700" s="201">
        <v>0</v>
      </c>
      <c r="S700" s="202">
        <v>1</v>
      </c>
    </row>
    <row r="701" spans="6:19" x14ac:dyDescent="0.2">
      <c r="F701" s="123">
        <v>0</v>
      </c>
      <c r="G701" s="123">
        <v>0</v>
      </c>
      <c r="H701" s="199" t="b">
        <v>1</v>
      </c>
      <c r="I701" s="200">
        <v>0</v>
      </c>
      <c r="J701" s="200">
        <v>0</v>
      </c>
      <c r="K701" s="201">
        <v>0</v>
      </c>
      <c r="L701" s="201">
        <v>0</v>
      </c>
      <c r="M701" s="201">
        <v>0</v>
      </c>
      <c r="N701" s="201">
        <v>0</v>
      </c>
      <c r="O701" s="201">
        <v>0</v>
      </c>
      <c r="P701" s="201">
        <v>0</v>
      </c>
      <c r="Q701" s="201">
        <v>0</v>
      </c>
      <c r="R701" s="201">
        <v>0</v>
      </c>
      <c r="S701" s="202">
        <v>1</v>
      </c>
    </row>
    <row r="702" spans="6:19" x14ac:dyDescent="0.2">
      <c r="F702" s="123">
        <v>0</v>
      </c>
      <c r="G702" s="123">
        <v>0</v>
      </c>
      <c r="H702" s="199" t="b">
        <v>1</v>
      </c>
      <c r="I702" s="200">
        <v>0</v>
      </c>
      <c r="J702" s="200">
        <v>0</v>
      </c>
      <c r="K702" s="201">
        <v>0</v>
      </c>
      <c r="L702" s="201">
        <v>0</v>
      </c>
      <c r="M702" s="201">
        <v>0</v>
      </c>
      <c r="N702" s="201">
        <v>0</v>
      </c>
      <c r="O702" s="201">
        <v>0</v>
      </c>
      <c r="P702" s="201">
        <v>0</v>
      </c>
      <c r="Q702" s="201">
        <v>0</v>
      </c>
      <c r="R702" s="201">
        <v>0</v>
      </c>
      <c r="S702" s="202">
        <v>1</v>
      </c>
    </row>
    <row r="703" spans="6:19" x14ac:dyDescent="0.2">
      <c r="F703" s="123">
        <v>0</v>
      </c>
      <c r="G703" s="123">
        <v>0</v>
      </c>
      <c r="H703" s="199" t="b">
        <v>1</v>
      </c>
      <c r="I703" s="200">
        <v>0</v>
      </c>
      <c r="J703" s="200">
        <v>0</v>
      </c>
      <c r="K703" s="201">
        <v>0</v>
      </c>
      <c r="L703" s="201">
        <v>0</v>
      </c>
      <c r="M703" s="201">
        <v>0</v>
      </c>
      <c r="N703" s="201">
        <v>0</v>
      </c>
      <c r="O703" s="201">
        <v>0</v>
      </c>
      <c r="P703" s="201">
        <v>0</v>
      </c>
      <c r="Q703" s="201">
        <v>0</v>
      </c>
      <c r="R703" s="201">
        <v>0</v>
      </c>
      <c r="S703" s="202">
        <v>1</v>
      </c>
    </row>
    <row r="704" spans="6:19" x14ac:dyDescent="0.2">
      <c r="F704" s="123">
        <v>0</v>
      </c>
      <c r="G704" s="123">
        <v>0</v>
      </c>
      <c r="H704" s="199" t="b">
        <v>1</v>
      </c>
      <c r="I704" s="200">
        <v>0</v>
      </c>
      <c r="J704" s="200">
        <v>0</v>
      </c>
      <c r="K704" s="201">
        <v>0</v>
      </c>
      <c r="L704" s="201">
        <v>0</v>
      </c>
      <c r="M704" s="201">
        <v>0</v>
      </c>
      <c r="N704" s="201">
        <v>0</v>
      </c>
      <c r="O704" s="201">
        <v>0</v>
      </c>
      <c r="P704" s="201">
        <v>0</v>
      </c>
      <c r="Q704" s="201">
        <v>0</v>
      </c>
      <c r="R704" s="201">
        <v>0</v>
      </c>
      <c r="S704" s="202">
        <v>1</v>
      </c>
    </row>
    <row r="705" spans="6:19" x14ac:dyDescent="0.2">
      <c r="F705" s="123">
        <v>0</v>
      </c>
      <c r="G705" s="123">
        <v>0</v>
      </c>
      <c r="H705" s="199" t="b">
        <v>1</v>
      </c>
      <c r="I705" s="200">
        <v>0</v>
      </c>
      <c r="J705" s="200">
        <v>0</v>
      </c>
      <c r="K705" s="201">
        <v>0</v>
      </c>
      <c r="L705" s="201">
        <v>0</v>
      </c>
      <c r="M705" s="201">
        <v>0</v>
      </c>
      <c r="N705" s="201">
        <v>0</v>
      </c>
      <c r="O705" s="201">
        <v>0</v>
      </c>
      <c r="P705" s="201">
        <v>0</v>
      </c>
      <c r="Q705" s="201">
        <v>0</v>
      </c>
      <c r="R705" s="201">
        <v>0</v>
      </c>
      <c r="S705" s="202">
        <v>1</v>
      </c>
    </row>
    <row r="706" spans="6:19" x14ac:dyDescent="0.2">
      <c r="F706" s="123">
        <v>0</v>
      </c>
      <c r="G706" s="123">
        <v>0</v>
      </c>
      <c r="H706" s="199" t="b">
        <v>1</v>
      </c>
      <c r="I706" s="200">
        <v>0</v>
      </c>
      <c r="J706" s="200">
        <v>0</v>
      </c>
      <c r="K706" s="201">
        <v>0</v>
      </c>
      <c r="L706" s="201">
        <v>0</v>
      </c>
      <c r="M706" s="201">
        <v>0</v>
      </c>
      <c r="N706" s="201">
        <v>0</v>
      </c>
      <c r="O706" s="201">
        <v>0</v>
      </c>
      <c r="P706" s="201">
        <v>0</v>
      </c>
      <c r="Q706" s="201">
        <v>0</v>
      </c>
      <c r="R706" s="201">
        <v>0</v>
      </c>
      <c r="S706" s="202">
        <v>1</v>
      </c>
    </row>
    <row r="707" spans="6:19" x14ac:dyDescent="0.2">
      <c r="F707" s="123">
        <v>0</v>
      </c>
      <c r="G707" s="123">
        <v>0</v>
      </c>
      <c r="H707" s="199" t="b">
        <v>1</v>
      </c>
      <c r="I707" s="200">
        <v>0</v>
      </c>
      <c r="J707" s="200">
        <v>0</v>
      </c>
      <c r="K707" s="201">
        <v>0</v>
      </c>
      <c r="L707" s="201">
        <v>0</v>
      </c>
      <c r="M707" s="201">
        <v>0</v>
      </c>
      <c r="N707" s="201">
        <v>0</v>
      </c>
      <c r="O707" s="201">
        <v>0</v>
      </c>
      <c r="P707" s="201">
        <v>0</v>
      </c>
      <c r="Q707" s="201">
        <v>0</v>
      </c>
      <c r="R707" s="201">
        <v>0</v>
      </c>
      <c r="S707" s="202">
        <v>1</v>
      </c>
    </row>
    <row r="708" spans="6:19" x14ac:dyDescent="0.2">
      <c r="F708" s="123">
        <v>0</v>
      </c>
      <c r="G708" s="123">
        <v>0</v>
      </c>
      <c r="H708" s="199" t="b">
        <v>1</v>
      </c>
      <c r="I708" s="200">
        <v>0</v>
      </c>
      <c r="J708" s="200">
        <v>0</v>
      </c>
      <c r="K708" s="201">
        <v>0</v>
      </c>
      <c r="L708" s="201">
        <v>0</v>
      </c>
      <c r="M708" s="201">
        <v>0</v>
      </c>
      <c r="N708" s="201">
        <v>0</v>
      </c>
      <c r="O708" s="201">
        <v>0</v>
      </c>
      <c r="P708" s="201">
        <v>0</v>
      </c>
      <c r="Q708" s="201">
        <v>0</v>
      </c>
      <c r="R708" s="201">
        <v>0</v>
      </c>
      <c r="S708" s="202">
        <v>1</v>
      </c>
    </row>
    <row r="709" spans="6:19" x14ac:dyDescent="0.2">
      <c r="F709" s="123">
        <v>0</v>
      </c>
      <c r="G709" s="123">
        <v>0</v>
      </c>
      <c r="H709" s="199" t="b">
        <v>1</v>
      </c>
      <c r="I709" s="200">
        <v>0</v>
      </c>
      <c r="J709" s="200">
        <v>0</v>
      </c>
      <c r="K709" s="201">
        <v>0</v>
      </c>
      <c r="L709" s="201">
        <v>0</v>
      </c>
      <c r="M709" s="201">
        <v>0</v>
      </c>
      <c r="N709" s="201">
        <v>0</v>
      </c>
      <c r="O709" s="201">
        <v>0</v>
      </c>
      <c r="P709" s="201">
        <v>0</v>
      </c>
      <c r="Q709" s="201">
        <v>0</v>
      </c>
      <c r="R709" s="201">
        <v>0</v>
      </c>
      <c r="S709" s="202">
        <v>1</v>
      </c>
    </row>
    <row r="710" spans="6:19" x14ac:dyDescent="0.2">
      <c r="F710" s="123">
        <v>0</v>
      </c>
      <c r="G710" s="123">
        <v>0</v>
      </c>
      <c r="H710" s="199" t="b">
        <v>1</v>
      </c>
      <c r="I710" s="200">
        <v>0</v>
      </c>
      <c r="J710" s="200">
        <v>0</v>
      </c>
      <c r="K710" s="201">
        <v>0</v>
      </c>
      <c r="L710" s="201">
        <v>0</v>
      </c>
      <c r="M710" s="201">
        <v>0</v>
      </c>
      <c r="N710" s="201">
        <v>0</v>
      </c>
      <c r="O710" s="201">
        <v>0</v>
      </c>
      <c r="P710" s="201">
        <v>0</v>
      </c>
      <c r="Q710" s="201">
        <v>0</v>
      </c>
      <c r="R710" s="201">
        <v>0</v>
      </c>
      <c r="S710" s="202">
        <v>1</v>
      </c>
    </row>
    <row r="711" spans="6:19" x14ac:dyDescent="0.2">
      <c r="F711" s="123">
        <v>0</v>
      </c>
      <c r="G711" s="123">
        <v>0</v>
      </c>
      <c r="H711" s="199" t="b">
        <v>1</v>
      </c>
      <c r="I711" s="200">
        <v>0</v>
      </c>
      <c r="J711" s="200">
        <v>0</v>
      </c>
      <c r="K711" s="201">
        <v>0</v>
      </c>
      <c r="L711" s="201">
        <v>0</v>
      </c>
      <c r="M711" s="201">
        <v>0</v>
      </c>
      <c r="N711" s="201">
        <v>0</v>
      </c>
      <c r="O711" s="201">
        <v>0</v>
      </c>
      <c r="P711" s="201">
        <v>0</v>
      </c>
      <c r="Q711" s="201">
        <v>0</v>
      </c>
      <c r="R711" s="201">
        <v>0</v>
      </c>
      <c r="S711" s="202">
        <v>1</v>
      </c>
    </row>
    <row r="712" spans="6:19" x14ac:dyDescent="0.2">
      <c r="F712" s="123">
        <v>0</v>
      </c>
      <c r="G712" s="123">
        <v>0</v>
      </c>
      <c r="H712" s="199" t="b">
        <v>1</v>
      </c>
      <c r="I712" s="200">
        <v>0</v>
      </c>
      <c r="J712" s="200">
        <v>0</v>
      </c>
      <c r="K712" s="201">
        <v>0</v>
      </c>
      <c r="L712" s="201">
        <v>0</v>
      </c>
      <c r="M712" s="201">
        <v>0</v>
      </c>
      <c r="N712" s="201">
        <v>0</v>
      </c>
      <c r="O712" s="201">
        <v>0</v>
      </c>
      <c r="P712" s="201">
        <v>0</v>
      </c>
      <c r="Q712" s="201">
        <v>0</v>
      </c>
      <c r="R712" s="201">
        <v>0</v>
      </c>
      <c r="S712" s="202">
        <v>1</v>
      </c>
    </row>
    <row r="713" spans="6:19" x14ac:dyDescent="0.2">
      <c r="F713" s="123">
        <v>0</v>
      </c>
      <c r="G713" s="123">
        <v>0</v>
      </c>
      <c r="H713" s="199" t="b">
        <v>1</v>
      </c>
      <c r="I713" s="200">
        <v>0</v>
      </c>
      <c r="J713" s="200">
        <v>0</v>
      </c>
      <c r="K713" s="201">
        <v>0</v>
      </c>
      <c r="L713" s="201">
        <v>0</v>
      </c>
      <c r="M713" s="201">
        <v>0</v>
      </c>
      <c r="N713" s="201">
        <v>0</v>
      </c>
      <c r="O713" s="201">
        <v>0</v>
      </c>
      <c r="P713" s="201">
        <v>0</v>
      </c>
      <c r="Q713" s="201">
        <v>0</v>
      </c>
      <c r="R713" s="201">
        <v>0</v>
      </c>
      <c r="S713" s="202">
        <v>1</v>
      </c>
    </row>
    <row r="714" spans="6:19" x14ac:dyDescent="0.2">
      <c r="F714" s="123">
        <v>0</v>
      </c>
      <c r="G714" s="123">
        <v>0</v>
      </c>
      <c r="H714" s="199" t="b">
        <v>1</v>
      </c>
      <c r="I714" s="200">
        <v>0</v>
      </c>
      <c r="J714" s="200">
        <v>0</v>
      </c>
      <c r="K714" s="201">
        <v>0</v>
      </c>
      <c r="L714" s="201">
        <v>0</v>
      </c>
      <c r="M714" s="201">
        <v>0</v>
      </c>
      <c r="N714" s="201">
        <v>0</v>
      </c>
      <c r="O714" s="201">
        <v>0</v>
      </c>
      <c r="P714" s="201">
        <v>0</v>
      </c>
      <c r="Q714" s="201">
        <v>0</v>
      </c>
      <c r="R714" s="201">
        <v>0</v>
      </c>
      <c r="S714" s="202">
        <v>1</v>
      </c>
    </row>
    <row r="715" spans="6:19" x14ac:dyDescent="0.2">
      <c r="F715" s="123">
        <v>0</v>
      </c>
      <c r="G715" s="123">
        <v>0</v>
      </c>
      <c r="H715" s="199" t="b">
        <v>1</v>
      </c>
      <c r="I715" s="200">
        <v>0</v>
      </c>
      <c r="J715" s="200">
        <v>0</v>
      </c>
      <c r="K715" s="201">
        <v>0</v>
      </c>
      <c r="L715" s="201">
        <v>0</v>
      </c>
      <c r="M715" s="201">
        <v>0</v>
      </c>
      <c r="N715" s="201">
        <v>0</v>
      </c>
      <c r="O715" s="201">
        <v>0</v>
      </c>
      <c r="P715" s="201">
        <v>0</v>
      </c>
      <c r="Q715" s="201">
        <v>0</v>
      </c>
      <c r="R715" s="201">
        <v>0</v>
      </c>
      <c r="S715" s="202">
        <v>1</v>
      </c>
    </row>
    <row r="716" spans="6:19" x14ac:dyDescent="0.2">
      <c r="F716" s="123">
        <v>0</v>
      </c>
      <c r="G716" s="123">
        <v>0</v>
      </c>
      <c r="H716" s="199" t="b">
        <v>1</v>
      </c>
      <c r="I716" s="200">
        <v>0</v>
      </c>
      <c r="J716" s="200">
        <v>0</v>
      </c>
      <c r="K716" s="201">
        <v>0</v>
      </c>
      <c r="L716" s="201">
        <v>0</v>
      </c>
      <c r="M716" s="201">
        <v>0</v>
      </c>
      <c r="N716" s="201">
        <v>0</v>
      </c>
      <c r="O716" s="201">
        <v>0</v>
      </c>
      <c r="P716" s="201">
        <v>0</v>
      </c>
      <c r="Q716" s="201">
        <v>0</v>
      </c>
      <c r="R716" s="201">
        <v>0</v>
      </c>
      <c r="S716" s="202">
        <v>1</v>
      </c>
    </row>
    <row r="717" spans="6:19" x14ac:dyDescent="0.2">
      <c r="F717" s="123">
        <v>0</v>
      </c>
      <c r="G717" s="123">
        <v>0</v>
      </c>
      <c r="H717" s="199" t="b">
        <v>1</v>
      </c>
      <c r="I717" s="200">
        <v>0</v>
      </c>
      <c r="J717" s="200">
        <v>0</v>
      </c>
      <c r="K717" s="201">
        <v>0</v>
      </c>
      <c r="L717" s="201">
        <v>0</v>
      </c>
      <c r="M717" s="201">
        <v>0</v>
      </c>
      <c r="N717" s="201">
        <v>0</v>
      </c>
      <c r="O717" s="201">
        <v>0</v>
      </c>
      <c r="P717" s="201">
        <v>0</v>
      </c>
      <c r="Q717" s="201">
        <v>0</v>
      </c>
      <c r="R717" s="201">
        <v>0</v>
      </c>
      <c r="S717" s="202">
        <v>1</v>
      </c>
    </row>
    <row r="718" spans="6:19" x14ac:dyDescent="0.2">
      <c r="F718" s="123">
        <v>0</v>
      </c>
      <c r="G718" s="123">
        <v>0</v>
      </c>
      <c r="H718" s="199" t="b">
        <v>1</v>
      </c>
      <c r="I718" s="200">
        <v>0</v>
      </c>
      <c r="J718" s="200">
        <v>0</v>
      </c>
      <c r="K718" s="201">
        <v>0</v>
      </c>
      <c r="L718" s="201">
        <v>0</v>
      </c>
      <c r="M718" s="201">
        <v>0</v>
      </c>
      <c r="N718" s="201">
        <v>0</v>
      </c>
      <c r="O718" s="201">
        <v>0</v>
      </c>
      <c r="P718" s="201">
        <v>0</v>
      </c>
      <c r="Q718" s="201">
        <v>0</v>
      </c>
      <c r="R718" s="201">
        <v>0</v>
      </c>
      <c r="S718" s="202">
        <v>1</v>
      </c>
    </row>
    <row r="719" spans="6:19" x14ac:dyDescent="0.2">
      <c r="F719" s="123">
        <v>0</v>
      </c>
      <c r="G719" s="123">
        <v>0</v>
      </c>
      <c r="H719" s="199" t="b">
        <v>1</v>
      </c>
      <c r="I719" s="200">
        <v>0</v>
      </c>
      <c r="J719" s="200">
        <v>0</v>
      </c>
      <c r="K719" s="201">
        <v>0</v>
      </c>
      <c r="L719" s="201">
        <v>0</v>
      </c>
      <c r="M719" s="201">
        <v>0</v>
      </c>
      <c r="N719" s="201">
        <v>0</v>
      </c>
      <c r="O719" s="201">
        <v>0</v>
      </c>
      <c r="P719" s="201">
        <v>0</v>
      </c>
      <c r="Q719" s="201">
        <v>0</v>
      </c>
      <c r="R719" s="201">
        <v>0</v>
      </c>
      <c r="S719" s="202">
        <v>1</v>
      </c>
    </row>
    <row r="720" spans="6:19" x14ac:dyDescent="0.2">
      <c r="F720" s="123">
        <v>0</v>
      </c>
      <c r="G720" s="123">
        <v>0</v>
      </c>
      <c r="H720" s="199" t="b">
        <v>1</v>
      </c>
      <c r="I720" s="200">
        <v>0</v>
      </c>
      <c r="J720" s="200">
        <v>0</v>
      </c>
      <c r="K720" s="201">
        <v>0</v>
      </c>
      <c r="L720" s="201">
        <v>0</v>
      </c>
      <c r="M720" s="201">
        <v>0</v>
      </c>
      <c r="N720" s="201">
        <v>0</v>
      </c>
      <c r="O720" s="201">
        <v>0</v>
      </c>
      <c r="P720" s="201">
        <v>0</v>
      </c>
      <c r="Q720" s="201">
        <v>0</v>
      </c>
      <c r="R720" s="201">
        <v>0</v>
      </c>
      <c r="S720" s="202">
        <v>1</v>
      </c>
    </row>
    <row r="721" spans="6:19" x14ac:dyDescent="0.2">
      <c r="F721" s="123">
        <v>0</v>
      </c>
      <c r="G721" s="123">
        <v>0</v>
      </c>
      <c r="H721" s="199" t="b">
        <v>1</v>
      </c>
      <c r="I721" s="200">
        <v>0</v>
      </c>
      <c r="J721" s="200">
        <v>0</v>
      </c>
      <c r="K721" s="201">
        <v>0</v>
      </c>
      <c r="L721" s="201">
        <v>0</v>
      </c>
      <c r="M721" s="201">
        <v>0</v>
      </c>
      <c r="N721" s="201">
        <v>0</v>
      </c>
      <c r="O721" s="201">
        <v>0</v>
      </c>
      <c r="P721" s="201">
        <v>0</v>
      </c>
      <c r="Q721" s="201">
        <v>0</v>
      </c>
      <c r="R721" s="201">
        <v>0</v>
      </c>
      <c r="S721" s="202">
        <v>1</v>
      </c>
    </row>
    <row r="722" spans="6:19" x14ac:dyDescent="0.2">
      <c r="F722" s="123">
        <v>0</v>
      </c>
      <c r="G722" s="123">
        <v>0</v>
      </c>
      <c r="H722" s="199" t="b">
        <v>1</v>
      </c>
      <c r="I722" s="200">
        <v>0</v>
      </c>
      <c r="J722" s="200">
        <v>0</v>
      </c>
      <c r="K722" s="201">
        <v>0</v>
      </c>
      <c r="L722" s="201">
        <v>0</v>
      </c>
      <c r="M722" s="201">
        <v>0</v>
      </c>
      <c r="N722" s="201">
        <v>0</v>
      </c>
      <c r="O722" s="201">
        <v>0</v>
      </c>
      <c r="P722" s="201">
        <v>0</v>
      </c>
      <c r="Q722" s="201">
        <v>0</v>
      </c>
      <c r="R722" s="201">
        <v>0</v>
      </c>
      <c r="S722" s="202">
        <v>1</v>
      </c>
    </row>
    <row r="723" spans="6:19" x14ac:dyDescent="0.2">
      <c r="F723" s="123">
        <v>0</v>
      </c>
      <c r="G723" s="123">
        <v>0</v>
      </c>
      <c r="H723" s="199" t="b">
        <v>1</v>
      </c>
      <c r="I723" s="200">
        <v>0</v>
      </c>
      <c r="J723" s="200">
        <v>0</v>
      </c>
      <c r="K723" s="201">
        <v>0</v>
      </c>
      <c r="L723" s="201">
        <v>0</v>
      </c>
      <c r="M723" s="201">
        <v>0</v>
      </c>
      <c r="N723" s="201">
        <v>0</v>
      </c>
      <c r="O723" s="201">
        <v>0</v>
      </c>
      <c r="P723" s="201">
        <v>0</v>
      </c>
      <c r="Q723" s="201">
        <v>0</v>
      </c>
      <c r="R723" s="201">
        <v>0</v>
      </c>
      <c r="S723" s="202">
        <v>1</v>
      </c>
    </row>
    <row r="724" spans="6:19" x14ac:dyDescent="0.2">
      <c r="F724" s="123">
        <v>0</v>
      </c>
      <c r="G724" s="123">
        <v>0</v>
      </c>
      <c r="H724" s="199" t="b">
        <v>1</v>
      </c>
      <c r="I724" s="200">
        <v>0</v>
      </c>
      <c r="J724" s="200">
        <v>0</v>
      </c>
      <c r="K724" s="201">
        <v>0</v>
      </c>
      <c r="L724" s="201">
        <v>0</v>
      </c>
      <c r="M724" s="201">
        <v>0</v>
      </c>
      <c r="N724" s="201">
        <v>0</v>
      </c>
      <c r="O724" s="201">
        <v>0</v>
      </c>
      <c r="P724" s="201">
        <v>0</v>
      </c>
      <c r="Q724" s="201">
        <v>0</v>
      </c>
      <c r="R724" s="201">
        <v>0</v>
      </c>
      <c r="S724" s="202">
        <v>1</v>
      </c>
    </row>
    <row r="725" spans="6:19" x14ac:dyDescent="0.2">
      <c r="F725" s="123">
        <v>0</v>
      </c>
      <c r="G725" s="123">
        <v>0</v>
      </c>
      <c r="H725" s="199" t="b">
        <v>1</v>
      </c>
      <c r="I725" s="200">
        <v>0</v>
      </c>
      <c r="J725" s="200">
        <v>0</v>
      </c>
      <c r="K725" s="201">
        <v>0</v>
      </c>
      <c r="L725" s="201">
        <v>0</v>
      </c>
      <c r="M725" s="201">
        <v>0</v>
      </c>
      <c r="N725" s="201">
        <v>0</v>
      </c>
      <c r="O725" s="201">
        <v>0</v>
      </c>
      <c r="P725" s="201">
        <v>0</v>
      </c>
      <c r="Q725" s="201">
        <v>0</v>
      </c>
      <c r="R725" s="201">
        <v>0</v>
      </c>
      <c r="S725" s="202">
        <v>1</v>
      </c>
    </row>
    <row r="726" spans="6:19" x14ac:dyDescent="0.2">
      <c r="F726" s="123">
        <v>0</v>
      </c>
      <c r="G726" s="123">
        <v>0</v>
      </c>
      <c r="H726" s="199" t="b">
        <v>1</v>
      </c>
      <c r="I726" s="200">
        <v>0</v>
      </c>
      <c r="J726" s="200">
        <v>0</v>
      </c>
      <c r="K726" s="201">
        <v>0</v>
      </c>
      <c r="L726" s="201">
        <v>0</v>
      </c>
      <c r="M726" s="201">
        <v>0</v>
      </c>
      <c r="N726" s="201">
        <v>0</v>
      </c>
      <c r="O726" s="201">
        <v>0</v>
      </c>
      <c r="P726" s="201">
        <v>0</v>
      </c>
      <c r="Q726" s="201">
        <v>0</v>
      </c>
      <c r="R726" s="201">
        <v>0</v>
      </c>
      <c r="S726" s="202">
        <v>1</v>
      </c>
    </row>
    <row r="727" spans="6:19" x14ac:dyDescent="0.2">
      <c r="F727" s="123">
        <v>0</v>
      </c>
      <c r="G727" s="123">
        <v>0</v>
      </c>
      <c r="H727" s="199" t="b">
        <v>1</v>
      </c>
      <c r="I727" s="200">
        <v>0</v>
      </c>
      <c r="J727" s="200">
        <v>0</v>
      </c>
      <c r="K727" s="201">
        <v>0</v>
      </c>
      <c r="L727" s="201">
        <v>0</v>
      </c>
      <c r="M727" s="201">
        <v>0</v>
      </c>
      <c r="N727" s="201">
        <v>0</v>
      </c>
      <c r="O727" s="201">
        <v>0</v>
      </c>
      <c r="P727" s="201">
        <v>0</v>
      </c>
      <c r="Q727" s="201">
        <v>0</v>
      </c>
      <c r="R727" s="201">
        <v>0</v>
      </c>
      <c r="S727" s="202">
        <v>1</v>
      </c>
    </row>
    <row r="728" spans="6:19" x14ac:dyDescent="0.2">
      <c r="F728" s="123">
        <v>0</v>
      </c>
      <c r="G728" s="123">
        <v>0</v>
      </c>
      <c r="H728" s="199" t="b">
        <v>1</v>
      </c>
      <c r="I728" s="200">
        <v>0</v>
      </c>
      <c r="J728" s="200">
        <v>0</v>
      </c>
      <c r="K728" s="201">
        <v>0</v>
      </c>
      <c r="L728" s="201">
        <v>0</v>
      </c>
      <c r="M728" s="201">
        <v>0</v>
      </c>
      <c r="N728" s="201">
        <v>0</v>
      </c>
      <c r="O728" s="201">
        <v>0</v>
      </c>
      <c r="P728" s="201">
        <v>0</v>
      </c>
      <c r="Q728" s="201">
        <v>0</v>
      </c>
      <c r="R728" s="201">
        <v>0</v>
      </c>
      <c r="S728" s="202">
        <v>1</v>
      </c>
    </row>
    <row r="729" spans="6:19" x14ac:dyDescent="0.2">
      <c r="F729" s="123">
        <v>0</v>
      </c>
      <c r="G729" s="123">
        <v>0</v>
      </c>
      <c r="H729" s="199" t="b">
        <v>1</v>
      </c>
      <c r="I729" s="200">
        <v>0</v>
      </c>
      <c r="J729" s="200">
        <v>0</v>
      </c>
      <c r="K729" s="201">
        <v>0</v>
      </c>
      <c r="L729" s="201">
        <v>0</v>
      </c>
      <c r="M729" s="201">
        <v>0</v>
      </c>
      <c r="N729" s="201">
        <v>0</v>
      </c>
      <c r="O729" s="201">
        <v>0</v>
      </c>
      <c r="P729" s="201">
        <v>0</v>
      </c>
      <c r="Q729" s="201">
        <v>0</v>
      </c>
      <c r="R729" s="201">
        <v>0</v>
      </c>
      <c r="S729" s="202">
        <v>1</v>
      </c>
    </row>
    <row r="730" spans="6:19" x14ac:dyDescent="0.2">
      <c r="F730" s="123">
        <v>0</v>
      </c>
      <c r="G730" s="123">
        <v>0</v>
      </c>
      <c r="H730" s="199" t="b">
        <v>1</v>
      </c>
      <c r="I730" s="200">
        <v>0</v>
      </c>
      <c r="J730" s="200">
        <v>0</v>
      </c>
      <c r="K730" s="201">
        <v>0</v>
      </c>
      <c r="L730" s="201">
        <v>0</v>
      </c>
      <c r="M730" s="201">
        <v>0</v>
      </c>
      <c r="N730" s="201">
        <v>0</v>
      </c>
      <c r="O730" s="201">
        <v>0</v>
      </c>
      <c r="P730" s="201">
        <v>0</v>
      </c>
      <c r="Q730" s="201">
        <v>0</v>
      </c>
      <c r="R730" s="201">
        <v>0</v>
      </c>
      <c r="S730" s="202">
        <v>1</v>
      </c>
    </row>
    <row r="731" spans="6:19" x14ac:dyDescent="0.2">
      <c r="F731" s="123">
        <v>0</v>
      </c>
      <c r="G731" s="123">
        <v>0</v>
      </c>
      <c r="H731" s="199" t="b">
        <v>1</v>
      </c>
      <c r="I731" s="200">
        <v>0</v>
      </c>
      <c r="J731" s="200">
        <v>0</v>
      </c>
      <c r="K731" s="201">
        <v>0</v>
      </c>
      <c r="L731" s="201">
        <v>0</v>
      </c>
      <c r="M731" s="201">
        <v>0</v>
      </c>
      <c r="N731" s="201">
        <v>0</v>
      </c>
      <c r="O731" s="201">
        <v>0</v>
      </c>
      <c r="P731" s="201">
        <v>0</v>
      </c>
      <c r="Q731" s="201">
        <v>0</v>
      </c>
      <c r="R731" s="201">
        <v>0</v>
      </c>
      <c r="S731" s="202">
        <v>1</v>
      </c>
    </row>
    <row r="732" spans="6:19" x14ac:dyDescent="0.2">
      <c r="F732" s="123">
        <v>0</v>
      </c>
      <c r="G732" s="123">
        <v>0</v>
      </c>
      <c r="H732" s="199" t="b">
        <v>1</v>
      </c>
      <c r="I732" s="200">
        <v>0</v>
      </c>
      <c r="J732" s="200">
        <v>0</v>
      </c>
      <c r="K732" s="201">
        <v>0</v>
      </c>
      <c r="L732" s="201">
        <v>0</v>
      </c>
      <c r="M732" s="201">
        <v>0</v>
      </c>
      <c r="N732" s="201">
        <v>0</v>
      </c>
      <c r="O732" s="201">
        <v>0</v>
      </c>
      <c r="P732" s="201">
        <v>0</v>
      </c>
      <c r="Q732" s="201">
        <v>0</v>
      </c>
      <c r="R732" s="201">
        <v>0</v>
      </c>
      <c r="S732" s="202">
        <v>1</v>
      </c>
    </row>
    <row r="733" spans="6:19" x14ac:dyDescent="0.2">
      <c r="F733" s="123">
        <v>0</v>
      </c>
      <c r="G733" s="123">
        <v>0</v>
      </c>
      <c r="H733" s="199" t="b">
        <v>1</v>
      </c>
      <c r="I733" s="200">
        <v>0</v>
      </c>
      <c r="J733" s="200">
        <v>0</v>
      </c>
      <c r="K733" s="201">
        <v>0</v>
      </c>
      <c r="L733" s="201">
        <v>0</v>
      </c>
      <c r="M733" s="201">
        <v>0</v>
      </c>
      <c r="N733" s="201">
        <v>0</v>
      </c>
      <c r="O733" s="201">
        <v>0</v>
      </c>
      <c r="P733" s="201">
        <v>0</v>
      </c>
      <c r="Q733" s="201">
        <v>0</v>
      </c>
      <c r="R733" s="201">
        <v>0</v>
      </c>
      <c r="S733" s="202">
        <v>1</v>
      </c>
    </row>
    <row r="734" spans="6:19" x14ac:dyDescent="0.2">
      <c r="F734" s="123">
        <v>0</v>
      </c>
      <c r="G734" s="123">
        <v>0</v>
      </c>
      <c r="H734" s="199" t="b">
        <v>1</v>
      </c>
      <c r="I734" s="200">
        <v>0</v>
      </c>
      <c r="J734" s="200">
        <v>0</v>
      </c>
      <c r="K734" s="201">
        <v>0</v>
      </c>
      <c r="L734" s="201">
        <v>0</v>
      </c>
      <c r="M734" s="201">
        <v>0</v>
      </c>
      <c r="N734" s="201">
        <v>0</v>
      </c>
      <c r="O734" s="201">
        <v>0</v>
      </c>
      <c r="P734" s="201">
        <v>0</v>
      </c>
      <c r="Q734" s="201">
        <v>0</v>
      </c>
      <c r="R734" s="201">
        <v>0</v>
      </c>
      <c r="S734" s="202">
        <v>1</v>
      </c>
    </row>
    <row r="735" spans="6:19" x14ac:dyDescent="0.2">
      <c r="F735" s="123">
        <v>0</v>
      </c>
      <c r="G735" s="123">
        <v>0</v>
      </c>
      <c r="H735" s="199" t="b">
        <v>1</v>
      </c>
      <c r="I735" s="200">
        <v>0</v>
      </c>
      <c r="J735" s="200">
        <v>0</v>
      </c>
      <c r="K735" s="201">
        <v>0</v>
      </c>
      <c r="L735" s="201">
        <v>0</v>
      </c>
      <c r="M735" s="201">
        <v>0</v>
      </c>
      <c r="N735" s="201">
        <v>0</v>
      </c>
      <c r="O735" s="201">
        <v>0</v>
      </c>
      <c r="P735" s="201">
        <v>0</v>
      </c>
      <c r="Q735" s="201">
        <v>0</v>
      </c>
      <c r="R735" s="201">
        <v>0</v>
      </c>
      <c r="S735" s="202">
        <v>1</v>
      </c>
    </row>
    <row r="736" spans="6:19" x14ac:dyDescent="0.2">
      <c r="F736" s="123">
        <v>0</v>
      </c>
      <c r="G736" s="123">
        <v>0</v>
      </c>
      <c r="H736" s="199" t="b">
        <v>1</v>
      </c>
      <c r="I736" s="200">
        <v>0</v>
      </c>
      <c r="J736" s="200">
        <v>0</v>
      </c>
      <c r="K736" s="201">
        <v>0</v>
      </c>
      <c r="L736" s="201">
        <v>0</v>
      </c>
      <c r="M736" s="201">
        <v>0</v>
      </c>
      <c r="N736" s="201">
        <v>0</v>
      </c>
      <c r="O736" s="201">
        <v>0</v>
      </c>
      <c r="P736" s="201">
        <v>0</v>
      </c>
      <c r="Q736" s="201">
        <v>0</v>
      </c>
      <c r="R736" s="201">
        <v>0</v>
      </c>
      <c r="S736" s="202">
        <v>1</v>
      </c>
    </row>
    <row r="737" spans="6:19" x14ac:dyDescent="0.2">
      <c r="F737" s="123">
        <v>0</v>
      </c>
      <c r="G737" s="123">
        <v>0</v>
      </c>
      <c r="H737" s="199" t="b">
        <v>1</v>
      </c>
      <c r="I737" s="200">
        <v>0</v>
      </c>
      <c r="J737" s="200">
        <v>0</v>
      </c>
      <c r="K737" s="201">
        <v>0</v>
      </c>
      <c r="L737" s="201">
        <v>0</v>
      </c>
      <c r="M737" s="201">
        <v>0</v>
      </c>
      <c r="N737" s="201">
        <v>0</v>
      </c>
      <c r="O737" s="201">
        <v>0</v>
      </c>
      <c r="P737" s="201">
        <v>0</v>
      </c>
      <c r="Q737" s="201">
        <v>0</v>
      </c>
      <c r="R737" s="201">
        <v>0</v>
      </c>
      <c r="S737" s="202">
        <v>1</v>
      </c>
    </row>
    <row r="738" spans="6:19" x14ac:dyDescent="0.2">
      <c r="F738" s="123">
        <v>0</v>
      </c>
      <c r="G738" s="123">
        <v>0</v>
      </c>
      <c r="H738" s="199" t="b">
        <v>1</v>
      </c>
      <c r="I738" s="200">
        <v>0</v>
      </c>
      <c r="J738" s="200">
        <v>0</v>
      </c>
      <c r="K738" s="201">
        <v>0</v>
      </c>
      <c r="L738" s="201">
        <v>0</v>
      </c>
      <c r="M738" s="201">
        <v>0</v>
      </c>
      <c r="N738" s="201">
        <v>0</v>
      </c>
      <c r="O738" s="201">
        <v>0</v>
      </c>
      <c r="P738" s="201">
        <v>0</v>
      </c>
      <c r="Q738" s="201">
        <v>0</v>
      </c>
      <c r="R738" s="201">
        <v>0</v>
      </c>
      <c r="S738" s="202">
        <v>1</v>
      </c>
    </row>
    <row r="739" spans="6:19" x14ac:dyDescent="0.2">
      <c r="F739" s="123">
        <v>0</v>
      </c>
      <c r="G739" s="123">
        <v>0</v>
      </c>
      <c r="H739" s="199" t="b">
        <v>1</v>
      </c>
      <c r="I739" s="200">
        <v>0</v>
      </c>
      <c r="J739" s="200">
        <v>0</v>
      </c>
      <c r="K739" s="201">
        <v>0</v>
      </c>
      <c r="L739" s="201">
        <v>0</v>
      </c>
      <c r="M739" s="201">
        <v>0</v>
      </c>
      <c r="N739" s="201">
        <v>0</v>
      </c>
      <c r="O739" s="201">
        <v>0</v>
      </c>
      <c r="P739" s="201">
        <v>0</v>
      </c>
      <c r="Q739" s="201">
        <v>0</v>
      </c>
      <c r="R739" s="201">
        <v>0</v>
      </c>
      <c r="S739" s="202">
        <v>1</v>
      </c>
    </row>
    <row r="740" spans="6:19" x14ac:dyDescent="0.2">
      <c r="F740" s="123">
        <v>0</v>
      </c>
      <c r="G740" s="123">
        <v>0</v>
      </c>
      <c r="H740" s="199" t="b">
        <v>1</v>
      </c>
      <c r="I740" s="200">
        <v>0</v>
      </c>
      <c r="J740" s="200">
        <v>0</v>
      </c>
      <c r="K740" s="201">
        <v>0</v>
      </c>
      <c r="L740" s="201">
        <v>0</v>
      </c>
      <c r="M740" s="201">
        <v>0</v>
      </c>
      <c r="N740" s="201">
        <v>0</v>
      </c>
      <c r="O740" s="201">
        <v>0</v>
      </c>
      <c r="P740" s="201">
        <v>0</v>
      </c>
      <c r="Q740" s="201">
        <v>0</v>
      </c>
      <c r="R740" s="201">
        <v>0</v>
      </c>
      <c r="S740" s="202">
        <v>1</v>
      </c>
    </row>
    <row r="741" spans="6:19" x14ac:dyDescent="0.2">
      <c r="F741" s="123">
        <v>0</v>
      </c>
      <c r="G741" s="123">
        <v>0</v>
      </c>
      <c r="H741" s="199" t="b">
        <v>1</v>
      </c>
      <c r="I741" s="200">
        <v>0</v>
      </c>
      <c r="J741" s="200">
        <v>0</v>
      </c>
      <c r="K741" s="201">
        <v>0</v>
      </c>
      <c r="L741" s="201">
        <v>0</v>
      </c>
      <c r="M741" s="201">
        <v>0</v>
      </c>
      <c r="N741" s="201">
        <v>0</v>
      </c>
      <c r="O741" s="201">
        <v>0</v>
      </c>
      <c r="P741" s="201">
        <v>0</v>
      </c>
      <c r="Q741" s="201">
        <v>0</v>
      </c>
      <c r="R741" s="201">
        <v>0</v>
      </c>
      <c r="S741" s="202">
        <v>1</v>
      </c>
    </row>
    <row r="742" spans="6:19" x14ac:dyDescent="0.2">
      <c r="F742" s="123">
        <v>0</v>
      </c>
      <c r="G742" s="123">
        <v>0</v>
      </c>
      <c r="H742" s="199" t="b">
        <v>1</v>
      </c>
      <c r="I742" s="200">
        <v>0</v>
      </c>
      <c r="J742" s="200">
        <v>0</v>
      </c>
      <c r="K742" s="201">
        <v>0</v>
      </c>
      <c r="L742" s="201">
        <v>0</v>
      </c>
      <c r="M742" s="201">
        <v>0</v>
      </c>
      <c r="N742" s="201">
        <v>0</v>
      </c>
      <c r="O742" s="201">
        <v>0</v>
      </c>
      <c r="P742" s="201">
        <v>0</v>
      </c>
      <c r="Q742" s="201">
        <v>0</v>
      </c>
      <c r="R742" s="201">
        <v>0</v>
      </c>
      <c r="S742" s="202">
        <v>1</v>
      </c>
    </row>
    <row r="743" spans="6:19" x14ac:dyDescent="0.2">
      <c r="F743" s="123">
        <v>0</v>
      </c>
      <c r="G743" s="123">
        <v>0</v>
      </c>
      <c r="H743" s="199" t="b">
        <v>1</v>
      </c>
      <c r="I743" s="200">
        <v>0</v>
      </c>
      <c r="J743" s="200">
        <v>0</v>
      </c>
      <c r="K743" s="201">
        <v>0</v>
      </c>
      <c r="L743" s="201">
        <v>0</v>
      </c>
      <c r="M743" s="201">
        <v>0</v>
      </c>
      <c r="N743" s="201">
        <v>0</v>
      </c>
      <c r="O743" s="201">
        <v>0</v>
      </c>
      <c r="P743" s="201">
        <v>0</v>
      </c>
      <c r="Q743" s="201">
        <v>0</v>
      </c>
      <c r="R743" s="201">
        <v>0</v>
      </c>
      <c r="S743" s="202">
        <v>1</v>
      </c>
    </row>
    <row r="744" spans="6:19" x14ac:dyDescent="0.2">
      <c r="F744" s="123">
        <v>0</v>
      </c>
      <c r="G744" s="123">
        <v>0</v>
      </c>
      <c r="H744" s="199" t="b">
        <v>1</v>
      </c>
      <c r="I744" s="200">
        <v>0</v>
      </c>
      <c r="J744" s="200">
        <v>0</v>
      </c>
      <c r="K744" s="201">
        <v>0</v>
      </c>
      <c r="L744" s="201">
        <v>0</v>
      </c>
      <c r="M744" s="201">
        <v>0</v>
      </c>
      <c r="N744" s="201">
        <v>0</v>
      </c>
      <c r="O744" s="201">
        <v>0</v>
      </c>
      <c r="P744" s="201">
        <v>0</v>
      </c>
      <c r="Q744" s="201">
        <v>0</v>
      </c>
      <c r="R744" s="201">
        <v>0</v>
      </c>
      <c r="S744" s="202">
        <v>1</v>
      </c>
    </row>
    <row r="745" spans="6:19" x14ac:dyDescent="0.2">
      <c r="F745" s="123">
        <v>0</v>
      </c>
      <c r="G745" s="123">
        <v>0</v>
      </c>
      <c r="H745" s="199" t="b">
        <v>1</v>
      </c>
      <c r="I745" s="200">
        <v>0</v>
      </c>
      <c r="J745" s="200">
        <v>0</v>
      </c>
      <c r="K745" s="201">
        <v>0</v>
      </c>
      <c r="L745" s="201">
        <v>0</v>
      </c>
      <c r="M745" s="201">
        <v>0</v>
      </c>
      <c r="N745" s="201">
        <v>0</v>
      </c>
      <c r="O745" s="201">
        <v>0</v>
      </c>
      <c r="P745" s="201">
        <v>0</v>
      </c>
      <c r="Q745" s="201">
        <v>0</v>
      </c>
      <c r="R745" s="201">
        <v>0</v>
      </c>
      <c r="S745" s="202">
        <v>1</v>
      </c>
    </row>
    <row r="746" spans="6:19" x14ac:dyDescent="0.2">
      <c r="F746" s="123">
        <v>0</v>
      </c>
      <c r="G746" s="123">
        <v>0</v>
      </c>
      <c r="H746" s="199" t="b">
        <v>1</v>
      </c>
      <c r="I746" s="200">
        <v>0</v>
      </c>
      <c r="J746" s="200">
        <v>0</v>
      </c>
      <c r="K746" s="201">
        <v>0</v>
      </c>
      <c r="L746" s="201">
        <v>0</v>
      </c>
      <c r="M746" s="201">
        <v>0</v>
      </c>
      <c r="N746" s="201">
        <v>0</v>
      </c>
      <c r="O746" s="201">
        <v>0</v>
      </c>
      <c r="P746" s="201">
        <v>0</v>
      </c>
      <c r="Q746" s="201">
        <v>0</v>
      </c>
      <c r="R746" s="201">
        <v>0</v>
      </c>
      <c r="S746" s="202">
        <v>1</v>
      </c>
    </row>
    <row r="747" spans="6:19" x14ac:dyDescent="0.2">
      <c r="F747" s="123">
        <v>0</v>
      </c>
      <c r="G747" s="123">
        <v>0</v>
      </c>
      <c r="H747" s="199" t="b">
        <v>1</v>
      </c>
      <c r="I747" s="200">
        <v>0</v>
      </c>
      <c r="J747" s="200">
        <v>0</v>
      </c>
      <c r="K747" s="201">
        <v>0</v>
      </c>
      <c r="L747" s="201">
        <v>0</v>
      </c>
      <c r="M747" s="201">
        <v>0</v>
      </c>
      <c r="N747" s="201">
        <v>0</v>
      </c>
      <c r="O747" s="201">
        <v>0</v>
      </c>
      <c r="P747" s="201">
        <v>0</v>
      </c>
      <c r="Q747" s="201">
        <v>0</v>
      </c>
      <c r="R747" s="201">
        <v>0</v>
      </c>
      <c r="S747" s="202">
        <v>1</v>
      </c>
    </row>
    <row r="748" spans="6:19" x14ac:dyDescent="0.2">
      <c r="F748" s="123">
        <v>0</v>
      </c>
      <c r="G748" s="123">
        <v>0</v>
      </c>
      <c r="H748" s="199" t="b">
        <v>1</v>
      </c>
      <c r="I748" s="200">
        <v>0</v>
      </c>
      <c r="J748" s="200">
        <v>0</v>
      </c>
      <c r="K748" s="201">
        <v>0</v>
      </c>
      <c r="L748" s="201">
        <v>0</v>
      </c>
      <c r="M748" s="201">
        <v>0</v>
      </c>
      <c r="N748" s="201">
        <v>0</v>
      </c>
      <c r="O748" s="201">
        <v>0</v>
      </c>
      <c r="P748" s="201">
        <v>0</v>
      </c>
      <c r="Q748" s="201">
        <v>0</v>
      </c>
      <c r="R748" s="201">
        <v>0</v>
      </c>
      <c r="S748" s="202">
        <v>1</v>
      </c>
    </row>
    <row r="749" spans="6:19" x14ac:dyDescent="0.2">
      <c r="F749" s="123">
        <v>0</v>
      </c>
      <c r="G749" s="123">
        <v>0</v>
      </c>
      <c r="H749" s="199" t="b">
        <v>1</v>
      </c>
      <c r="I749" s="200">
        <v>0</v>
      </c>
      <c r="J749" s="200">
        <v>0</v>
      </c>
      <c r="K749" s="201">
        <v>0</v>
      </c>
      <c r="L749" s="201">
        <v>0</v>
      </c>
      <c r="M749" s="201">
        <v>0</v>
      </c>
      <c r="N749" s="201">
        <v>0</v>
      </c>
      <c r="O749" s="201">
        <v>0</v>
      </c>
      <c r="P749" s="201">
        <v>0</v>
      </c>
      <c r="Q749" s="201">
        <v>0</v>
      </c>
      <c r="R749" s="201">
        <v>0</v>
      </c>
      <c r="S749" s="202">
        <v>1</v>
      </c>
    </row>
    <row r="750" spans="6:19" x14ac:dyDescent="0.2">
      <c r="F750" s="123">
        <v>0</v>
      </c>
      <c r="G750" s="123">
        <v>0</v>
      </c>
      <c r="H750" s="199" t="b">
        <v>1</v>
      </c>
      <c r="I750" s="200">
        <v>0</v>
      </c>
      <c r="J750" s="200">
        <v>0</v>
      </c>
      <c r="K750" s="201">
        <v>0</v>
      </c>
      <c r="L750" s="201">
        <v>0</v>
      </c>
      <c r="M750" s="201">
        <v>0</v>
      </c>
      <c r="N750" s="201">
        <v>0</v>
      </c>
      <c r="O750" s="201">
        <v>0</v>
      </c>
      <c r="P750" s="201">
        <v>0</v>
      </c>
      <c r="Q750" s="201">
        <v>0</v>
      </c>
      <c r="R750" s="201">
        <v>0</v>
      </c>
      <c r="S750" s="202">
        <v>1</v>
      </c>
    </row>
    <row r="751" spans="6:19" x14ac:dyDescent="0.2">
      <c r="F751" s="123">
        <v>0</v>
      </c>
      <c r="G751" s="123">
        <v>0</v>
      </c>
      <c r="H751" s="199" t="b">
        <v>1</v>
      </c>
      <c r="I751" s="200">
        <v>0</v>
      </c>
      <c r="J751" s="200">
        <v>0</v>
      </c>
      <c r="K751" s="201">
        <v>0</v>
      </c>
      <c r="L751" s="201">
        <v>0</v>
      </c>
      <c r="M751" s="201">
        <v>0</v>
      </c>
      <c r="N751" s="201">
        <v>0</v>
      </c>
      <c r="O751" s="201">
        <v>0</v>
      </c>
      <c r="P751" s="201">
        <v>0</v>
      </c>
      <c r="Q751" s="201">
        <v>0</v>
      </c>
      <c r="R751" s="201">
        <v>0</v>
      </c>
      <c r="S751" s="202">
        <v>1</v>
      </c>
    </row>
    <row r="752" spans="6:19" x14ac:dyDescent="0.2">
      <c r="F752" s="123">
        <v>0</v>
      </c>
      <c r="G752" s="123">
        <v>0</v>
      </c>
      <c r="H752" s="199" t="b">
        <v>1</v>
      </c>
      <c r="I752" s="200">
        <v>0</v>
      </c>
      <c r="J752" s="200">
        <v>0</v>
      </c>
      <c r="K752" s="201">
        <v>0</v>
      </c>
      <c r="L752" s="201">
        <v>0</v>
      </c>
      <c r="M752" s="201">
        <v>0</v>
      </c>
      <c r="N752" s="201">
        <v>0</v>
      </c>
      <c r="O752" s="201">
        <v>0</v>
      </c>
      <c r="P752" s="201">
        <v>0</v>
      </c>
      <c r="Q752" s="201">
        <v>0</v>
      </c>
      <c r="R752" s="201">
        <v>0</v>
      </c>
      <c r="S752" s="202">
        <v>1</v>
      </c>
    </row>
    <row r="753" spans="6:19" x14ac:dyDescent="0.2">
      <c r="F753" s="123">
        <v>0</v>
      </c>
      <c r="G753" s="123">
        <v>0</v>
      </c>
      <c r="H753" s="199" t="b">
        <v>1</v>
      </c>
      <c r="I753" s="200">
        <v>0</v>
      </c>
      <c r="J753" s="200">
        <v>0</v>
      </c>
      <c r="K753" s="201">
        <v>0</v>
      </c>
      <c r="L753" s="201">
        <v>0</v>
      </c>
      <c r="M753" s="201">
        <v>0</v>
      </c>
      <c r="N753" s="201">
        <v>0</v>
      </c>
      <c r="O753" s="201">
        <v>0</v>
      </c>
      <c r="P753" s="201">
        <v>0</v>
      </c>
      <c r="Q753" s="201">
        <v>0</v>
      </c>
      <c r="R753" s="201">
        <v>0</v>
      </c>
      <c r="S753" s="202">
        <v>1</v>
      </c>
    </row>
    <row r="754" spans="6:19" x14ac:dyDescent="0.2">
      <c r="F754" s="123">
        <v>0</v>
      </c>
      <c r="G754" s="123">
        <v>0</v>
      </c>
      <c r="H754" s="199" t="b">
        <v>1</v>
      </c>
      <c r="I754" s="200">
        <v>0</v>
      </c>
      <c r="J754" s="200">
        <v>0</v>
      </c>
      <c r="K754" s="201">
        <v>0</v>
      </c>
      <c r="L754" s="201">
        <v>0</v>
      </c>
      <c r="M754" s="201">
        <v>0</v>
      </c>
      <c r="N754" s="201">
        <v>0</v>
      </c>
      <c r="O754" s="201">
        <v>0</v>
      </c>
      <c r="P754" s="201">
        <v>0</v>
      </c>
      <c r="Q754" s="201">
        <v>0</v>
      </c>
      <c r="R754" s="201">
        <v>0</v>
      </c>
      <c r="S754" s="202">
        <v>1</v>
      </c>
    </row>
    <row r="755" spans="6:19" x14ac:dyDescent="0.2">
      <c r="F755" s="123">
        <v>0</v>
      </c>
      <c r="G755" s="123">
        <v>0</v>
      </c>
      <c r="H755" s="199" t="b">
        <v>1</v>
      </c>
      <c r="I755" s="200">
        <v>0</v>
      </c>
      <c r="J755" s="200">
        <v>0</v>
      </c>
      <c r="K755" s="201">
        <v>0</v>
      </c>
      <c r="L755" s="201">
        <v>0</v>
      </c>
      <c r="M755" s="201">
        <v>0</v>
      </c>
      <c r="N755" s="201">
        <v>0</v>
      </c>
      <c r="O755" s="201">
        <v>0</v>
      </c>
      <c r="P755" s="201">
        <v>0</v>
      </c>
      <c r="Q755" s="201">
        <v>0</v>
      </c>
      <c r="R755" s="201">
        <v>0</v>
      </c>
      <c r="S755" s="202">
        <v>1</v>
      </c>
    </row>
    <row r="756" spans="6:19" x14ac:dyDescent="0.2">
      <c r="F756" s="123">
        <v>0</v>
      </c>
      <c r="G756" s="123">
        <v>0</v>
      </c>
      <c r="H756" s="199" t="b">
        <v>1</v>
      </c>
      <c r="I756" s="200">
        <v>0</v>
      </c>
      <c r="J756" s="200">
        <v>0</v>
      </c>
      <c r="K756" s="201">
        <v>0</v>
      </c>
      <c r="L756" s="201">
        <v>0</v>
      </c>
      <c r="M756" s="201">
        <v>0</v>
      </c>
      <c r="N756" s="201">
        <v>0</v>
      </c>
      <c r="O756" s="201">
        <v>0</v>
      </c>
      <c r="P756" s="201">
        <v>0</v>
      </c>
      <c r="Q756" s="201">
        <v>0</v>
      </c>
      <c r="R756" s="201">
        <v>0</v>
      </c>
      <c r="S756" s="202">
        <v>1</v>
      </c>
    </row>
    <row r="757" spans="6:19" x14ac:dyDescent="0.2">
      <c r="F757" s="123">
        <v>0</v>
      </c>
      <c r="G757" s="123">
        <v>0</v>
      </c>
      <c r="H757" s="199" t="b">
        <v>1</v>
      </c>
      <c r="I757" s="200">
        <v>0</v>
      </c>
      <c r="J757" s="200">
        <v>0</v>
      </c>
      <c r="K757" s="201">
        <v>0</v>
      </c>
      <c r="L757" s="201">
        <v>0</v>
      </c>
      <c r="M757" s="201">
        <v>0</v>
      </c>
      <c r="N757" s="201">
        <v>0</v>
      </c>
      <c r="O757" s="201">
        <v>0</v>
      </c>
      <c r="P757" s="201">
        <v>0</v>
      </c>
      <c r="Q757" s="201">
        <v>0</v>
      </c>
      <c r="R757" s="201">
        <v>0</v>
      </c>
      <c r="S757" s="202">
        <v>1</v>
      </c>
    </row>
    <row r="758" spans="6:19" x14ac:dyDescent="0.2">
      <c r="F758" s="123">
        <v>0</v>
      </c>
      <c r="G758" s="123">
        <v>0</v>
      </c>
      <c r="H758" s="199" t="b">
        <v>1</v>
      </c>
      <c r="I758" s="200">
        <v>0</v>
      </c>
      <c r="J758" s="200">
        <v>0</v>
      </c>
      <c r="K758" s="201">
        <v>0</v>
      </c>
      <c r="L758" s="201">
        <v>0</v>
      </c>
      <c r="M758" s="201">
        <v>0</v>
      </c>
      <c r="N758" s="201">
        <v>0</v>
      </c>
      <c r="O758" s="201">
        <v>0</v>
      </c>
      <c r="P758" s="201">
        <v>0</v>
      </c>
      <c r="Q758" s="201">
        <v>0</v>
      </c>
      <c r="R758" s="201">
        <v>0</v>
      </c>
      <c r="S758" s="202">
        <v>1</v>
      </c>
    </row>
    <row r="759" spans="6:19" x14ac:dyDescent="0.2">
      <c r="F759" s="123">
        <v>0</v>
      </c>
      <c r="G759" s="123">
        <v>0</v>
      </c>
      <c r="H759" s="199" t="b">
        <v>1</v>
      </c>
      <c r="I759" s="200">
        <v>0</v>
      </c>
      <c r="J759" s="200">
        <v>0</v>
      </c>
      <c r="K759" s="201">
        <v>0</v>
      </c>
      <c r="L759" s="201">
        <v>0</v>
      </c>
      <c r="M759" s="201">
        <v>0</v>
      </c>
      <c r="N759" s="201">
        <v>0</v>
      </c>
      <c r="O759" s="201">
        <v>0</v>
      </c>
      <c r="P759" s="201">
        <v>0</v>
      </c>
      <c r="Q759" s="201">
        <v>0</v>
      </c>
      <c r="R759" s="201">
        <v>0</v>
      </c>
      <c r="S759" s="202">
        <v>1</v>
      </c>
    </row>
    <row r="760" spans="6:19" x14ac:dyDescent="0.2">
      <c r="F760" s="123">
        <v>0</v>
      </c>
      <c r="G760" s="123">
        <v>0</v>
      </c>
      <c r="H760" s="199" t="b">
        <v>1</v>
      </c>
      <c r="I760" s="200">
        <v>0</v>
      </c>
      <c r="J760" s="200">
        <v>0</v>
      </c>
      <c r="K760" s="201">
        <v>0</v>
      </c>
      <c r="L760" s="201">
        <v>0</v>
      </c>
      <c r="M760" s="201">
        <v>0</v>
      </c>
      <c r="N760" s="201">
        <v>0</v>
      </c>
      <c r="O760" s="201">
        <v>0</v>
      </c>
      <c r="P760" s="201">
        <v>0</v>
      </c>
      <c r="Q760" s="201">
        <v>0</v>
      </c>
      <c r="R760" s="201">
        <v>0</v>
      </c>
      <c r="S760" s="202">
        <v>1</v>
      </c>
    </row>
    <row r="761" spans="6:19" x14ac:dyDescent="0.2">
      <c r="F761" s="123">
        <v>0</v>
      </c>
      <c r="G761" s="123">
        <v>0</v>
      </c>
      <c r="H761" s="199" t="b">
        <v>1</v>
      </c>
      <c r="I761" s="200">
        <v>0</v>
      </c>
      <c r="J761" s="200">
        <v>0</v>
      </c>
      <c r="K761" s="201">
        <v>0</v>
      </c>
      <c r="L761" s="201">
        <v>0</v>
      </c>
      <c r="M761" s="201">
        <v>0</v>
      </c>
      <c r="N761" s="201">
        <v>0</v>
      </c>
      <c r="O761" s="201">
        <v>0</v>
      </c>
      <c r="P761" s="201">
        <v>0</v>
      </c>
      <c r="Q761" s="201">
        <v>0</v>
      </c>
      <c r="R761" s="201">
        <v>0</v>
      </c>
      <c r="S761" s="202">
        <v>1</v>
      </c>
    </row>
    <row r="762" spans="6:19" x14ac:dyDescent="0.2">
      <c r="F762" s="123">
        <v>0</v>
      </c>
      <c r="G762" s="123">
        <v>0</v>
      </c>
      <c r="H762" s="199" t="b">
        <v>1</v>
      </c>
      <c r="I762" s="200">
        <v>0</v>
      </c>
      <c r="J762" s="200">
        <v>0</v>
      </c>
      <c r="K762" s="201">
        <v>0</v>
      </c>
      <c r="L762" s="201">
        <v>0</v>
      </c>
      <c r="M762" s="201">
        <v>0</v>
      </c>
      <c r="N762" s="201">
        <v>0</v>
      </c>
      <c r="O762" s="201">
        <v>0</v>
      </c>
      <c r="P762" s="201">
        <v>0</v>
      </c>
      <c r="Q762" s="201">
        <v>0</v>
      </c>
      <c r="R762" s="201">
        <v>0</v>
      </c>
      <c r="S762" s="202">
        <v>1</v>
      </c>
    </row>
    <row r="763" spans="6:19" x14ac:dyDescent="0.2">
      <c r="F763" s="123">
        <v>0</v>
      </c>
      <c r="G763" s="123">
        <v>0</v>
      </c>
      <c r="H763" s="199" t="b">
        <v>1</v>
      </c>
      <c r="I763" s="200">
        <v>0</v>
      </c>
      <c r="J763" s="200">
        <v>0</v>
      </c>
      <c r="K763" s="201">
        <v>0</v>
      </c>
      <c r="L763" s="201">
        <v>0</v>
      </c>
      <c r="M763" s="201">
        <v>0</v>
      </c>
      <c r="N763" s="201">
        <v>0</v>
      </c>
      <c r="O763" s="201">
        <v>0</v>
      </c>
      <c r="P763" s="201">
        <v>0</v>
      </c>
      <c r="Q763" s="201">
        <v>0</v>
      </c>
      <c r="R763" s="201">
        <v>0</v>
      </c>
      <c r="S763" s="202">
        <v>1</v>
      </c>
    </row>
    <row r="764" spans="6:19" x14ac:dyDescent="0.2">
      <c r="F764" s="123">
        <v>0</v>
      </c>
      <c r="G764" s="123">
        <v>0</v>
      </c>
      <c r="H764" s="199" t="b">
        <v>1</v>
      </c>
      <c r="I764" s="200">
        <v>0</v>
      </c>
      <c r="J764" s="200">
        <v>0</v>
      </c>
      <c r="K764" s="201">
        <v>0</v>
      </c>
      <c r="L764" s="201">
        <v>0</v>
      </c>
      <c r="M764" s="201">
        <v>0</v>
      </c>
      <c r="N764" s="201">
        <v>0</v>
      </c>
      <c r="O764" s="201">
        <v>0</v>
      </c>
      <c r="P764" s="201">
        <v>0</v>
      </c>
      <c r="Q764" s="201">
        <v>0</v>
      </c>
      <c r="R764" s="201">
        <v>0</v>
      </c>
      <c r="S764" s="202">
        <v>1</v>
      </c>
    </row>
    <row r="765" spans="6:19" x14ac:dyDescent="0.2">
      <c r="F765" s="123">
        <v>0</v>
      </c>
      <c r="G765" s="123">
        <v>0</v>
      </c>
      <c r="H765" s="199" t="b">
        <v>1</v>
      </c>
      <c r="I765" s="200">
        <v>0</v>
      </c>
      <c r="J765" s="200">
        <v>0</v>
      </c>
      <c r="K765" s="201">
        <v>0</v>
      </c>
      <c r="L765" s="201">
        <v>0</v>
      </c>
      <c r="M765" s="201">
        <v>0</v>
      </c>
      <c r="N765" s="201">
        <v>0</v>
      </c>
      <c r="O765" s="201">
        <v>0</v>
      </c>
      <c r="P765" s="201">
        <v>0</v>
      </c>
      <c r="Q765" s="201">
        <v>0</v>
      </c>
      <c r="R765" s="201">
        <v>0</v>
      </c>
      <c r="S765" s="202">
        <v>1</v>
      </c>
    </row>
    <row r="766" spans="6:19" x14ac:dyDescent="0.2">
      <c r="F766" s="123">
        <v>0</v>
      </c>
      <c r="G766" s="123">
        <v>0</v>
      </c>
      <c r="H766" s="199" t="b">
        <v>1</v>
      </c>
      <c r="I766" s="200">
        <v>0</v>
      </c>
      <c r="J766" s="200">
        <v>0</v>
      </c>
      <c r="K766" s="201">
        <v>0</v>
      </c>
      <c r="L766" s="201">
        <v>0</v>
      </c>
      <c r="M766" s="201">
        <v>0</v>
      </c>
      <c r="N766" s="201">
        <v>0</v>
      </c>
      <c r="O766" s="201">
        <v>0</v>
      </c>
      <c r="P766" s="201">
        <v>0</v>
      </c>
      <c r="Q766" s="201">
        <v>0</v>
      </c>
      <c r="R766" s="201">
        <v>0</v>
      </c>
      <c r="S766" s="202">
        <v>1</v>
      </c>
    </row>
    <row r="767" spans="6:19" x14ac:dyDescent="0.2">
      <c r="F767" s="123">
        <v>0</v>
      </c>
      <c r="G767" s="123">
        <v>0</v>
      </c>
      <c r="H767" s="199" t="b">
        <v>1</v>
      </c>
      <c r="I767" s="200">
        <v>0</v>
      </c>
      <c r="J767" s="200">
        <v>0</v>
      </c>
      <c r="K767" s="201">
        <v>0</v>
      </c>
      <c r="L767" s="201">
        <v>0</v>
      </c>
      <c r="M767" s="201">
        <v>0</v>
      </c>
      <c r="N767" s="201">
        <v>0</v>
      </c>
      <c r="O767" s="201">
        <v>0</v>
      </c>
      <c r="P767" s="201">
        <v>0</v>
      </c>
      <c r="Q767" s="201">
        <v>0</v>
      </c>
      <c r="R767" s="201">
        <v>0</v>
      </c>
      <c r="S767" s="202">
        <v>1</v>
      </c>
    </row>
    <row r="768" spans="6:19" x14ac:dyDescent="0.2">
      <c r="F768" s="123">
        <v>0</v>
      </c>
      <c r="G768" s="123">
        <v>0</v>
      </c>
      <c r="H768" s="199" t="b">
        <v>1</v>
      </c>
      <c r="I768" s="200">
        <v>0</v>
      </c>
      <c r="J768" s="200">
        <v>0</v>
      </c>
      <c r="K768" s="201">
        <v>0</v>
      </c>
      <c r="L768" s="201">
        <v>0</v>
      </c>
      <c r="M768" s="201">
        <v>0</v>
      </c>
      <c r="N768" s="201">
        <v>0</v>
      </c>
      <c r="O768" s="201">
        <v>0</v>
      </c>
      <c r="P768" s="201">
        <v>0</v>
      </c>
      <c r="Q768" s="201">
        <v>0</v>
      </c>
      <c r="R768" s="201">
        <v>0</v>
      </c>
      <c r="S768" s="202">
        <v>1</v>
      </c>
    </row>
    <row r="769" spans="6:19" x14ac:dyDescent="0.2">
      <c r="F769" s="123">
        <v>0</v>
      </c>
      <c r="G769" s="123">
        <v>0</v>
      </c>
      <c r="H769" s="199" t="b">
        <v>1</v>
      </c>
      <c r="I769" s="200">
        <v>0</v>
      </c>
      <c r="J769" s="200">
        <v>0</v>
      </c>
      <c r="K769" s="201">
        <v>0</v>
      </c>
      <c r="L769" s="201">
        <v>0</v>
      </c>
      <c r="M769" s="201">
        <v>0</v>
      </c>
      <c r="N769" s="201">
        <v>0</v>
      </c>
      <c r="O769" s="201">
        <v>0</v>
      </c>
      <c r="P769" s="201">
        <v>0</v>
      </c>
      <c r="Q769" s="201">
        <v>0</v>
      </c>
      <c r="R769" s="201">
        <v>0</v>
      </c>
      <c r="S769" s="202">
        <v>1</v>
      </c>
    </row>
    <row r="770" spans="6:19" x14ac:dyDescent="0.2">
      <c r="F770" s="123">
        <v>0</v>
      </c>
      <c r="G770" s="123">
        <v>0</v>
      </c>
      <c r="H770" s="199" t="b">
        <v>1</v>
      </c>
      <c r="I770" s="200">
        <v>0</v>
      </c>
      <c r="J770" s="200">
        <v>0</v>
      </c>
      <c r="K770" s="201">
        <v>0</v>
      </c>
      <c r="L770" s="201">
        <v>0</v>
      </c>
      <c r="M770" s="201">
        <v>0</v>
      </c>
      <c r="N770" s="201">
        <v>0</v>
      </c>
      <c r="O770" s="201">
        <v>0</v>
      </c>
      <c r="P770" s="201">
        <v>0</v>
      </c>
      <c r="Q770" s="201">
        <v>0</v>
      </c>
      <c r="R770" s="201">
        <v>0</v>
      </c>
      <c r="S770" s="202">
        <v>1</v>
      </c>
    </row>
    <row r="771" spans="6:19" x14ac:dyDescent="0.2">
      <c r="F771" s="123">
        <v>0</v>
      </c>
      <c r="G771" s="123">
        <v>0</v>
      </c>
      <c r="H771" s="199" t="b">
        <v>1</v>
      </c>
      <c r="I771" s="200">
        <v>0</v>
      </c>
      <c r="J771" s="200">
        <v>0</v>
      </c>
      <c r="K771" s="201">
        <v>0</v>
      </c>
      <c r="L771" s="201">
        <v>0</v>
      </c>
      <c r="M771" s="201">
        <v>0</v>
      </c>
      <c r="N771" s="201">
        <v>0</v>
      </c>
      <c r="O771" s="201">
        <v>0</v>
      </c>
      <c r="P771" s="201">
        <v>0</v>
      </c>
      <c r="Q771" s="201">
        <v>0</v>
      </c>
      <c r="R771" s="201">
        <v>0</v>
      </c>
      <c r="S771" s="202">
        <v>1</v>
      </c>
    </row>
    <row r="772" spans="6:19" x14ac:dyDescent="0.2">
      <c r="F772" s="123">
        <v>0</v>
      </c>
      <c r="G772" s="123">
        <v>0</v>
      </c>
      <c r="H772" s="199" t="b">
        <v>1</v>
      </c>
      <c r="I772" s="200">
        <v>0</v>
      </c>
      <c r="J772" s="200">
        <v>0</v>
      </c>
      <c r="K772" s="201">
        <v>0</v>
      </c>
      <c r="L772" s="201">
        <v>0</v>
      </c>
      <c r="M772" s="201">
        <v>0</v>
      </c>
      <c r="N772" s="201">
        <v>0</v>
      </c>
      <c r="O772" s="201">
        <v>0</v>
      </c>
      <c r="P772" s="201">
        <v>0</v>
      </c>
      <c r="Q772" s="201">
        <v>0</v>
      </c>
      <c r="R772" s="201">
        <v>0</v>
      </c>
      <c r="S772" s="202">
        <v>1</v>
      </c>
    </row>
    <row r="773" spans="6:19" x14ac:dyDescent="0.2">
      <c r="F773" s="123">
        <v>0</v>
      </c>
      <c r="G773" s="123">
        <v>0</v>
      </c>
      <c r="H773" s="199" t="b">
        <v>1</v>
      </c>
      <c r="I773" s="200">
        <v>0</v>
      </c>
      <c r="J773" s="200">
        <v>0</v>
      </c>
      <c r="K773" s="201">
        <v>0</v>
      </c>
      <c r="L773" s="201">
        <v>0</v>
      </c>
      <c r="M773" s="201">
        <v>0</v>
      </c>
      <c r="N773" s="201">
        <v>0</v>
      </c>
      <c r="O773" s="201">
        <v>0</v>
      </c>
      <c r="P773" s="201">
        <v>0</v>
      </c>
      <c r="Q773" s="201">
        <v>0</v>
      </c>
      <c r="R773" s="201">
        <v>0</v>
      </c>
      <c r="S773" s="202">
        <v>1</v>
      </c>
    </row>
    <row r="774" spans="6:19" x14ac:dyDescent="0.2">
      <c r="F774" s="123">
        <v>0</v>
      </c>
      <c r="G774" s="123">
        <v>0</v>
      </c>
      <c r="H774" s="199" t="b">
        <v>1</v>
      </c>
      <c r="I774" s="200">
        <v>0</v>
      </c>
      <c r="J774" s="200">
        <v>0</v>
      </c>
      <c r="K774" s="201">
        <v>0</v>
      </c>
      <c r="L774" s="201">
        <v>0</v>
      </c>
      <c r="M774" s="201">
        <v>0</v>
      </c>
      <c r="N774" s="201">
        <v>0</v>
      </c>
      <c r="O774" s="201">
        <v>0</v>
      </c>
      <c r="P774" s="201">
        <v>0</v>
      </c>
      <c r="Q774" s="201">
        <v>0</v>
      </c>
      <c r="R774" s="201">
        <v>0</v>
      </c>
      <c r="S774" s="202">
        <v>1</v>
      </c>
    </row>
    <row r="775" spans="6:19" x14ac:dyDescent="0.2">
      <c r="F775" s="123">
        <v>0</v>
      </c>
      <c r="G775" s="123">
        <v>0</v>
      </c>
      <c r="H775" s="199" t="b">
        <v>1</v>
      </c>
      <c r="I775" s="200">
        <v>0</v>
      </c>
      <c r="J775" s="200">
        <v>0</v>
      </c>
      <c r="K775" s="201">
        <v>0</v>
      </c>
      <c r="L775" s="201">
        <v>0</v>
      </c>
      <c r="M775" s="201">
        <v>0</v>
      </c>
      <c r="N775" s="201">
        <v>0</v>
      </c>
      <c r="O775" s="201">
        <v>0</v>
      </c>
      <c r="P775" s="201">
        <v>0</v>
      </c>
      <c r="Q775" s="201">
        <v>0</v>
      </c>
      <c r="R775" s="201">
        <v>0</v>
      </c>
      <c r="S775" s="202">
        <v>1</v>
      </c>
    </row>
    <row r="776" spans="6:19" x14ac:dyDescent="0.2">
      <c r="F776" s="123">
        <v>0</v>
      </c>
      <c r="G776" s="123">
        <v>0</v>
      </c>
      <c r="H776" s="199" t="b">
        <v>1</v>
      </c>
      <c r="I776" s="200">
        <v>0</v>
      </c>
      <c r="J776" s="200">
        <v>0</v>
      </c>
      <c r="K776" s="201">
        <v>0</v>
      </c>
      <c r="L776" s="201">
        <v>0</v>
      </c>
      <c r="M776" s="201">
        <v>0</v>
      </c>
      <c r="N776" s="201">
        <v>0</v>
      </c>
      <c r="O776" s="201">
        <v>0</v>
      </c>
      <c r="P776" s="201">
        <v>0</v>
      </c>
      <c r="Q776" s="201">
        <v>0</v>
      </c>
      <c r="R776" s="201">
        <v>0</v>
      </c>
      <c r="S776" s="202">
        <v>1</v>
      </c>
    </row>
    <row r="777" spans="6:19" x14ac:dyDescent="0.2">
      <c r="F777" s="123">
        <v>0</v>
      </c>
      <c r="G777" s="123">
        <v>0</v>
      </c>
      <c r="H777" s="199" t="b">
        <v>1</v>
      </c>
      <c r="I777" s="200">
        <v>0</v>
      </c>
      <c r="J777" s="200">
        <v>0</v>
      </c>
      <c r="K777" s="201">
        <v>0</v>
      </c>
      <c r="L777" s="201">
        <v>0</v>
      </c>
      <c r="M777" s="201">
        <v>0</v>
      </c>
      <c r="N777" s="201">
        <v>0</v>
      </c>
      <c r="O777" s="201">
        <v>0</v>
      </c>
      <c r="P777" s="201">
        <v>0</v>
      </c>
      <c r="Q777" s="201">
        <v>0</v>
      </c>
      <c r="R777" s="201">
        <v>0</v>
      </c>
      <c r="S777" s="202">
        <v>1</v>
      </c>
    </row>
    <row r="778" spans="6:19" x14ac:dyDescent="0.2">
      <c r="F778" s="123">
        <v>0</v>
      </c>
      <c r="G778" s="123">
        <v>0</v>
      </c>
      <c r="H778" s="199" t="b">
        <v>1</v>
      </c>
      <c r="I778" s="200">
        <v>0</v>
      </c>
      <c r="J778" s="200">
        <v>0</v>
      </c>
      <c r="K778" s="201">
        <v>0</v>
      </c>
      <c r="L778" s="201">
        <v>0</v>
      </c>
      <c r="M778" s="201">
        <v>0</v>
      </c>
      <c r="N778" s="201">
        <v>0</v>
      </c>
      <c r="O778" s="201">
        <v>0</v>
      </c>
      <c r="P778" s="201">
        <v>0</v>
      </c>
      <c r="Q778" s="201">
        <v>0</v>
      </c>
      <c r="R778" s="201">
        <v>0</v>
      </c>
      <c r="S778" s="202">
        <v>1</v>
      </c>
    </row>
    <row r="779" spans="6:19" x14ac:dyDescent="0.2">
      <c r="F779" s="123">
        <v>0</v>
      </c>
      <c r="G779" s="123">
        <v>0</v>
      </c>
      <c r="H779" s="199" t="b">
        <v>1</v>
      </c>
      <c r="I779" s="200">
        <v>0</v>
      </c>
      <c r="J779" s="200">
        <v>0</v>
      </c>
      <c r="K779" s="201">
        <v>0</v>
      </c>
      <c r="L779" s="201">
        <v>0</v>
      </c>
      <c r="M779" s="201">
        <v>0</v>
      </c>
      <c r="N779" s="201">
        <v>0</v>
      </c>
      <c r="O779" s="201">
        <v>0</v>
      </c>
      <c r="P779" s="201">
        <v>0</v>
      </c>
      <c r="Q779" s="201">
        <v>0</v>
      </c>
      <c r="R779" s="201">
        <v>0</v>
      </c>
      <c r="S779" s="202">
        <v>1</v>
      </c>
    </row>
    <row r="780" spans="6:19" x14ac:dyDescent="0.2">
      <c r="F780" s="123">
        <v>0</v>
      </c>
      <c r="G780" s="123">
        <v>0</v>
      </c>
      <c r="H780" s="199" t="b">
        <v>1</v>
      </c>
      <c r="I780" s="200">
        <v>0</v>
      </c>
      <c r="J780" s="200">
        <v>0</v>
      </c>
      <c r="K780" s="201">
        <v>0</v>
      </c>
      <c r="L780" s="201">
        <v>0</v>
      </c>
      <c r="M780" s="201">
        <v>0</v>
      </c>
      <c r="N780" s="201">
        <v>0</v>
      </c>
      <c r="O780" s="201">
        <v>0</v>
      </c>
      <c r="P780" s="201">
        <v>0</v>
      </c>
      <c r="Q780" s="201">
        <v>0</v>
      </c>
      <c r="R780" s="201">
        <v>0</v>
      </c>
      <c r="S780" s="202">
        <v>1</v>
      </c>
    </row>
    <row r="781" spans="6:19" x14ac:dyDescent="0.2">
      <c r="F781" s="123">
        <v>0</v>
      </c>
      <c r="G781" s="123">
        <v>0</v>
      </c>
      <c r="H781" s="199" t="b">
        <v>1</v>
      </c>
      <c r="I781" s="200">
        <v>0</v>
      </c>
      <c r="J781" s="200">
        <v>0</v>
      </c>
      <c r="K781" s="201">
        <v>0</v>
      </c>
      <c r="L781" s="201">
        <v>0</v>
      </c>
      <c r="M781" s="201">
        <v>0</v>
      </c>
      <c r="N781" s="201">
        <v>0</v>
      </c>
      <c r="O781" s="201">
        <v>0</v>
      </c>
      <c r="P781" s="201">
        <v>0</v>
      </c>
      <c r="Q781" s="201">
        <v>0</v>
      </c>
      <c r="R781" s="201">
        <v>0</v>
      </c>
      <c r="S781" s="202">
        <v>1</v>
      </c>
    </row>
    <row r="782" spans="6:19" x14ac:dyDescent="0.2">
      <c r="F782" s="123">
        <v>0</v>
      </c>
      <c r="G782" s="123">
        <v>0</v>
      </c>
      <c r="H782" s="199" t="b">
        <v>1</v>
      </c>
      <c r="I782" s="200">
        <v>0</v>
      </c>
      <c r="J782" s="200">
        <v>0</v>
      </c>
      <c r="K782" s="201">
        <v>0</v>
      </c>
      <c r="L782" s="201">
        <v>0</v>
      </c>
      <c r="M782" s="201">
        <v>0</v>
      </c>
      <c r="N782" s="201">
        <v>0</v>
      </c>
      <c r="O782" s="201">
        <v>0</v>
      </c>
      <c r="P782" s="201">
        <v>0</v>
      </c>
      <c r="Q782" s="201">
        <v>0</v>
      </c>
      <c r="R782" s="201">
        <v>0</v>
      </c>
      <c r="S782" s="202">
        <v>1</v>
      </c>
    </row>
    <row r="783" spans="6:19" x14ac:dyDescent="0.2">
      <c r="F783" s="123">
        <v>0</v>
      </c>
      <c r="G783" s="123">
        <v>0</v>
      </c>
      <c r="H783" s="199" t="b">
        <v>1</v>
      </c>
      <c r="I783" s="200">
        <v>0</v>
      </c>
      <c r="J783" s="200">
        <v>0</v>
      </c>
      <c r="K783" s="201">
        <v>0</v>
      </c>
      <c r="L783" s="201">
        <v>0</v>
      </c>
      <c r="M783" s="201">
        <v>0</v>
      </c>
      <c r="N783" s="201">
        <v>0</v>
      </c>
      <c r="O783" s="201">
        <v>0</v>
      </c>
      <c r="P783" s="201">
        <v>0</v>
      </c>
      <c r="Q783" s="201">
        <v>0</v>
      </c>
      <c r="R783" s="201">
        <v>0</v>
      </c>
      <c r="S783" s="202">
        <v>1</v>
      </c>
    </row>
    <row r="784" spans="6:19" x14ac:dyDescent="0.2">
      <c r="F784" s="123">
        <v>0</v>
      </c>
      <c r="G784" s="123">
        <v>0</v>
      </c>
      <c r="H784" s="199" t="b">
        <v>1</v>
      </c>
      <c r="I784" s="200">
        <v>0</v>
      </c>
      <c r="J784" s="200">
        <v>0</v>
      </c>
      <c r="K784" s="201">
        <v>0</v>
      </c>
      <c r="L784" s="201">
        <v>0</v>
      </c>
      <c r="M784" s="201">
        <v>0</v>
      </c>
      <c r="N784" s="201">
        <v>0</v>
      </c>
      <c r="O784" s="201">
        <v>0</v>
      </c>
      <c r="P784" s="201">
        <v>0</v>
      </c>
      <c r="Q784" s="201">
        <v>0</v>
      </c>
      <c r="R784" s="201">
        <v>0</v>
      </c>
      <c r="S784" s="202">
        <v>1</v>
      </c>
    </row>
    <row r="785" spans="6:19" x14ac:dyDescent="0.2">
      <c r="F785" s="123">
        <v>0</v>
      </c>
      <c r="G785" s="123">
        <v>0</v>
      </c>
      <c r="H785" s="199" t="b">
        <v>1</v>
      </c>
      <c r="I785" s="200">
        <v>0</v>
      </c>
      <c r="J785" s="200">
        <v>0</v>
      </c>
      <c r="K785" s="201">
        <v>0</v>
      </c>
      <c r="L785" s="201">
        <v>0</v>
      </c>
      <c r="M785" s="201">
        <v>0</v>
      </c>
      <c r="N785" s="201">
        <v>0</v>
      </c>
      <c r="O785" s="201">
        <v>0</v>
      </c>
      <c r="P785" s="201">
        <v>0</v>
      </c>
      <c r="Q785" s="201">
        <v>0</v>
      </c>
      <c r="R785" s="201">
        <v>0</v>
      </c>
      <c r="S785" s="202">
        <v>1</v>
      </c>
    </row>
    <row r="786" spans="6:19" x14ac:dyDescent="0.2">
      <c r="F786" s="123">
        <v>0</v>
      </c>
      <c r="G786" s="123">
        <v>0</v>
      </c>
      <c r="H786" s="199" t="b">
        <v>1</v>
      </c>
      <c r="I786" s="200">
        <v>0</v>
      </c>
      <c r="J786" s="200">
        <v>0</v>
      </c>
      <c r="K786" s="201">
        <v>0</v>
      </c>
      <c r="L786" s="201">
        <v>0</v>
      </c>
      <c r="M786" s="201">
        <v>0</v>
      </c>
      <c r="N786" s="201">
        <v>0</v>
      </c>
      <c r="O786" s="201">
        <v>0</v>
      </c>
      <c r="P786" s="201">
        <v>0</v>
      </c>
      <c r="Q786" s="201">
        <v>0</v>
      </c>
      <c r="R786" s="201">
        <v>0</v>
      </c>
      <c r="S786" s="202">
        <v>1</v>
      </c>
    </row>
    <row r="787" spans="6:19" x14ac:dyDescent="0.2">
      <c r="F787" s="123">
        <v>0</v>
      </c>
      <c r="G787" s="123">
        <v>0</v>
      </c>
      <c r="H787" s="199" t="b">
        <v>1</v>
      </c>
      <c r="I787" s="200">
        <v>0</v>
      </c>
      <c r="J787" s="200">
        <v>0</v>
      </c>
      <c r="K787" s="201">
        <v>0</v>
      </c>
      <c r="L787" s="201">
        <v>0</v>
      </c>
      <c r="M787" s="201">
        <v>0</v>
      </c>
      <c r="N787" s="201">
        <v>0</v>
      </c>
      <c r="O787" s="201">
        <v>0</v>
      </c>
      <c r="P787" s="201">
        <v>0</v>
      </c>
      <c r="Q787" s="201">
        <v>0</v>
      </c>
      <c r="R787" s="201">
        <v>0</v>
      </c>
      <c r="S787" s="202">
        <v>1</v>
      </c>
    </row>
    <row r="788" spans="6:19" x14ac:dyDescent="0.2">
      <c r="F788" s="123">
        <v>0</v>
      </c>
      <c r="G788" s="123">
        <v>0</v>
      </c>
      <c r="H788" s="199" t="b">
        <v>1</v>
      </c>
      <c r="I788" s="200">
        <v>0</v>
      </c>
      <c r="J788" s="200">
        <v>0</v>
      </c>
      <c r="K788" s="201">
        <v>0</v>
      </c>
      <c r="L788" s="201">
        <v>0</v>
      </c>
      <c r="M788" s="201">
        <v>0</v>
      </c>
      <c r="N788" s="201">
        <v>0</v>
      </c>
      <c r="O788" s="201">
        <v>0</v>
      </c>
      <c r="P788" s="201">
        <v>0</v>
      </c>
      <c r="Q788" s="201">
        <v>0</v>
      </c>
      <c r="R788" s="201">
        <v>0</v>
      </c>
      <c r="S788" s="202">
        <v>1</v>
      </c>
    </row>
    <row r="789" spans="6:19" x14ac:dyDescent="0.2">
      <c r="F789" s="123">
        <v>0</v>
      </c>
      <c r="G789" s="123">
        <v>0</v>
      </c>
      <c r="H789" s="199" t="b">
        <v>1</v>
      </c>
      <c r="I789" s="200">
        <v>0</v>
      </c>
      <c r="J789" s="200">
        <v>0</v>
      </c>
      <c r="K789" s="201">
        <v>0</v>
      </c>
      <c r="L789" s="201">
        <v>0</v>
      </c>
      <c r="M789" s="201">
        <v>0</v>
      </c>
      <c r="N789" s="201">
        <v>0</v>
      </c>
      <c r="O789" s="201">
        <v>0</v>
      </c>
      <c r="P789" s="201">
        <v>0</v>
      </c>
      <c r="Q789" s="201">
        <v>0</v>
      </c>
      <c r="R789" s="201">
        <v>0</v>
      </c>
      <c r="S789" s="202">
        <v>1</v>
      </c>
    </row>
    <row r="790" spans="6:19" x14ac:dyDescent="0.2">
      <c r="F790" s="123">
        <v>0</v>
      </c>
      <c r="G790" s="123">
        <v>0</v>
      </c>
      <c r="H790" s="199" t="b">
        <v>1</v>
      </c>
      <c r="I790" s="200">
        <v>0</v>
      </c>
      <c r="J790" s="200">
        <v>0</v>
      </c>
      <c r="K790" s="201">
        <v>0</v>
      </c>
      <c r="L790" s="201">
        <v>0</v>
      </c>
      <c r="M790" s="201">
        <v>0</v>
      </c>
      <c r="N790" s="201">
        <v>0</v>
      </c>
      <c r="O790" s="201">
        <v>0</v>
      </c>
      <c r="P790" s="201">
        <v>0</v>
      </c>
      <c r="Q790" s="201">
        <v>0</v>
      </c>
      <c r="R790" s="201">
        <v>0</v>
      </c>
      <c r="S790" s="202">
        <v>1</v>
      </c>
    </row>
    <row r="791" spans="6:19" x14ac:dyDescent="0.2">
      <c r="F791" s="123">
        <v>0</v>
      </c>
      <c r="G791" s="123">
        <v>0</v>
      </c>
      <c r="H791" s="199" t="b">
        <v>1</v>
      </c>
      <c r="I791" s="200">
        <v>0</v>
      </c>
      <c r="J791" s="200">
        <v>0</v>
      </c>
      <c r="K791" s="201">
        <v>0</v>
      </c>
      <c r="L791" s="201">
        <v>0</v>
      </c>
      <c r="M791" s="201">
        <v>0</v>
      </c>
      <c r="N791" s="201">
        <v>0</v>
      </c>
      <c r="O791" s="201">
        <v>0</v>
      </c>
      <c r="P791" s="201">
        <v>0</v>
      </c>
      <c r="Q791" s="201">
        <v>0</v>
      </c>
      <c r="R791" s="201">
        <v>0</v>
      </c>
      <c r="S791" s="202">
        <v>1</v>
      </c>
    </row>
    <row r="792" spans="6:19" x14ac:dyDescent="0.2">
      <c r="F792" s="123">
        <v>0</v>
      </c>
      <c r="G792" s="123">
        <v>0</v>
      </c>
      <c r="H792" s="199" t="b">
        <v>1</v>
      </c>
      <c r="I792" s="200">
        <v>0</v>
      </c>
      <c r="J792" s="200">
        <v>0</v>
      </c>
      <c r="K792" s="201">
        <v>0</v>
      </c>
      <c r="L792" s="201">
        <v>0</v>
      </c>
      <c r="M792" s="201">
        <v>0</v>
      </c>
      <c r="N792" s="201">
        <v>0</v>
      </c>
      <c r="O792" s="201">
        <v>0</v>
      </c>
      <c r="P792" s="201">
        <v>0</v>
      </c>
      <c r="Q792" s="201">
        <v>0</v>
      </c>
      <c r="R792" s="201">
        <v>0</v>
      </c>
      <c r="S792" s="202">
        <v>1</v>
      </c>
    </row>
    <row r="793" spans="6:19" x14ac:dyDescent="0.2">
      <c r="F793" s="123">
        <v>0</v>
      </c>
      <c r="G793" s="123">
        <v>0</v>
      </c>
      <c r="H793" s="199" t="b">
        <v>1</v>
      </c>
      <c r="I793" s="200">
        <v>0</v>
      </c>
      <c r="J793" s="200">
        <v>0</v>
      </c>
      <c r="K793" s="201">
        <v>0</v>
      </c>
      <c r="L793" s="201">
        <v>0</v>
      </c>
      <c r="M793" s="201">
        <v>0</v>
      </c>
      <c r="N793" s="201">
        <v>0</v>
      </c>
      <c r="O793" s="201">
        <v>0</v>
      </c>
      <c r="P793" s="201">
        <v>0</v>
      </c>
      <c r="Q793" s="201">
        <v>0</v>
      </c>
      <c r="R793" s="201">
        <v>0</v>
      </c>
      <c r="S793" s="202">
        <v>1</v>
      </c>
    </row>
    <row r="794" spans="6:19" x14ac:dyDescent="0.2">
      <c r="F794" s="123">
        <v>0</v>
      </c>
      <c r="G794" s="123">
        <v>0</v>
      </c>
      <c r="H794" s="199" t="b">
        <v>1</v>
      </c>
      <c r="I794" s="200">
        <v>0</v>
      </c>
      <c r="J794" s="200">
        <v>0</v>
      </c>
      <c r="K794" s="201">
        <v>0</v>
      </c>
      <c r="L794" s="201">
        <v>0</v>
      </c>
      <c r="M794" s="201">
        <v>0</v>
      </c>
      <c r="N794" s="201">
        <v>0</v>
      </c>
      <c r="O794" s="201">
        <v>0</v>
      </c>
      <c r="P794" s="201">
        <v>0</v>
      </c>
      <c r="Q794" s="201">
        <v>0</v>
      </c>
      <c r="R794" s="201">
        <v>0</v>
      </c>
      <c r="S794" s="202">
        <v>1</v>
      </c>
    </row>
    <row r="795" spans="6:19" x14ac:dyDescent="0.2">
      <c r="F795" s="123">
        <v>0</v>
      </c>
      <c r="G795" s="123">
        <v>0</v>
      </c>
      <c r="H795" s="199" t="b">
        <v>1</v>
      </c>
      <c r="I795" s="200">
        <v>0</v>
      </c>
      <c r="J795" s="200">
        <v>0</v>
      </c>
      <c r="K795" s="201">
        <v>0</v>
      </c>
      <c r="L795" s="201">
        <v>0</v>
      </c>
      <c r="M795" s="201">
        <v>0</v>
      </c>
      <c r="N795" s="201">
        <v>0</v>
      </c>
      <c r="O795" s="201">
        <v>0</v>
      </c>
      <c r="P795" s="201">
        <v>0</v>
      </c>
      <c r="Q795" s="201">
        <v>0</v>
      </c>
      <c r="R795" s="201">
        <v>0</v>
      </c>
      <c r="S795" s="202">
        <v>1</v>
      </c>
    </row>
    <row r="796" spans="6:19" x14ac:dyDescent="0.2">
      <c r="F796" s="123">
        <v>0</v>
      </c>
      <c r="G796" s="123">
        <v>0</v>
      </c>
      <c r="H796" s="199" t="b">
        <v>1</v>
      </c>
      <c r="I796" s="200">
        <v>0</v>
      </c>
      <c r="J796" s="200">
        <v>0</v>
      </c>
      <c r="K796" s="201">
        <v>0</v>
      </c>
      <c r="L796" s="201">
        <v>0</v>
      </c>
      <c r="M796" s="201">
        <v>0</v>
      </c>
      <c r="N796" s="201">
        <v>0</v>
      </c>
      <c r="O796" s="201">
        <v>0</v>
      </c>
      <c r="P796" s="201">
        <v>0</v>
      </c>
      <c r="Q796" s="201">
        <v>0</v>
      </c>
      <c r="R796" s="201">
        <v>0</v>
      </c>
      <c r="S796" s="202">
        <v>1</v>
      </c>
    </row>
    <row r="797" spans="6:19" x14ac:dyDescent="0.2">
      <c r="F797" s="123">
        <v>0</v>
      </c>
      <c r="G797" s="123">
        <v>0</v>
      </c>
      <c r="H797" s="199" t="b">
        <v>1</v>
      </c>
      <c r="I797" s="200">
        <v>0</v>
      </c>
      <c r="J797" s="200">
        <v>0</v>
      </c>
      <c r="K797" s="201">
        <v>0</v>
      </c>
      <c r="L797" s="201">
        <v>0</v>
      </c>
      <c r="M797" s="201">
        <v>0</v>
      </c>
      <c r="N797" s="201">
        <v>0</v>
      </c>
      <c r="O797" s="201">
        <v>0</v>
      </c>
      <c r="P797" s="201">
        <v>0</v>
      </c>
      <c r="Q797" s="201">
        <v>0</v>
      </c>
      <c r="R797" s="201">
        <v>0</v>
      </c>
      <c r="S797" s="202">
        <v>1</v>
      </c>
    </row>
    <row r="798" spans="6:19" x14ac:dyDescent="0.2">
      <c r="F798" s="123">
        <v>0</v>
      </c>
      <c r="G798" s="123">
        <v>0</v>
      </c>
      <c r="H798" s="199" t="b">
        <v>1</v>
      </c>
      <c r="I798" s="200">
        <v>0</v>
      </c>
      <c r="J798" s="200">
        <v>0</v>
      </c>
      <c r="K798" s="201">
        <v>0</v>
      </c>
      <c r="L798" s="201">
        <v>0</v>
      </c>
      <c r="M798" s="201">
        <v>0</v>
      </c>
      <c r="N798" s="201">
        <v>0</v>
      </c>
      <c r="O798" s="201">
        <v>0</v>
      </c>
      <c r="P798" s="201">
        <v>0</v>
      </c>
      <c r="Q798" s="201">
        <v>0</v>
      </c>
      <c r="R798" s="201">
        <v>0</v>
      </c>
      <c r="S798" s="202">
        <v>1</v>
      </c>
    </row>
    <row r="799" spans="6:19" x14ac:dyDescent="0.2">
      <c r="F799" s="123">
        <v>0</v>
      </c>
      <c r="G799" s="123">
        <v>0</v>
      </c>
      <c r="H799" s="199" t="b">
        <v>1</v>
      </c>
      <c r="I799" s="200">
        <v>0</v>
      </c>
      <c r="J799" s="200">
        <v>0</v>
      </c>
      <c r="K799" s="201">
        <v>0</v>
      </c>
      <c r="L799" s="201">
        <v>0</v>
      </c>
      <c r="M799" s="201">
        <v>0</v>
      </c>
      <c r="N799" s="201">
        <v>0</v>
      </c>
      <c r="O799" s="201">
        <v>0</v>
      </c>
      <c r="P799" s="201">
        <v>0</v>
      </c>
      <c r="Q799" s="201">
        <v>0</v>
      </c>
      <c r="R799" s="201">
        <v>0</v>
      </c>
      <c r="S799" s="202">
        <v>1</v>
      </c>
    </row>
    <row r="800" spans="6:19" x14ac:dyDescent="0.2">
      <c r="F800" s="123">
        <v>0</v>
      </c>
      <c r="G800" s="123">
        <v>0</v>
      </c>
      <c r="H800" s="199" t="b">
        <v>1</v>
      </c>
      <c r="I800" s="200">
        <v>0</v>
      </c>
      <c r="J800" s="200">
        <v>0</v>
      </c>
      <c r="K800" s="201">
        <v>0</v>
      </c>
      <c r="L800" s="201">
        <v>0</v>
      </c>
      <c r="M800" s="201">
        <v>0</v>
      </c>
      <c r="N800" s="201">
        <v>0</v>
      </c>
      <c r="O800" s="201">
        <v>0</v>
      </c>
      <c r="P800" s="201">
        <v>0</v>
      </c>
      <c r="Q800" s="201">
        <v>0</v>
      </c>
      <c r="R800" s="201">
        <v>0</v>
      </c>
      <c r="S800" s="202">
        <v>1</v>
      </c>
    </row>
    <row r="801" spans="6:19" x14ac:dyDescent="0.2">
      <c r="F801" s="123">
        <v>0</v>
      </c>
      <c r="G801" s="123">
        <v>0</v>
      </c>
      <c r="H801" s="199" t="b">
        <v>1</v>
      </c>
      <c r="I801" s="200">
        <v>0</v>
      </c>
      <c r="J801" s="200">
        <v>0</v>
      </c>
      <c r="K801" s="201">
        <v>0</v>
      </c>
      <c r="L801" s="201">
        <v>0</v>
      </c>
      <c r="M801" s="201">
        <v>0</v>
      </c>
      <c r="N801" s="201">
        <v>0</v>
      </c>
      <c r="O801" s="201">
        <v>0</v>
      </c>
      <c r="P801" s="201">
        <v>0</v>
      </c>
      <c r="Q801" s="201">
        <v>0</v>
      </c>
      <c r="R801" s="201">
        <v>0</v>
      </c>
      <c r="S801" s="202">
        <v>1</v>
      </c>
    </row>
    <row r="802" spans="6:19" x14ac:dyDescent="0.2">
      <c r="F802" s="123">
        <v>0</v>
      </c>
      <c r="G802" s="123">
        <v>0</v>
      </c>
      <c r="H802" s="199" t="b">
        <v>1</v>
      </c>
      <c r="I802" s="200">
        <v>0</v>
      </c>
      <c r="J802" s="200">
        <v>0</v>
      </c>
      <c r="K802" s="201">
        <v>0</v>
      </c>
      <c r="L802" s="201">
        <v>0</v>
      </c>
      <c r="M802" s="201">
        <v>0</v>
      </c>
      <c r="N802" s="201">
        <v>0</v>
      </c>
      <c r="O802" s="201">
        <v>0</v>
      </c>
      <c r="P802" s="201">
        <v>0</v>
      </c>
      <c r="Q802" s="201">
        <v>0</v>
      </c>
      <c r="R802" s="201">
        <v>0</v>
      </c>
      <c r="S802" s="202">
        <v>1</v>
      </c>
    </row>
    <row r="803" spans="6:19" x14ac:dyDescent="0.2">
      <c r="F803" s="123">
        <v>0</v>
      </c>
      <c r="G803" s="123">
        <v>0</v>
      </c>
      <c r="H803" s="199" t="b">
        <v>1</v>
      </c>
      <c r="I803" s="200">
        <v>0</v>
      </c>
      <c r="J803" s="200">
        <v>0</v>
      </c>
      <c r="K803" s="201">
        <v>0</v>
      </c>
      <c r="L803" s="201">
        <v>0</v>
      </c>
      <c r="M803" s="201">
        <v>0</v>
      </c>
      <c r="N803" s="201">
        <v>0</v>
      </c>
      <c r="O803" s="201">
        <v>0</v>
      </c>
      <c r="P803" s="201">
        <v>0</v>
      </c>
      <c r="Q803" s="201">
        <v>0</v>
      </c>
      <c r="R803" s="201">
        <v>0</v>
      </c>
      <c r="S803" s="202">
        <v>1</v>
      </c>
    </row>
    <row r="804" spans="6:19" x14ac:dyDescent="0.2">
      <c r="F804" s="123">
        <v>0</v>
      </c>
      <c r="G804" s="123">
        <v>0</v>
      </c>
      <c r="H804" s="199" t="b">
        <v>1</v>
      </c>
      <c r="I804" s="200">
        <v>0</v>
      </c>
      <c r="J804" s="200">
        <v>0</v>
      </c>
      <c r="K804" s="201">
        <v>0</v>
      </c>
      <c r="L804" s="201">
        <v>0</v>
      </c>
      <c r="M804" s="201">
        <v>0</v>
      </c>
      <c r="N804" s="201">
        <v>0</v>
      </c>
      <c r="O804" s="201">
        <v>0</v>
      </c>
      <c r="P804" s="201">
        <v>0</v>
      </c>
      <c r="Q804" s="201">
        <v>0</v>
      </c>
      <c r="R804" s="201">
        <v>0</v>
      </c>
      <c r="S804" s="202">
        <v>1</v>
      </c>
    </row>
    <row r="805" spans="6:19" x14ac:dyDescent="0.2">
      <c r="F805" s="123">
        <v>0</v>
      </c>
      <c r="G805" s="123">
        <v>0</v>
      </c>
      <c r="H805" s="199" t="b">
        <v>1</v>
      </c>
      <c r="I805" s="200">
        <v>0</v>
      </c>
      <c r="J805" s="200">
        <v>0</v>
      </c>
      <c r="K805" s="201">
        <v>0</v>
      </c>
      <c r="L805" s="201">
        <v>0</v>
      </c>
      <c r="M805" s="201">
        <v>0</v>
      </c>
      <c r="N805" s="201">
        <v>0</v>
      </c>
      <c r="O805" s="201">
        <v>0</v>
      </c>
      <c r="P805" s="201">
        <v>0</v>
      </c>
      <c r="Q805" s="201">
        <v>0</v>
      </c>
      <c r="R805" s="201">
        <v>0</v>
      </c>
      <c r="S805" s="202">
        <v>1</v>
      </c>
    </row>
    <row r="806" spans="6:19" x14ac:dyDescent="0.2">
      <c r="F806" s="123">
        <v>0</v>
      </c>
      <c r="G806" s="123">
        <v>0</v>
      </c>
      <c r="H806" s="199" t="b">
        <v>1</v>
      </c>
      <c r="I806" s="200">
        <v>0</v>
      </c>
      <c r="J806" s="200">
        <v>0</v>
      </c>
      <c r="K806" s="201">
        <v>0</v>
      </c>
      <c r="L806" s="201">
        <v>0</v>
      </c>
      <c r="M806" s="201">
        <v>0</v>
      </c>
      <c r="N806" s="201">
        <v>0</v>
      </c>
      <c r="O806" s="201">
        <v>0</v>
      </c>
      <c r="P806" s="201">
        <v>0</v>
      </c>
      <c r="Q806" s="201">
        <v>0</v>
      </c>
      <c r="R806" s="201">
        <v>0</v>
      </c>
      <c r="S806" s="202">
        <v>1</v>
      </c>
    </row>
    <row r="807" spans="6:19" x14ac:dyDescent="0.2">
      <c r="F807" s="123">
        <v>0</v>
      </c>
      <c r="G807" s="123">
        <v>0</v>
      </c>
      <c r="H807" s="199" t="b">
        <v>1</v>
      </c>
      <c r="I807" s="200">
        <v>0</v>
      </c>
      <c r="J807" s="200">
        <v>0</v>
      </c>
      <c r="K807" s="201">
        <v>0</v>
      </c>
      <c r="L807" s="201">
        <v>0</v>
      </c>
      <c r="M807" s="201">
        <v>0</v>
      </c>
      <c r="N807" s="201">
        <v>0</v>
      </c>
      <c r="O807" s="201">
        <v>0</v>
      </c>
      <c r="P807" s="201">
        <v>0</v>
      </c>
      <c r="Q807" s="201">
        <v>0</v>
      </c>
      <c r="R807" s="201">
        <v>0</v>
      </c>
      <c r="S807" s="202">
        <v>1</v>
      </c>
    </row>
    <row r="808" spans="6:19" x14ac:dyDescent="0.2">
      <c r="F808" s="123">
        <v>0</v>
      </c>
      <c r="G808" s="123">
        <v>0</v>
      </c>
      <c r="H808" s="199" t="b">
        <v>1</v>
      </c>
      <c r="I808" s="200">
        <v>0</v>
      </c>
      <c r="J808" s="200">
        <v>0</v>
      </c>
      <c r="K808" s="201">
        <v>0</v>
      </c>
      <c r="L808" s="201">
        <v>0</v>
      </c>
      <c r="M808" s="201">
        <v>0</v>
      </c>
      <c r="N808" s="201">
        <v>0</v>
      </c>
      <c r="O808" s="201">
        <v>0</v>
      </c>
      <c r="P808" s="201">
        <v>0</v>
      </c>
      <c r="Q808" s="201">
        <v>0</v>
      </c>
      <c r="R808" s="201">
        <v>0</v>
      </c>
      <c r="S808" s="202">
        <v>1</v>
      </c>
    </row>
    <row r="809" spans="6:19" x14ac:dyDescent="0.2">
      <c r="F809" s="123">
        <v>0</v>
      </c>
      <c r="G809" s="123">
        <v>0</v>
      </c>
      <c r="H809" s="199" t="b">
        <v>1</v>
      </c>
      <c r="I809" s="200">
        <v>0</v>
      </c>
      <c r="J809" s="200">
        <v>0</v>
      </c>
      <c r="K809" s="201">
        <v>0</v>
      </c>
      <c r="L809" s="201">
        <v>0</v>
      </c>
      <c r="M809" s="201">
        <v>0</v>
      </c>
      <c r="N809" s="201">
        <v>0</v>
      </c>
      <c r="O809" s="201">
        <v>0</v>
      </c>
      <c r="P809" s="201">
        <v>0</v>
      </c>
      <c r="Q809" s="201">
        <v>0</v>
      </c>
      <c r="R809" s="201">
        <v>0</v>
      </c>
      <c r="S809" s="202">
        <v>1</v>
      </c>
    </row>
    <row r="810" spans="6:19" x14ac:dyDescent="0.2">
      <c r="F810" s="123">
        <v>0</v>
      </c>
      <c r="G810" s="123">
        <v>0</v>
      </c>
      <c r="H810" s="199" t="b">
        <v>1</v>
      </c>
      <c r="I810" s="200">
        <v>0</v>
      </c>
      <c r="J810" s="200">
        <v>0</v>
      </c>
      <c r="K810" s="201">
        <v>0</v>
      </c>
      <c r="L810" s="201">
        <v>0</v>
      </c>
      <c r="M810" s="201">
        <v>0</v>
      </c>
      <c r="N810" s="201">
        <v>0</v>
      </c>
      <c r="O810" s="201">
        <v>0</v>
      </c>
      <c r="P810" s="201">
        <v>0</v>
      </c>
      <c r="Q810" s="201">
        <v>0</v>
      </c>
      <c r="R810" s="201">
        <v>0</v>
      </c>
      <c r="S810" s="202">
        <v>1</v>
      </c>
    </row>
    <row r="811" spans="6:19" x14ac:dyDescent="0.2">
      <c r="F811" s="123">
        <v>0</v>
      </c>
      <c r="G811" s="123">
        <v>0</v>
      </c>
      <c r="H811" s="199" t="b">
        <v>1</v>
      </c>
      <c r="I811" s="200">
        <v>0</v>
      </c>
      <c r="J811" s="200">
        <v>0</v>
      </c>
      <c r="K811" s="201">
        <v>0</v>
      </c>
      <c r="L811" s="201">
        <v>0</v>
      </c>
      <c r="M811" s="201">
        <v>0</v>
      </c>
      <c r="N811" s="201">
        <v>0</v>
      </c>
      <c r="O811" s="201">
        <v>0</v>
      </c>
      <c r="P811" s="201">
        <v>0</v>
      </c>
      <c r="Q811" s="201">
        <v>0</v>
      </c>
      <c r="R811" s="201">
        <v>0</v>
      </c>
      <c r="S811" s="202">
        <v>1</v>
      </c>
    </row>
    <row r="812" spans="6:19" x14ac:dyDescent="0.2">
      <c r="F812" s="123">
        <v>0</v>
      </c>
      <c r="G812" s="123">
        <v>0</v>
      </c>
      <c r="H812" s="199" t="b">
        <v>1</v>
      </c>
      <c r="I812" s="200">
        <v>0</v>
      </c>
      <c r="J812" s="200">
        <v>0</v>
      </c>
      <c r="K812" s="201">
        <v>0</v>
      </c>
      <c r="L812" s="201">
        <v>0</v>
      </c>
      <c r="M812" s="201">
        <v>0</v>
      </c>
      <c r="N812" s="201">
        <v>0</v>
      </c>
      <c r="O812" s="201">
        <v>0</v>
      </c>
      <c r="P812" s="201">
        <v>0</v>
      </c>
      <c r="Q812" s="201">
        <v>0</v>
      </c>
      <c r="R812" s="201">
        <v>0</v>
      </c>
      <c r="S812" s="202">
        <v>1</v>
      </c>
    </row>
    <row r="813" spans="6:19" x14ac:dyDescent="0.2">
      <c r="F813" s="123">
        <v>0</v>
      </c>
      <c r="G813" s="123">
        <v>0</v>
      </c>
      <c r="H813" s="199" t="b">
        <v>1</v>
      </c>
      <c r="I813" s="200">
        <v>0</v>
      </c>
      <c r="J813" s="200">
        <v>0</v>
      </c>
      <c r="K813" s="201">
        <v>0</v>
      </c>
      <c r="L813" s="201">
        <v>0</v>
      </c>
      <c r="M813" s="201">
        <v>0</v>
      </c>
      <c r="N813" s="201">
        <v>0</v>
      </c>
      <c r="O813" s="201">
        <v>0</v>
      </c>
      <c r="P813" s="201">
        <v>0</v>
      </c>
      <c r="Q813" s="201">
        <v>0</v>
      </c>
      <c r="R813" s="201">
        <v>0</v>
      </c>
      <c r="S813" s="202">
        <v>1</v>
      </c>
    </row>
    <row r="814" spans="6:19" x14ac:dyDescent="0.2">
      <c r="F814" s="123">
        <v>0</v>
      </c>
      <c r="G814" s="123">
        <v>0</v>
      </c>
      <c r="H814" s="199" t="b">
        <v>1</v>
      </c>
      <c r="I814" s="200">
        <v>0</v>
      </c>
      <c r="J814" s="200">
        <v>0</v>
      </c>
      <c r="K814" s="201">
        <v>0</v>
      </c>
      <c r="L814" s="201">
        <v>0</v>
      </c>
      <c r="M814" s="201">
        <v>0</v>
      </c>
      <c r="N814" s="201">
        <v>0</v>
      </c>
      <c r="O814" s="201">
        <v>0</v>
      </c>
      <c r="P814" s="201">
        <v>0</v>
      </c>
      <c r="Q814" s="201">
        <v>0</v>
      </c>
      <c r="R814" s="201">
        <v>0</v>
      </c>
      <c r="S814" s="202">
        <v>1</v>
      </c>
    </row>
    <row r="815" spans="6:19" x14ac:dyDescent="0.2">
      <c r="F815" s="123">
        <v>0</v>
      </c>
      <c r="G815" s="123">
        <v>0</v>
      </c>
      <c r="H815" s="199" t="b">
        <v>1</v>
      </c>
      <c r="I815" s="200">
        <v>0</v>
      </c>
      <c r="J815" s="200">
        <v>0</v>
      </c>
      <c r="K815" s="201">
        <v>0</v>
      </c>
      <c r="L815" s="201">
        <v>0</v>
      </c>
      <c r="M815" s="201">
        <v>0</v>
      </c>
      <c r="N815" s="201">
        <v>0</v>
      </c>
      <c r="O815" s="201">
        <v>0</v>
      </c>
      <c r="P815" s="201">
        <v>0</v>
      </c>
      <c r="Q815" s="201">
        <v>0</v>
      </c>
      <c r="R815" s="201">
        <v>0</v>
      </c>
      <c r="S815" s="202">
        <v>1</v>
      </c>
    </row>
    <row r="816" spans="6:19" x14ac:dyDescent="0.2">
      <c r="F816" s="123">
        <v>0</v>
      </c>
      <c r="G816" s="123">
        <v>0</v>
      </c>
      <c r="H816" s="199" t="b">
        <v>1</v>
      </c>
      <c r="I816" s="200">
        <v>0</v>
      </c>
      <c r="J816" s="200">
        <v>0</v>
      </c>
      <c r="K816" s="201">
        <v>0</v>
      </c>
      <c r="L816" s="201">
        <v>0</v>
      </c>
      <c r="M816" s="201">
        <v>0</v>
      </c>
      <c r="N816" s="201">
        <v>0</v>
      </c>
      <c r="O816" s="201">
        <v>0</v>
      </c>
      <c r="P816" s="201">
        <v>0</v>
      </c>
      <c r="Q816" s="201">
        <v>0</v>
      </c>
      <c r="R816" s="201">
        <v>0</v>
      </c>
      <c r="S816" s="202">
        <v>1</v>
      </c>
    </row>
    <row r="817" spans="6:19" x14ac:dyDescent="0.2">
      <c r="F817" s="123">
        <v>0</v>
      </c>
      <c r="G817" s="123">
        <v>0</v>
      </c>
      <c r="H817" s="199" t="b">
        <v>1</v>
      </c>
      <c r="I817" s="200">
        <v>0</v>
      </c>
      <c r="J817" s="200">
        <v>0</v>
      </c>
      <c r="K817" s="201">
        <v>0</v>
      </c>
      <c r="L817" s="201">
        <v>0</v>
      </c>
      <c r="M817" s="201">
        <v>0</v>
      </c>
      <c r="N817" s="201">
        <v>0</v>
      </c>
      <c r="O817" s="201">
        <v>0</v>
      </c>
      <c r="P817" s="201">
        <v>0</v>
      </c>
      <c r="Q817" s="201">
        <v>0</v>
      </c>
      <c r="R817" s="201">
        <v>0</v>
      </c>
      <c r="S817" s="202">
        <v>1</v>
      </c>
    </row>
    <row r="818" spans="6:19" x14ac:dyDescent="0.2">
      <c r="F818" s="123">
        <v>0</v>
      </c>
      <c r="G818" s="123">
        <v>0</v>
      </c>
      <c r="H818" s="199" t="b">
        <v>1</v>
      </c>
      <c r="I818" s="200">
        <v>0</v>
      </c>
      <c r="J818" s="200">
        <v>0</v>
      </c>
      <c r="K818" s="201">
        <v>0</v>
      </c>
      <c r="L818" s="201">
        <v>0</v>
      </c>
      <c r="M818" s="201">
        <v>0</v>
      </c>
      <c r="N818" s="201">
        <v>0</v>
      </c>
      <c r="O818" s="201">
        <v>0</v>
      </c>
      <c r="P818" s="201">
        <v>0</v>
      </c>
      <c r="Q818" s="201">
        <v>0</v>
      </c>
      <c r="R818" s="201">
        <v>0</v>
      </c>
      <c r="S818" s="202">
        <v>1</v>
      </c>
    </row>
    <row r="819" spans="6:19" x14ac:dyDescent="0.2">
      <c r="F819" s="123">
        <v>0</v>
      </c>
      <c r="G819" s="123">
        <v>0</v>
      </c>
      <c r="H819" s="199" t="b">
        <v>1</v>
      </c>
      <c r="I819" s="200">
        <v>0</v>
      </c>
      <c r="J819" s="200">
        <v>0</v>
      </c>
      <c r="K819" s="201">
        <v>0</v>
      </c>
      <c r="L819" s="201">
        <v>0</v>
      </c>
      <c r="M819" s="201">
        <v>0</v>
      </c>
      <c r="N819" s="201">
        <v>0</v>
      </c>
      <c r="O819" s="201">
        <v>0</v>
      </c>
      <c r="P819" s="201">
        <v>0</v>
      </c>
      <c r="Q819" s="201">
        <v>0</v>
      </c>
      <c r="R819" s="201">
        <v>0</v>
      </c>
      <c r="S819" s="202">
        <v>1</v>
      </c>
    </row>
    <row r="820" spans="6:19" x14ac:dyDescent="0.2">
      <c r="F820" s="123">
        <v>0</v>
      </c>
      <c r="G820" s="123">
        <v>0</v>
      </c>
      <c r="H820" s="199" t="b">
        <v>1</v>
      </c>
      <c r="I820" s="200">
        <v>0</v>
      </c>
      <c r="J820" s="200">
        <v>0</v>
      </c>
      <c r="K820" s="201">
        <v>0</v>
      </c>
      <c r="L820" s="201">
        <v>0</v>
      </c>
      <c r="M820" s="201">
        <v>0</v>
      </c>
      <c r="N820" s="201">
        <v>0</v>
      </c>
      <c r="O820" s="201">
        <v>0</v>
      </c>
      <c r="P820" s="201">
        <v>0</v>
      </c>
      <c r="Q820" s="201">
        <v>0</v>
      </c>
      <c r="R820" s="201">
        <v>0</v>
      </c>
      <c r="S820" s="202">
        <v>1</v>
      </c>
    </row>
    <row r="821" spans="6:19" x14ac:dyDescent="0.2">
      <c r="F821" s="123">
        <v>0</v>
      </c>
      <c r="G821" s="123">
        <v>0</v>
      </c>
      <c r="H821" s="199" t="b">
        <v>1</v>
      </c>
      <c r="I821" s="200">
        <v>0</v>
      </c>
      <c r="J821" s="200">
        <v>0</v>
      </c>
      <c r="K821" s="201">
        <v>0</v>
      </c>
      <c r="L821" s="201">
        <v>0</v>
      </c>
      <c r="M821" s="201">
        <v>0</v>
      </c>
      <c r="N821" s="201">
        <v>0</v>
      </c>
      <c r="O821" s="201">
        <v>0</v>
      </c>
      <c r="P821" s="201">
        <v>0</v>
      </c>
      <c r="Q821" s="201">
        <v>0</v>
      </c>
      <c r="R821" s="201">
        <v>0</v>
      </c>
      <c r="S821" s="202">
        <v>1</v>
      </c>
    </row>
    <row r="822" spans="6:19" x14ac:dyDescent="0.2">
      <c r="F822" s="123">
        <v>0</v>
      </c>
      <c r="G822" s="123">
        <v>0</v>
      </c>
      <c r="H822" s="199" t="b">
        <v>1</v>
      </c>
      <c r="I822" s="200">
        <v>0</v>
      </c>
      <c r="J822" s="200">
        <v>0</v>
      </c>
      <c r="K822" s="201">
        <v>0</v>
      </c>
      <c r="L822" s="201">
        <v>0</v>
      </c>
      <c r="M822" s="201">
        <v>0</v>
      </c>
      <c r="N822" s="201">
        <v>0</v>
      </c>
      <c r="O822" s="201">
        <v>0</v>
      </c>
      <c r="P822" s="201">
        <v>0</v>
      </c>
      <c r="Q822" s="201">
        <v>0</v>
      </c>
      <c r="R822" s="201">
        <v>0</v>
      </c>
      <c r="S822" s="202">
        <v>1</v>
      </c>
    </row>
    <row r="823" spans="6:19" x14ac:dyDescent="0.2">
      <c r="F823" s="123">
        <v>0</v>
      </c>
      <c r="G823" s="123">
        <v>0</v>
      </c>
      <c r="H823" s="199" t="b">
        <v>1</v>
      </c>
      <c r="I823" s="200">
        <v>0</v>
      </c>
      <c r="J823" s="200">
        <v>0</v>
      </c>
      <c r="K823" s="201">
        <v>0</v>
      </c>
      <c r="L823" s="201">
        <v>0</v>
      </c>
      <c r="M823" s="201">
        <v>0</v>
      </c>
      <c r="N823" s="201">
        <v>0</v>
      </c>
      <c r="O823" s="201">
        <v>0</v>
      </c>
      <c r="P823" s="201">
        <v>0</v>
      </c>
      <c r="Q823" s="201">
        <v>0</v>
      </c>
      <c r="R823" s="201">
        <v>0</v>
      </c>
      <c r="S823" s="202">
        <v>1</v>
      </c>
    </row>
    <row r="824" spans="6:19" x14ac:dyDescent="0.2">
      <c r="F824" s="123">
        <v>0</v>
      </c>
      <c r="G824" s="123">
        <v>0</v>
      </c>
      <c r="H824" s="199" t="b">
        <v>1</v>
      </c>
      <c r="I824" s="200">
        <v>0</v>
      </c>
      <c r="J824" s="200">
        <v>0</v>
      </c>
      <c r="K824" s="201">
        <v>0</v>
      </c>
      <c r="L824" s="201">
        <v>0</v>
      </c>
      <c r="M824" s="201">
        <v>0</v>
      </c>
      <c r="N824" s="201">
        <v>0</v>
      </c>
      <c r="O824" s="201">
        <v>0</v>
      </c>
      <c r="P824" s="201">
        <v>0</v>
      </c>
      <c r="Q824" s="201">
        <v>0</v>
      </c>
      <c r="R824" s="201">
        <v>0</v>
      </c>
      <c r="S824" s="202">
        <v>1</v>
      </c>
    </row>
    <row r="825" spans="6:19" x14ac:dyDescent="0.2">
      <c r="F825" s="123">
        <v>0</v>
      </c>
      <c r="G825" s="123">
        <v>0</v>
      </c>
      <c r="H825" s="199" t="b">
        <v>1</v>
      </c>
      <c r="I825" s="200">
        <v>0</v>
      </c>
      <c r="J825" s="200">
        <v>0</v>
      </c>
      <c r="K825" s="201">
        <v>0</v>
      </c>
      <c r="L825" s="201">
        <v>0</v>
      </c>
      <c r="M825" s="201">
        <v>0</v>
      </c>
      <c r="N825" s="201">
        <v>0</v>
      </c>
      <c r="O825" s="201">
        <v>0</v>
      </c>
      <c r="P825" s="201">
        <v>0</v>
      </c>
      <c r="Q825" s="201">
        <v>0</v>
      </c>
      <c r="R825" s="201">
        <v>0</v>
      </c>
      <c r="S825" s="202">
        <v>1</v>
      </c>
    </row>
    <row r="826" spans="6:19" x14ac:dyDescent="0.2">
      <c r="F826" s="123">
        <v>0</v>
      </c>
      <c r="G826" s="123">
        <v>0</v>
      </c>
      <c r="H826" s="199" t="b">
        <v>1</v>
      </c>
      <c r="I826" s="200">
        <v>0</v>
      </c>
      <c r="J826" s="200">
        <v>0</v>
      </c>
      <c r="K826" s="201">
        <v>0</v>
      </c>
      <c r="L826" s="201">
        <v>0</v>
      </c>
      <c r="M826" s="201">
        <v>0</v>
      </c>
      <c r="N826" s="201">
        <v>0</v>
      </c>
      <c r="O826" s="201">
        <v>0</v>
      </c>
      <c r="P826" s="201">
        <v>0</v>
      </c>
      <c r="Q826" s="201">
        <v>0</v>
      </c>
      <c r="R826" s="201">
        <v>0</v>
      </c>
      <c r="S826" s="202">
        <v>1</v>
      </c>
    </row>
    <row r="827" spans="6:19" x14ac:dyDescent="0.2">
      <c r="F827" s="123">
        <v>0</v>
      </c>
      <c r="G827" s="123">
        <v>0</v>
      </c>
      <c r="H827" s="199" t="b">
        <v>1</v>
      </c>
      <c r="I827" s="200">
        <v>0</v>
      </c>
      <c r="J827" s="200">
        <v>0</v>
      </c>
      <c r="K827" s="201">
        <v>0</v>
      </c>
      <c r="L827" s="201">
        <v>0</v>
      </c>
      <c r="M827" s="201">
        <v>0</v>
      </c>
      <c r="N827" s="201">
        <v>0</v>
      </c>
      <c r="O827" s="201">
        <v>0</v>
      </c>
      <c r="P827" s="201">
        <v>0</v>
      </c>
      <c r="Q827" s="201">
        <v>0</v>
      </c>
      <c r="R827" s="201">
        <v>0</v>
      </c>
      <c r="S827" s="202">
        <v>1</v>
      </c>
    </row>
    <row r="828" spans="6:19" x14ac:dyDescent="0.2">
      <c r="F828" s="123">
        <v>0</v>
      </c>
      <c r="G828" s="123">
        <v>0</v>
      </c>
      <c r="H828" s="199" t="b">
        <v>1</v>
      </c>
      <c r="I828" s="200">
        <v>0</v>
      </c>
      <c r="J828" s="200">
        <v>0</v>
      </c>
      <c r="K828" s="201">
        <v>0</v>
      </c>
      <c r="L828" s="201">
        <v>0</v>
      </c>
      <c r="M828" s="201">
        <v>0</v>
      </c>
      <c r="N828" s="201">
        <v>0</v>
      </c>
      <c r="O828" s="201">
        <v>0</v>
      </c>
      <c r="P828" s="201">
        <v>0</v>
      </c>
      <c r="Q828" s="201">
        <v>0</v>
      </c>
      <c r="R828" s="201">
        <v>0</v>
      </c>
      <c r="S828" s="202">
        <v>1</v>
      </c>
    </row>
    <row r="829" spans="6:19" x14ac:dyDescent="0.2">
      <c r="F829" s="123">
        <v>0</v>
      </c>
      <c r="G829" s="123">
        <v>0</v>
      </c>
      <c r="H829" s="199" t="b">
        <v>1</v>
      </c>
      <c r="I829" s="200">
        <v>0</v>
      </c>
      <c r="J829" s="200">
        <v>0</v>
      </c>
      <c r="K829" s="201">
        <v>0</v>
      </c>
      <c r="L829" s="201">
        <v>0</v>
      </c>
      <c r="M829" s="201">
        <v>0</v>
      </c>
      <c r="N829" s="201">
        <v>0</v>
      </c>
      <c r="O829" s="201">
        <v>0</v>
      </c>
      <c r="P829" s="201">
        <v>0</v>
      </c>
      <c r="Q829" s="201">
        <v>0</v>
      </c>
      <c r="R829" s="201">
        <v>0</v>
      </c>
      <c r="S829" s="202">
        <v>1</v>
      </c>
    </row>
    <row r="830" spans="6:19" x14ac:dyDescent="0.2">
      <c r="F830" s="123">
        <v>0</v>
      </c>
      <c r="G830" s="123">
        <v>0</v>
      </c>
      <c r="H830" s="199" t="b">
        <v>1</v>
      </c>
      <c r="I830" s="200">
        <v>0</v>
      </c>
      <c r="J830" s="200">
        <v>0</v>
      </c>
      <c r="K830" s="201">
        <v>0</v>
      </c>
      <c r="L830" s="201">
        <v>0</v>
      </c>
      <c r="M830" s="201">
        <v>0</v>
      </c>
      <c r="N830" s="201">
        <v>0</v>
      </c>
      <c r="O830" s="201">
        <v>0</v>
      </c>
      <c r="P830" s="201">
        <v>0</v>
      </c>
      <c r="Q830" s="201">
        <v>0</v>
      </c>
      <c r="R830" s="201">
        <v>0</v>
      </c>
      <c r="S830" s="202">
        <v>1</v>
      </c>
    </row>
    <row r="831" spans="6:19" x14ac:dyDescent="0.2">
      <c r="F831" s="123">
        <v>0</v>
      </c>
      <c r="G831" s="123">
        <v>0</v>
      </c>
      <c r="H831" s="199" t="b">
        <v>1</v>
      </c>
      <c r="I831" s="200">
        <v>0</v>
      </c>
      <c r="J831" s="200">
        <v>0</v>
      </c>
      <c r="K831" s="201">
        <v>0</v>
      </c>
      <c r="L831" s="201">
        <v>0</v>
      </c>
      <c r="M831" s="201">
        <v>0</v>
      </c>
      <c r="N831" s="201">
        <v>0</v>
      </c>
      <c r="O831" s="201">
        <v>0</v>
      </c>
      <c r="P831" s="201">
        <v>0</v>
      </c>
      <c r="Q831" s="201">
        <v>0</v>
      </c>
      <c r="R831" s="201">
        <v>0</v>
      </c>
      <c r="S831" s="202">
        <v>1</v>
      </c>
    </row>
    <row r="832" spans="6:19" x14ac:dyDescent="0.2">
      <c r="F832" s="123">
        <v>0</v>
      </c>
      <c r="G832" s="123">
        <v>0</v>
      </c>
      <c r="H832" s="199" t="b">
        <v>1</v>
      </c>
      <c r="I832" s="200">
        <v>0</v>
      </c>
      <c r="J832" s="200">
        <v>0</v>
      </c>
      <c r="K832" s="201">
        <v>0</v>
      </c>
      <c r="L832" s="201">
        <v>0</v>
      </c>
      <c r="M832" s="201">
        <v>0</v>
      </c>
      <c r="N832" s="201">
        <v>0</v>
      </c>
      <c r="O832" s="201">
        <v>0</v>
      </c>
      <c r="P832" s="201">
        <v>0</v>
      </c>
      <c r="Q832" s="201">
        <v>0</v>
      </c>
      <c r="R832" s="201">
        <v>0</v>
      </c>
      <c r="S832" s="202">
        <v>1</v>
      </c>
    </row>
    <row r="833" spans="6:19" x14ac:dyDescent="0.2">
      <c r="F833" s="123">
        <v>0</v>
      </c>
      <c r="G833" s="123">
        <v>0</v>
      </c>
      <c r="H833" s="199" t="b">
        <v>1</v>
      </c>
      <c r="I833" s="200">
        <v>0</v>
      </c>
      <c r="J833" s="200">
        <v>0</v>
      </c>
      <c r="K833" s="201">
        <v>0</v>
      </c>
      <c r="L833" s="201">
        <v>0</v>
      </c>
      <c r="M833" s="201">
        <v>0</v>
      </c>
      <c r="N833" s="201">
        <v>0</v>
      </c>
      <c r="O833" s="201">
        <v>0</v>
      </c>
      <c r="P833" s="201">
        <v>0</v>
      </c>
      <c r="Q833" s="201">
        <v>0</v>
      </c>
      <c r="R833" s="201">
        <v>0</v>
      </c>
      <c r="S833" s="202">
        <v>1</v>
      </c>
    </row>
    <row r="834" spans="6:19" x14ac:dyDescent="0.2">
      <c r="F834" s="123">
        <v>0</v>
      </c>
      <c r="G834" s="123">
        <v>0</v>
      </c>
      <c r="H834" s="199" t="b">
        <v>1</v>
      </c>
      <c r="I834" s="200">
        <v>0</v>
      </c>
      <c r="J834" s="200">
        <v>0</v>
      </c>
      <c r="K834" s="201">
        <v>0</v>
      </c>
      <c r="L834" s="201">
        <v>0</v>
      </c>
      <c r="M834" s="201">
        <v>0</v>
      </c>
      <c r="N834" s="201">
        <v>0</v>
      </c>
      <c r="O834" s="201">
        <v>0</v>
      </c>
      <c r="P834" s="201">
        <v>0</v>
      </c>
      <c r="Q834" s="201">
        <v>0</v>
      </c>
      <c r="R834" s="201">
        <v>0</v>
      </c>
      <c r="S834" s="202">
        <v>1</v>
      </c>
    </row>
    <row r="835" spans="6:19" x14ac:dyDescent="0.2">
      <c r="F835" s="123">
        <v>0</v>
      </c>
      <c r="G835" s="123">
        <v>0</v>
      </c>
      <c r="H835" s="199" t="b">
        <v>1</v>
      </c>
      <c r="I835" s="200">
        <v>0</v>
      </c>
      <c r="J835" s="200">
        <v>0</v>
      </c>
      <c r="K835" s="201">
        <v>0</v>
      </c>
      <c r="L835" s="201">
        <v>0</v>
      </c>
      <c r="M835" s="201">
        <v>0</v>
      </c>
      <c r="N835" s="201">
        <v>0</v>
      </c>
      <c r="O835" s="201">
        <v>0</v>
      </c>
      <c r="P835" s="201">
        <v>0</v>
      </c>
      <c r="Q835" s="201">
        <v>0</v>
      </c>
      <c r="R835" s="201">
        <v>0</v>
      </c>
      <c r="S835" s="202">
        <v>1</v>
      </c>
    </row>
    <row r="836" spans="6:19" x14ac:dyDescent="0.2">
      <c r="F836" s="123">
        <v>0</v>
      </c>
      <c r="G836" s="123">
        <v>0</v>
      </c>
      <c r="H836" s="199" t="b">
        <v>1</v>
      </c>
      <c r="I836" s="200">
        <v>0</v>
      </c>
      <c r="J836" s="200">
        <v>0</v>
      </c>
      <c r="K836" s="201">
        <v>0</v>
      </c>
      <c r="L836" s="201">
        <v>0</v>
      </c>
      <c r="M836" s="201">
        <v>0</v>
      </c>
      <c r="N836" s="201">
        <v>0</v>
      </c>
      <c r="O836" s="201">
        <v>0</v>
      </c>
      <c r="P836" s="201">
        <v>0</v>
      </c>
      <c r="Q836" s="201">
        <v>0</v>
      </c>
      <c r="R836" s="201">
        <v>0</v>
      </c>
      <c r="S836" s="202">
        <v>1</v>
      </c>
    </row>
    <row r="837" spans="6:19" x14ac:dyDescent="0.2">
      <c r="F837" s="123">
        <v>0</v>
      </c>
      <c r="G837" s="123">
        <v>0</v>
      </c>
      <c r="H837" s="199" t="b">
        <v>1</v>
      </c>
      <c r="I837" s="200">
        <v>0</v>
      </c>
      <c r="J837" s="200">
        <v>0</v>
      </c>
      <c r="K837" s="201">
        <v>0</v>
      </c>
      <c r="L837" s="201">
        <v>0</v>
      </c>
      <c r="M837" s="201">
        <v>0</v>
      </c>
      <c r="N837" s="201">
        <v>0</v>
      </c>
      <c r="O837" s="201">
        <v>0</v>
      </c>
      <c r="P837" s="201">
        <v>0</v>
      </c>
      <c r="Q837" s="201">
        <v>0</v>
      </c>
      <c r="R837" s="201">
        <v>0</v>
      </c>
      <c r="S837" s="202">
        <v>1</v>
      </c>
    </row>
    <row r="838" spans="6:19" x14ac:dyDescent="0.2">
      <c r="F838" s="123">
        <v>0</v>
      </c>
      <c r="G838" s="123">
        <v>0</v>
      </c>
      <c r="H838" s="199" t="b">
        <v>1</v>
      </c>
      <c r="I838" s="200">
        <v>0</v>
      </c>
      <c r="J838" s="200">
        <v>0</v>
      </c>
      <c r="K838" s="201">
        <v>0</v>
      </c>
      <c r="L838" s="201">
        <v>0</v>
      </c>
      <c r="M838" s="201">
        <v>0</v>
      </c>
      <c r="N838" s="201">
        <v>0</v>
      </c>
      <c r="O838" s="201">
        <v>0</v>
      </c>
      <c r="P838" s="201">
        <v>0</v>
      </c>
      <c r="Q838" s="201">
        <v>0</v>
      </c>
      <c r="R838" s="201">
        <v>0</v>
      </c>
      <c r="S838" s="202">
        <v>1</v>
      </c>
    </row>
    <row r="839" spans="6:19" x14ac:dyDescent="0.2">
      <c r="F839" s="123">
        <v>0</v>
      </c>
      <c r="G839" s="123">
        <v>0</v>
      </c>
      <c r="H839" s="199" t="b">
        <v>1</v>
      </c>
      <c r="I839" s="200">
        <v>0</v>
      </c>
      <c r="J839" s="200">
        <v>0</v>
      </c>
      <c r="K839" s="201">
        <v>0</v>
      </c>
      <c r="L839" s="201">
        <v>0</v>
      </c>
      <c r="M839" s="201">
        <v>0</v>
      </c>
      <c r="N839" s="201">
        <v>0</v>
      </c>
      <c r="O839" s="201">
        <v>0</v>
      </c>
      <c r="P839" s="201">
        <v>0</v>
      </c>
      <c r="Q839" s="201">
        <v>0</v>
      </c>
      <c r="R839" s="201">
        <v>0</v>
      </c>
      <c r="S839" s="202">
        <v>1</v>
      </c>
    </row>
    <row r="840" spans="6:19" x14ac:dyDescent="0.2">
      <c r="F840" s="123">
        <v>0</v>
      </c>
      <c r="G840" s="123">
        <v>0</v>
      </c>
      <c r="H840" s="199" t="b">
        <v>1</v>
      </c>
      <c r="I840" s="200">
        <v>0</v>
      </c>
      <c r="J840" s="200">
        <v>0</v>
      </c>
      <c r="K840" s="201">
        <v>0</v>
      </c>
      <c r="L840" s="201">
        <v>0</v>
      </c>
      <c r="M840" s="201">
        <v>0</v>
      </c>
      <c r="N840" s="201">
        <v>0</v>
      </c>
      <c r="O840" s="201">
        <v>0</v>
      </c>
      <c r="P840" s="201">
        <v>0</v>
      </c>
      <c r="Q840" s="201">
        <v>0</v>
      </c>
      <c r="R840" s="201">
        <v>0</v>
      </c>
      <c r="S840" s="202">
        <v>1</v>
      </c>
    </row>
    <row r="841" spans="6:19" x14ac:dyDescent="0.2">
      <c r="F841" s="123">
        <v>0</v>
      </c>
      <c r="G841" s="123">
        <v>0</v>
      </c>
      <c r="H841" s="199" t="b">
        <v>1</v>
      </c>
      <c r="I841" s="200">
        <v>0</v>
      </c>
      <c r="J841" s="200">
        <v>0</v>
      </c>
      <c r="K841" s="201">
        <v>0</v>
      </c>
      <c r="L841" s="201">
        <v>0</v>
      </c>
      <c r="M841" s="201">
        <v>0</v>
      </c>
      <c r="N841" s="201">
        <v>0</v>
      </c>
      <c r="O841" s="201">
        <v>0</v>
      </c>
      <c r="P841" s="201">
        <v>0</v>
      </c>
      <c r="Q841" s="201">
        <v>0</v>
      </c>
      <c r="R841" s="201">
        <v>0</v>
      </c>
      <c r="S841" s="202">
        <v>1</v>
      </c>
    </row>
    <row r="842" spans="6:19" x14ac:dyDescent="0.2">
      <c r="F842" s="123">
        <v>0</v>
      </c>
      <c r="G842" s="123">
        <v>0</v>
      </c>
      <c r="H842" s="199" t="b">
        <v>1</v>
      </c>
      <c r="I842" s="200">
        <v>0</v>
      </c>
      <c r="J842" s="200">
        <v>0</v>
      </c>
      <c r="K842" s="201">
        <v>0</v>
      </c>
      <c r="L842" s="201">
        <v>0</v>
      </c>
      <c r="M842" s="201">
        <v>0</v>
      </c>
      <c r="N842" s="201">
        <v>0</v>
      </c>
      <c r="O842" s="201">
        <v>0</v>
      </c>
      <c r="P842" s="201">
        <v>0</v>
      </c>
      <c r="Q842" s="201">
        <v>0</v>
      </c>
      <c r="R842" s="201">
        <v>0</v>
      </c>
      <c r="S842" s="202">
        <v>1</v>
      </c>
    </row>
    <row r="843" spans="6:19" x14ac:dyDescent="0.2">
      <c r="F843" s="123">
        <v>0</v>
      </c>
      <c r="G843" s="123">
        <v>0</v>
      </c>
      <c r="H843" s="199" t="b">
        <v>1</v>
      </c>
      <c r="I843" s="200">
        <v>0</v>
      </c>
      <c r="J843" s="200">
        <v>0</v>
      </c>
      <c r="K843" s="201">
        <v>0</v>
      </c>
      <c r="L843" s="201">
        <v>0</v>
      </c>
      <c r="M843" s="201">
        <v>0</v>
      </c>
      <c r="N843" s="201">
        <v>0</v>
      </c>
      <c r="O843" s="201">
        <v>0</v>
      </c>
      <c r="P843" s="201">
        <v>0</v>
      </c>
      <c r="Q843" s="201">
        <v>0</v>
      </c>
      <c r="R843" s="201">
        <v>0</v>
      </c>
      <c r="S843" s="202">
        <v>1</v>
      </c>
    </row>
    <row r="844" spans="6:19" x14ac:dyDescent="0.2">
      <c r="F844" s="123">
        <v>0</v>
      </c>
      <c r="G844" s="123">
        <v>0</v>
      </c>
      <c r="H844" s="199" t="b">
        <v>1</v>
      </c>
      <c r="I844" s="200">
        <v>0</v>
      </c>
      <c r="J844" s="200">
        <v>0</v>
      </c>
      <c r="K844" s="201">
        <v>0</v>
      </c>
      <c r="L844" s="201">
        <v>0</v>
      </c>
      <c r="M844" s="201">
        <v>0</v>
      </c>
      <c r="N844" s="201">
        <v>0</v>
      </c>
      <c r="O844" s="201">
        <v>0</v>
      </c>
      <c r="P844" s="201">
        <v>0</v>
      </c>
      <c r="Q844" s="201">
        <v>0</v>
      </c>
      <c r="R844" s="201">
        <v>0</v>
      </c>
      <c r="S844" s="202">
        <v>1</v>
      </c>
    </row>
    <row r="845" spans="6:19" x14ac:dyDescent="0.2">
      <c r="F845" s="123">
        <v>0</v>
      </c>
      <c r="G845" s="123">
        <v>0</v>
      </c>
      <c r="H845" s="199" t="b">
        <v>1</v>
      </c>
      <c r="I845" s="200">
        <v>0</v>
      </c>
      <c r="J845" s="200">
        <v>0</v>
      </c>
      <c r="K845" s="201">
        <v>0</v>
      </c>
      <c r="L845" s="201">
        <v>0</v>
      </c>
      <c r="M845" s="201">
        <v>0</v>
      </c>
      <c r="N845" s="201">
        <v>0</v>
      </c>
      <c r="O845" s="201">
        <v>0</v>
      </c>
      <c r="P845" s="201">
        <v>0</v>
      </c>
      <c r="Q845" s="201">
        <v>0</v>
      </c>
      <c r="R845" s="201">
        <v>0</v>
      </c>
      <c r="S845" s="202">
        <v>1</v>
      </c>
    </row>
    <row r="846" spans="6:19" x14ac:dyDescent="0.2">
      <c r="F846" s="123">
        <v>0</v>
      </c>
      <c r="G846" s="123">
        <v>0</v>
      </c>
      <c r="H846" s="199" t="b">
        <v>1</v>
      </c>
      <c r="I846" s="200">
        <v>0</v>
      </c>
      <c r="J846" s="200">
        <v>0</v>
      </c>
      <c r="K846" s="201">
        <v>0</v>
      </c>
      <c r="L846" s="201">
        <v>0</v>
      </c>
      <c r="M846" s="201">
        <v>0</v>
      </c>
      <c r="N846" s="201">
        <v>0</v>
      </c>
      <c r="O846" s="201">
        <v>0</v>
      </c>
      <c r="P846" s="201">
        <v>0</v>
      </c>
      <c r="Q846" s="201">
        <v>0</v>
      </c>
      <c r="R846" s="201">
        <v>0</v>
      </c>
      <c r="S846" s="202">
        <v>1</v>
      </c>
    </row>
    <row r="847" spans="6:19" x14ac:dyDescent="0.2">
      <c r="F847" s="123">
        <v>0</v>
      </c>
      <c r="G847" s="123">
        <v>0</v>
      </c>
      <c r="H847" s="199" t="b">
        <v>1</v>
      </c>
      <c r="I847" s="200">
        <v>0</v>
      </c>
      <c r="J847" s="200">
        <v>0</v>
      </c>
      <c r="K847" s="201">
        <v>0</v>
      </c>
      <c r="L847" s="201">
        <v>0</v>
      </c>
      <c r="M847" s="201">
        <v>0</v>
      </c>
      <c r="N847" s="201">
        <v>0</v>
      </c>
      <c r="O847" s="201">
        <v>0</v>
      </c>
      <c r="P847" s="201">
        <v>0</v>
      </c>
      <c r="Q847" s="201">
        <v>0</v>
      </c>
      <c r="R847" s="201">
        <v>0</v>
      </c>
      <c r="S847" s="202">
        <v>1</v>
      </c>
    </row>
    <row r="848" spans="6:19" x14ac:dyDescent="0.2">
      <c r="F848" s="123">
        <v>0</v>
      </c>
      <c r="G848" s="123">
        <v>0</v>
      </c>
      <c r="H848" s="199" t="b">
        <v>1</v>
      </c>
      <c r="I848" s="200">
        <v>0</v>
      </c>
      <c r="J848" s="200">
        <v>0</v>
      </c>
      <c r="K848" s="201">
        <v>0</v>
      </c>
      <c r="L848" s="201">
        <v>0</v>
      </c>
      <c r="M848" s="201">
        <v>0</v>
      </c>
      <c r="N848" s="201">
        <v>0</v>
      </c>
      <c r="O848" s="201">
        <v>0</v>
      </c>
      <c r="P848" s="201">
        <v>0</v>
      </c>
      <c r="Q848" s="201">
        <v>0</v>
      </c>
      <c r="R848" s="201">
        <v>0</v>
      </c>
      <c r="S848" s="202">
        <v>1</v>
      </c>
    </row>
    <row r="849" spans="6:19" x14ac:dyDescent="0.2">
      <c r="F849" s="123">
        <v>0</v>
      </c>
      <c r="G849" s="123">
        <v>0</v>
      </c>
      <c r="H849" s="199" t="b">
        <v>1</v>
      </c>
      <c r="I849" s="200">
        <v>0</v>
      </c>
      <c r="J849" s="200">
        <v>0</v>
      </c>
      <c r="K849" s="201">
        <v>0</v>
      </c>
      <c r="L849" s="201">
        <v>0</v>
      </c>
      <c r="M849" s="201">
        <v>0</v>
      </c>
      <c r="N849" s="201">
        <v>0</v>
      </c>
      <c r="O849" s="201">
        <v>0</v>
      </c>
      <c r="P849" s="201">
        <v>0</v>
      </c>
      <c r="Q849" s="201">
        <v>0</v>
      </c>
      <c r="R849" s="201">
        <v>0</v>
      </c>
      <c r="S849" s="202">
        <v>1</v>
      </c>
    </row>
    <row r="850" spans="6:19" x14ac:dyDescent="0.2">
      <c r="F850" s="123">
        <v>0</v>
      </c>
      <c r="G850" s="123">
        <v>0</v>
      </c>
      <c r="H850" s="199" t="b">
        <v>1</v>
      </c>
      <c r="I850" s="200">
        <v>0</v>
      </c>
      <c r="J850" s="200">
        <v>0</v>
      </c>
      <c r="K850" s="201">
        <v>0</v>
      </c>
      <c r="L850" s="201">
        <v>0</v>
      </c>
      <c r="M850" s="201">
        <v>0</v>
      </c>
      <c r="N850" s="201">
        <v>0</v>
      </c>
      <c r="O850" s="201">
        <v>0</v>
      </c>
      <c r="P850" s="201">
        <v>0</v>
      </c>
      <c r="Q850" s="201">
        <v>0</v>
      </c>
      <c r="R850" s="201">
        <v>0</v>
      </c>
      <c r="S850" s="202">
        <v>1</v>
      </c>
    </row>
    <row r="851" spans="6:19" x14ac:dyDescent="0.2">
      <c r="F851" s="123">
        <v>0</v>
      </c>
      <c r="G851" s="123">
        <v>0</v>
      </c>
      <c r="H851" s="199" t="b">
        <v>1</v>
      </c>
      <c r="I851" s="200">
        <v>0</v>
      </c>
      <c r="J851" s="200">
        <v>0</v>
      </c>
      <c r="K851" s="201">
        <v>0</v>
      </c>
      <c r="L851" s="201">
        <v>0</v>
      </c>
      <c r="M851" s="201">
        <v>0</v>
      </c>
      <c r="N851" s="201">
        <v>0</v>
      </c>
      <c r="O851" s="201">
        <v>0</v>
      </c>
      <c r="P851" s="201">
        <v>0</v>
      </c>
      <c r="Q851" s="201">
        <v>0</v>
      </c>
      <c r="R851" s="201">
        <v>0</v>
      </c>
      <c r="S851" s="202">
        <v>1</v>
      </c>
    </row>
    <row r="852" spans="6:19" x14ac:dyDescent="0.2">
      <c r="F852" s="123">
        <v>0</v>
      </c>
      <c r="G852" s="123">
        <v>0</v>
      </c>
      <c r="H852" s="199" t="b">
        <v>1</v>
      </c>
      <c r="I852" s="200">
        <v>0</v>
      </c>
      <c r="J852" s="200">
        <v>0</v>
      </c>
      <c r="K852" s="201">
        <v>0</v>
      </c>
      <c r="L852" s="201">
        <v>0</v>
      </c>
      <c r="M852" s="201">
        <v>0</v>
      </c>
      <c r="N852" s="201">
        <v>0</v>
      </c>
      <c r="O852" s="201">
        <v>0</v>
      </c>
      <c r="P852" s="201">
        <v>0</v>
      </c>
      <c r="Q852" s="201">
        <v>0</v>
      </c>
      <c r="R852" s="201">
        <v>0</v>
      </c>
      <c r="S852" s="202">
        <v>1</v>
      </c>
    </row>
    <row r="853" spans="6:19" x14ac:dyDescent="0.2">
      <c r="F853" s="123">
        <v>0</v>
      </c>
      <c r="G853" s="123">
        <v>0</v>
      </c>
      <c r="H853" s="199" t="b">
        <v>1</v>
      </c>
      <c r="I853" s="200">
        <v>0</v>
      </c>
      <c r="J853" s="200">
        <v>0</v>
      </c>
      <c r="K853" s="201">
        <v>0</v>
      </c>
      <c r="L853" s="201">
        <v>0</v>
      </c>
      <c r="M853" s="201">
        <v>0</v>
      </c>
      <c r="N853" s="201">
        <v>0</v>
      </c>
      <c r="O853" s="201">
        <v>0</v>
      </c>
      <c r="P853" s="201">
        <v>0</v>
      </c>
      <c r="Q853" s="201">
        <v>0</v>
      </c>
      <c r="R853" s="201">
        <v>0</v>
      </c>
      <c r="S853" s="202">
        <v>1</v>
      </c>
    </row>
    <row r="854" spans="6:19" x14ac:dyDescent="0.2">
      <c r="F854" s="123">
        <v>0</v>
      </c>
      <c r="G854" s="123">
        <v>0</v>
      </c>
      <c r="H854" s="199" t="b">
        <v>1</v>
      </c>
      <c r="I854" s="200">
        <v>0</v>
      </c>
      <c r="J854" s="200">
        <v>0</v>
      </c>
      <c r="K854" s="201">
        <v>0</v>
      </c>
      <c r="L854" s="201">
        <v>0</v>
      </c>
      <c r="M854" s="201">
        <v>0</v>
      </c>
      <c r="N854" s="201">
        <v>0</v>
      </c>
      <c r="O854" s="201">
        <v>0</v>
      </c>
      <c r="P854" s="201">
        <v>0</v>
      </c>
      <c r="Q854" s="201">
        <v>0</v>
      </c>
      <c r="R854" s="201">
        <v>0</v>
      </c>
      <c r="S854" s="202">
        <v>1</v>
      </c>
    </row>
    <row r="855" spans="6:19" x14ac:dyDescent="0.2">
      <c r="F855" s="123">
        <v>0</v>
      </c>
      <c r="G855" s="123">
        <v>0</v>
      </c>
      <c r="H855" s="199" t="b">
        <v>1</v>
      </c>
      <c r="I855" s="200">
        <v>0</v>
      </c>
      <c r="J855" s="200">
        <v>0</v>
      </c>
      <c r="K855" s="201">
        <v>0</v>
      </c>
      <c r="L855" s="201">
        <v>0</v>
      </c>
      <c r="M855" s="201">
        <v>0</v>
      </c>
      <c r="N855" s="201">
        <v>0</v>
      </c>
      <c r="O855" s="201">
        <v>0</v>
      </c>
      <c r="P855" s="201">
        <v>0</v>
      </c>
      <c r="Q855" s="201">
        <v>0</v>
      </c>
      <c r="R855" s="201">
        <v>0</v>
      </c>
      <c r="S855" s="202">
        <v>1</v>
      </c>
    </row>
    <row r="856" spans="6:19" x14ac:dyDescent="0.2">
      <c r="F856" s="123">
        <v>0</v>
      </c>
      <c r="G856" s="123">
        <v>0</v>
      </c>
      <c r="H856" s="199" t="b">
        <v>1</v>
      </c>
      <c r="I856" s="200">
        <v>0</v>
      </c>
      <c r="J856" s="200">
        <v>0</v>
      </c>
      <c r="K856" s="201">
        <v>0</v>
      </c>
      <c r="L856" s="201">
        <v>0</v>
      </c>
      <c r="M856" s="201">
        <v>0</v>
      </c>
      <c r="N856" s="201">
        <v>0</v>
      </c>
      <c r="O856" s="201">
        <v>0</v>
      </c>
      <c r="P856" s="201">
        <v>0</v>
      </c>
      <c r="Q856" s="201">
        <v>0</v>
      </c>
      <c r="R856" s="201">
        <v>0</v>
      </c>
      <c r="S856" s="202">
        <v>1</v>
      </c>
    </row>
    <row r="857" spans="6:19" x14ac:dyDescent="0.2">
      <c r="F857" s="123">
        <v>0</v>
      </c>
      <c r="G857" s="123">
        <v>0</v>
      </c>
      <c r="H857" s="199" t="b">
        <v>1</v>
      </c>
      <c r="I857" s="200">
        <v>0</v>
      </c>
      <c r="J857" s="200">
        <v>0</v>
      </c>
      <c r="K857" s="201">
        <v>0</v>
      </c>
      <c r="L857" s="201">
        <v>0</v>
      </c>
      <c r="M857" s="201">
        <v>0</v>
      </c>
      <c r="N857" s="201">
        <v>0</v>
      </c>
      <c r="O857" s="201">
        <v>0</v>
      </c>
      <c r="P857" s="201">
        <v>0</v>
      </c>
      <c r="Q857" s="201">
        <v>0</v>
      </c>
      <c r="R857" s="201">
        <v>0</v>
      </c>
      <c r="S857" s="202">
        <v>1</v>
      </c>
    </row>
    <row r="858" spans="6:19" x14ac:dyDescent="0.2">
      <c r="F858" s="123">
        <v>0</v>
      </c>
      <c r="G858" s="123">
        <v>0</v>
      </c>
      <c r="H858" s="199" t="b">
        <v>1</v>
      </c>
      <c r="I858" s="200">
        <v>0</v>
      </c>
      <c r="J858" s="200">
        <v>0</v>
      </c>
      <c r="K858" s="201">
        <v>0</v>
      </c>
      <c r="L858" s="201">
        <v>0</v>
      </c>
      <c r="M858" s="201">
        <v>0</v>
      </c>
      <c r="N858" s="201">
        <v>0</v>
      </c>
      <c r="O858" s="201">
        <v>0</v>
      </c>
      <c r="P858" s="201">
        <v>0</v>
      </c>
      <c r="Q858" s="201">
        <v>0</v>
      </c>
      <c r="R858" s="201">
        <v>0</v>
      </c>
      <c r="S858" s="202">
        <v>1</v>
      </c>
    </row>
    <row r="859" spans="6:19" x14ac:dyDescent="0.2">
      <c r="F859" s="123">
        <v>0</v>
      </c>
      <c r="G859" s="123">
        <v>0</v>
      </c>
      <c r="H859" s="199" t="b">
        <v>1</v>
      </c>
      <c r="I859" s="200">
        <v>0</v>
      </c>
      <c r="J859" s="200">
        <v>0</v>
      </c>
      <c r="K859" s="201">
        <v>0</v>
      </c>
      <c r="L859" s="201">
        <v>0</v>
      </c>
      <c r="M859" s="201">
        <v>0</v>
      </c>
      <c r="N859" s="201">
        <v>0</v>
      </c>
      <c r="O859" s="201">
        <v>0</v>
      </c>
      <c r="P859" s="201">
        <v>0</v>
      </c>
      <c r="Q859" s="201">
        <v>0</v>
      </c>
      <c r="R859" s="201">
        <v>0</v>
      </c>
      <c r="S859" s="202">
        <v>1</v>
      </c>
    </row>
    <row r="860" spans="6:19" x14ac:dyDescent="0.2">
      <c r="F860" s="123">
        <v>0</v>
      </c>
      <c r="G860" s="123">
        <v>0</v>
      </c>
      <c r="H860" s="199" t="b">
        <v>1</v>
      </c>
      <c r="I860" s="200">
        <v>0</v>
      </c>
      <c r="J860" s="200">
        <v>0</v>
      </c>
      <c r="K860" s="201">
        <v>0</v>
      </c>
      <c r="L860" s="201">
        <v>0</v>
      </c>
      <c r="M860" s="201">
        <v>0</v>
      </c>
      <c r="N860" s="201">
        <v>0</v>
      </c>
      <c r="O860" s="201">
        <v>0</v>
      </c>
      <c r="P860" s="201">
        <v>0</v>
      </c>
      <c r="Q860" s="201">
        <v>0</v>
      </c>
      <c r="R860" s="201">
        <v>0</v>
      </c>
      <c r="S860" s="202">
        <v>1</v>
      </c>
    </row>
    <row r="861" spans="6:19" x14ac:dyDescent="0.2">
      <c r="F861" s="123">
        <v>0</v>
      </c>
      <c r="G861" s="123">
        <v>0</v>
      </c>
      <c r="H861" s="199" t="b">
        <v>1</v>
      </c>
      <c r="I861" s="200">
        <v>0</v>
      </c>
      <c r="J861" s="200">
        <v>0</v>
      </c>
      <c r="K861" s="201">
        <v>0</v>
      </c>
      <c r="L861" s="201">
        <v>0</v>
      </c>
      <c r="M861" s="201">
        <v>0</v>
      </c>
      <c r="N861" s="201">
        <v>0</v>
      </c>
      <c r="O861" s="201">
        <v>0</v>
      </c>
      <c r="P861" s="201">
        <v>0</v>
      </c>
      <c r="Q861" s="201">
        <v>0</v>
      </c>
      <c r="R861" s="201">
        <v>0</v>
      </c>
      <c r="S861" s="202">
        <v>1</v>
      </c>
    </row>
    <row r="862" spans="6:19" x14ac:dyDescent="0.2">
      <c r="F862" s="123">
        <v>0</v>
      </c>
      <c r="G862" s="123">
        <v>0</v>
      </c>
      <c r="H862" s="199" t="b">
        <v>1</v>
      </c>
      <c r="I862" s="200">
        <v>0</v>
      </c>
      <c r="J862" s="200">
        <v>0</v>
      </c>
      <c r="K862" s="201">
        <v>0</v>
      </c>
      <c r="L862" s="201">
        <v>0</v>
      </c>
      <c r="M862" s="201">
        <v>0</v>
      </c>
      <c r="N862" s="201">
        <v>0</v>
      </c>
      <c r="O862" s="201">
        <v>0</v>
      </c>
      <c r="P862" s="201">
        <v>0</v>
      </c>
      <c r="Q862" s="201">
        <v>0</v>
      </c>
      <c r="R862" s="201">
        <v>0</v>
      </c>
      <c r="S862" s="202">
        <v>1</v>
      </c>
    </row>
    <row r="863" spans="6:19" x14ac:dyDescent="0.2">
      <c r="F863" s="123">
        <v>0</v>
      </c>
      <c r="G863" s="123">
        <v>0</v>
      </c>
      <c r="H863" s="199" t="b">
        <v>1</v>
      </c>
      <c r="I863" s="200">
        <v>0</v>
      </c>
      <c r="J863" s="200">
        <v>0</v>
      </c>
      <c r="K863" s="201">
        <v>0</v>
      </c>
      <c r="L863" s="201">
        <v>0</v>
      </c>
      <c r="M863" s="201">
        <v>0</v>
      </c>
      <c r="N863" s="201">
        <v>0</v>
      </c>
      <c r="O863" s="201">
        <v>0</v>
      </c>
      <c r="P863" s="201">
        <v>0</v>
      </c>
      <c r="Q863" s="201">
        <v>0</v>
      </c>
      <c r="R863" s="201">
        <v>0</v>
      </c>
      <c r="S863" s="202">
        <v>1</v>
      </c>
    </row>
    <row r="864" spans="6:19" x14ac:dyDescent="0.2">
      <c r="F864" s="123">
        <v>0</v>
      </c>
      <c r="G864" s="123">
        <v>0</v>
      </c>
      <c r="H864" s="199" t="b">
        <v>1</v>
      </c>
      <c r="I864" s="200">
        <v>0</v>
      </c>
      <c r="J864" s="200">
        <v>0</v>
      </c>
      <c r="K864" s="201">
        <v>0</v>
      </c>
      <c r="L864" s="201">
        <v>0</v>
      </c>
      <c r="M864" s="201">
        <v>0</v>
      </c>
      <c r="N864" s="201">
        <v>0</v>
      </c>
      <c r="O864" s="201">
        <v>0</v>
      </c>
      <c r="P864" s="201">
        <v>0</v>
      </c>
      <c r="Q864" s="201">
        <v>0</v>
      </c>
      <c r="R864" s="201">
        <v>0</v>
      </c>
      <c r="S864" s="202">
        <v>1</v>
      </c>
    </row>
    <row r="865" spans="6:19" x14ac:dyDescent="0.2">
      <c r="F865" s="123">
        <v>0</v>
      </c>
      <c r="G865" s="123">
        <v>0</v>
      </c>
      <c r="H865" s="199" t="b">
        <v>1</v>
      </c>
      <c r="I865" s="200">
        <v>0</v>
      </c>
      <c r="J865" s="200">
        <v>0</v>
      </c>
      <c r="K865" s="201">
        <v>0</v>
      </c>
      <c r="L865" s="201">
        <v>0</v>
      </c>
      <c r="M865" s="201">
        <v>0</v>
      </c>
      <c r="N865" s="201">
        <v>0</v>
      </c>
      <c r="O865" s="201">
        <v>0</v>
      </c>
      <c r="P865" s="201">
        <v>0</v>
      </c>
      <c r="Q865" s="201">
        <v>0</v>
      </c>
      <c r="R865" s="201">
        <v>0</v>
      </c>
      <c r="S865" s="202">
        <v>1</v>
      </c>
    </row>
    <row r="866" spans="6:19" x14ac:dyDescent="0.2">
      <c r="F866" s="123">
        <v>0</v>
      </c>
      <c r="G866" s="123">
        <v>0</v>
      </c>
      <c r="H866" s="199" t="b">
        <v>1</v>
      </c>
      <c r="I866" s="200">
        <v>0</v>
      </c>
      <c r="J866" s="200">
        <v>0</v>
      </c>
      <c r="K866" s="201">
        <v>0</v>
      </c>
      <c r="L866" s="201">
        <v>0</v>
      </c>
      <c r="M866" s="201">
        <v>0</v>
      </c>
      <c r="N866" s="201">
        <v>0</v>
      </c>
      <c r="O866" s="201">
        <v>0</v>
      </c>
      <c r="P866" s="201">
        <v>0</v>
      </c>
      <c r="Q866" s="201">
        <v>0</v>
      </c>
      <c r="R866" s="201">
        <v>0</v>
      </c>
      <c r="S866" s="202">
        <v>1</v>
      </c>
    </row>
    <row r="867" spans="6:19" x14ac:dyDescent="0.2">
      <c r="F867" s="123">
        <v>0</v>
      </c>
      <c r="G867" s="123">
        <v>0</v>
      </c>
      <c r="H867" s="199" t="b">
        <v>1</v>
      </c>
      <c r="I867" s="200">
        <v>0</v>
      </c>
      <c r="J867" s="200">
        <v>0</v>
      </c>
      <c r="K867" s="201">
        <v>0</v>
      </c>
      <c r="L867" s="201">
        <v>0</v>
      </c>
      <c r="M867" s="201">
        <v>0</v>
      </c>
      <c r="N867" s="201">
        <v>0</v>
      </c>
      <c r="O867" s="201">
        <v>0</v>
      </c>
      <c r="P867" s="201">
        <v>0</v>
      </c>
      <c r="Q867" s="201">
        <v>0</v>
      </c>
      <c r="R867" s="201">
        <v>0</v>
      </c>
      <c r="S867" s="202">
        <v>1</v>
      </c>
    </row>
    <row r="868" spans="6:19" x14ac:dyDescent="0.2">
      <c r="F868" s="123">
        <v>0</v>
      </c>
      <c r="G868" s="123">
        <v>0</v>
      </c>
      <c r="H868" s="199" t="b">
        <v>1</v>
      </c>
      <c r="I868" s="200">
        <v>0</v>
      </c>
      <c r="J868" s="200">
        <v>0</v>
      </c>
      <c r="K868" s="201">
        <v>0</v>
      </c>
      <c r="L868" s="201">
        <v>0</v>
      </c>
      <c r="M868" s="201">
        <v>0</v>
      </c>
      <c r="N868" s="201">
        <v>0</v>
      </c>
      <c r="O868" s="201">
        <v>0</v>
      </c>
      <c r="P868" s="201">
        <v>0</v>
      </c>
      <c r="Q868" s="201">
        <v>0</v>
      </c>
      <c r="R868" s="201">
        <v>0</v>
      </c>
      <c r="S868" s="202">
        <v>1</v>
      </c>
    </row>
    <row r="869" spans="6:19" x14ac:dyDescent="0.2">
      <c r="F869" s="123">
        <v>0</v>
      </c>
      <c r="G869" s="123">
        <v>0</v>
      </c>
      <c r="H869" s="199" t="b">
        <v>1</v>
      </c>
      <c r="I869" s="200">
        <v>0</v>
      </c>
      <c r="J869" s="200">
        <v>0</v>
      </c>
      <c r="K869" s="201">
        <v>0</v>
      </c>
      <c r="L869" s="201">
        <v>0</v>
      </c>
      <c r="M869" s="201">
        <v>0</v>
      </c>
      <c r="N869" s="201">
        <v>0</v>
      </c>
      <c r="O869" s="201">
        <v>0</v>
      </c>
      <c r="P869" s="201">
        <v>0</v>
      </c>
      <c r="Q869" s="201">
        <v>0</v>
      </c>
      <c r="R869" s="201">
        <v>0</v>
      </c>
      <c r="S869" s="202">
        <v>1</v>
      </c>
    </row>
    <row r="870" spans="6:19" x14ac:dyDescent="0.2">
      <c r="F870" s="123">
        <v>0</v>
      </c>
      <c r="G870" s="123">
        <v>0</v>
      </c>
      <c r="H870" s="199" t="b">
        <v>1</v>
      </c>
      <c r="I870" s="200">
        <v>0</v>
      </c>
      <c r="J870" s="200">
        <v>0</v>
      </c>
      <c r="K870" s="201">
        <v>0</v>
      </c>
      <c r="L870" s="201">
        <v>0</v>
      </c>
      <c r="M870" s="201">
        <v>0</v>
      </c>
      <c r="N870" s="201">
        <v>0</v>
      </c>
      <c r="O870" s="201">
        <v>0</v>
      </c>
      <c r="P870" s="201">
        <v>0</v>
      </c>
      <c r="Q870" s="201">
        <v>0</v>
      </c>
      <c r="R870" s="201">
        <v>0</v>
      </c>
      <c r="S870" s="202">
        <v>1</v>
      </c>
    </row>
    <row r="871" spans="6:19" x14ac:dyDescent="0.2">
      <c r="F871" s="123">
        <v>0</v>
      </c>
      <c r="G871" s="123">
        <v>0</v>
      </c>
      <c r="H871" s="199" t="b">
        <v>1</v>
      </c>
      <c r="I871" s="200">
        <v>0</v>
      </c>
      <c r="J871" s="200">
        <v>0</v>
      </c>
      <c r="K871" s="201">
        <v>0</v>
      </c>
      <c r="L871" s="201">
        <v>0</v>
      </c>
      <c r="M871" s="201">
        <v>0</v>
      </c>
      <c r="N871" s="201">
        <v>0</v>
      </c>
      <c r="O871" s="201">
        <v>0</v>
      </c>
      <c r="P871" s="201">
        <v>0</v>
      </c>
      <c r="Q871" s="201">
        <v>0</v>
      </c>
      <c r="R871" s="201">
        <v>0</v>
      </c>
      <c r="S871" s="202">
        <v>1</v>
      </c>
    </row>
    <row r="872" spans="6:19" x14ac:dyDescent="0.2">
      <c r="F872" s="123">
        <v>0</v>
      </c>
      <c r="G872" s="123">
        <v>0</v>
      </c>
      <c r="H872" s="199" t="b">
        <v>1</v>
      </c>
      <c r="I872" s="200">
        <v>0</v>
      </c>
      <c r="J872" s="200">
        <v>0</v>
      </c>
      <c r="K872" s="201">
        <v>0</v>
      </c>
      <c r="L872" s="201">
        <v>0</v>
      </c>
      <c r="M872" s="201">
        <v>0</v>
      </c>
      <c r="N872" s="201">
        <v>0</v>
      </c>
      <c r="O872" s="201">
        <v>0</v>
      </c>
      <c r="P872" s="201">
        <v>0</v>
      </c>
      <c r="Q872" s="201">
        <v>0</v>
      </c>
      <c r="R872" s="201">
        <v>0</v>
      </c>
      <c r="S872" s="202">
        <v>1</v>
      </c>
    </row>
    <row r="873" spans="6:19" x14ac:dyDescent="0.2">
      <c r="F873" s="123">
        <v>0</v>
      </c>
      <c r="G873" s="123">
        <v>0</v>
      </c>
      <c r="H873" s="199" t="b">
        <v>1</v>
      </c>
      <c r="I873" s="200">
        <v>0</v>
      </c>
      <c r="J873" s="200">
        <v>0</v>
      </c>
      <c r="K873" s="201">
        <v>0</v>
      </c>
      <c r="L873" s="201">
        <v>0</v>
      </c>
      <c r="M873" s="201">
        <v>0</v>
      </c>
      <c r="N873" s="201">
        <v>0</v>
      </c>
      <c r="O873" s="201">
        <v>0</v>
      </c>
      <c r="P873" s="201">
        <v>0</v>
      </c>
      <c r="Q873" s="201">
        <v>0</v>
      </c>
      <c r="R873" s="201">
        <v>0</v>
      </c>
      <c r="S873" s="202">
        <v>1</v>
      </c>
    </row>
    <row r="874" spans="6:19" x14ac:dyDescent="0.2">
      <c r="F874" s="123">
        <v>0</v>
      </c>
      <c r="G874" s="123">
        <v>0</v>
      </c>
      <c r="H874" s="199" t="b">
        <v>1</v>
      </c>
      <c r="I874" s="200">
        <v>0</v>
      </c>
      <c r="J874" s="200">
        <v>0</v>
      </c>
      <c r="K874" s="201">
        <v>0</v>
      </c>
      <c r="L874" s="201">
        <v>0</v>
      </c>
      <c r="M874" s="201">
        <v>0</v>
      </c>
      <c r="N874" s="201">
        <v>0</v>
      </c>
      <c r="O874" s="201">
        <v>0</v>
      </c>
      <c r="P874" s="201">
        <v>0</v>
      </c>
      <c r="Q874" s="201">
        <v>0</v>
      </c>
      <c r="R874" s="201">
        <v>0</v>
      </c>
      <c r="S874" s="202">
        <v>1</v>
      </c>
    </row>
    <row r="875" spans="6:19" x14ac:dyDescent="0.2">
      <c r="F875" s="123">
        <v>0</v>
      </c>
      <c r="G875" s="123">
        <v>0</v>
      </c>
      <c r="H875" s="199" t="b">
        <v>1</v>
      </c>
      <c r="I875" s="200">
        <v>0</v>
      </c>
      <c r="J875" s="200">
        <v>0</v>
      </c>
      <c r="K875" s="201">
        <v>0</v>
      </c>
      <c r="L875" s="201">
        <v>0</v>
      </c>
      <c r="M875" s="201">
        <v>0</v>
      </c>
      <c r="N875" s="201">
        <v>0</v>
      </c>
      <c r="O875" s="201">
        <v>0</v>
      </c>
      <c r="P875" s="201">
        <v>0</v>
      </c>
      <c r="Q875" s="201">
        <v>0</v>
      </c>
      <c r="R875" s="201">
        <v>0</v>
      </c>
      <c r="S875" s="202">
        <v>1</v>
      </c>
    </row>
    <row r="876" spans="6:19" x14ac:dyDescent="0.2">
      <c r="F876" s="123">
        <v>0</v>
      </c>
      <c r="G876" s="123">
        <v>0</v>
      </c>
      <c r="H876" s="199" t="b">
        <v>1</v>
      </c>
      <c r="I876" s="200">
        <v>0</v>
      </c>
      <c r="J876" s="200">
        <v>0</v>
      </c>
      <c r="K876" s="201">
        <v>0</v>
      </c>
      <c r="L876" s="201">
        <v>0</v>
      </c>
      <c r="M876" s="201">
        <v>0</v>
      </c>
      <c r="N876" s="201">
        <v>0</v>
      </c>
      <c r="O876" s="201">
        <v>0</v>
      </c>
      <c r="P876" s="201">
        <v>0</v>
      </c>
      <c r="Q876" s="201">
        <v>0</v>
      </c>
      <c r="R876" s="201">
        <v>0</v>
      </c>
      <c r="S876" s="202">
        <v>1</v>
      </c>
    </row>
    <row r="877" spans="6:19" x14ac:dyDescent="0.2">
      <c r="F877" s="123">
        <v>0</v>
      </c>
      <c r="G877" s="123">
        <v>0</v>
      </c>
      <c r="H877" s="199" t="b">
        <v>1</v>
      </c>
      <c r="I877" s="200">
        <v>0</v>
      </c>
      <c r="J877" s="200">
        <v>0</v>
      </c>
      <c r="K877" s="201">
        <v>0</v>
      </c>
      <c r="L877" s="201">
        <v>0</v>
      </c>
      <c r="M877" s="201">
        <v>0</v>
      </c>
      <c r="N877" s="201">
        <v>0</v>
      </c>
      <c r="O877" s="201">
        <v>0</v>
      </c>
      <c r="P877" s="201">
        <v>0</v>
      </c>
      <c r="Q877" s="201">
        <v>0</v>
      </c>
      <c r="R877" s="201">
        <v>0</v>
      </c>
      <c r="S877" s="202">
        <v>1</v>
      </c>
    </row>
    <row r="878" spans="6:19" x14ac:dyDescent="0.2">
      <c r="F878" s="123">
        <v>0</v>
      </c>
      <c r="G878" s="123">
        <v>0</v>
      </c>
      <c r="H878" s="199" t="b">
        <v>1</v>
      </c>
      <c r="I878" s="200">
        <v>0</v>
      </c>
      <c r="J878" s="200">
        <v>0</v>
      </c>
      <c r="K878" s="201">
        <v>0</v>
      </c>
      <c r="L878" s="201">
        <v>0</v>
      </c>
      <c r="M878" s="201">
        <v>0</v>
      </c>
      <c r="N878" s="201">
        <v>0</v>
      </c>
      <c r="O878" s="201">
        <v>0</v>
      </c>
      <c r="P878" s="201">
        <v>0</v>
      </c>
      <c r="Q878" s="201">
        <v>0</v>
      </c>
      <c r="R878" s="201">
        <v>0</v>
      </c>
      <c r="S878" s="202">
        <v>1</v>
      </c>
    </row>
    <row r="879" spans="6:19" x14ac:dyDescent="0.2">
      <c r="F879" s="123">
        <v>0</v>
      </c>
      <c r="G879" s="123">
        <v>0</v>
      </c>
      <c r="H879" s="199" t="b">
        <v>1</v>
      </c>
      <c r="I879" s="200">
        <v>0</v>
      </c>
      <c r="J879" s="200">
        <v>0</v>
      </c>
      <c r="K879" s="201">
        <v>0</v>
      </c>
      <c r="L879" s="201">
        <v>0</v>
      </c>
      <c r="M879" s="201">
        <v>0</v>
      </c>
      <c r="N879" s="201">
        <v>0</v>
      </c>
      <c r="O879" s="201">
        <v>0</v>
      </c>
      <c r="P879" s="201">
        <v>0</v>
      </c>
      <c r="Q879" s="201">
        <v>0</v>
      </c>
      <c r="R879" s="201">
        <v>0</v>
      </c>
      <c r="S879" s="202">
        <v>1</v>
      </c>
    </row>
    <row r="880" spans="6:19" x14ac:dyDescent="0.2">
      <c r="F880" s="123">
        <v>0</v>
      </c>
      <c r="G880" s="123">
        <v>0</v>
      </c>
      <c r="H880" s="199" t="b">
        <v>1</v>
      </c>
      <c r="I880" s="200">
        <v>0</v>
      </c>
      <c r="J880" s="200">
        <v>0</v>
      </c>
      <c r="K880" s="201">
        <v>0</v>
      </c>
      <c r="L880" s="201">
        <v>0</v>
      </c>
      <c r="M880" s="201">
        <v>0</v>
      </c>
      <c r="N880" s="201">
        <v>0</v>
      </c>
      <c r="O880" s="201">
        <v>0</v>
      </c>
      <c r="P880" s="201">
        <v>0</v>
      </c>
      <c r="Q880" s="201">
        <v>0</v>
      </c>
      <c r="R880" s="201">
        <v>0</v>
      </c>
      <c r="S880" s="202">
        <v>1</v>
      </c>
    </row>
    <row r="881" spans="6:19" x14ac:dyDescent="0.2">
      <c r="F881" s="123">
        <v>0</v>
      </c>
      <c r="G881" s="123">
        <v>0</v>
      </c>
      <c r="H881" s="199" t="b">
        <v>1</v>
      </c>
      <c r="I881" s="200">
        <v>0</v>
      </c>
      <c r="J881" s="200">
        <v>0</v>
      </c>
      <c r="K881" s="201">
        <v>0</v>
      </c>
      <c r="L881" s="201">
        <v>0</v>
      </c>
      <c r="M881" s="201">
        <v>0</v>
      </c>
      <c r="N881" s="201">
        <v>0</v>
      </c>
      <c r="O881" s="201">
        <v>0</v>
      </c>
      <c r="P881" s="201">
        <v>0</v>
      </c>
      <c r="Q881" s="201">
        <v>0</v>
      </c>
      <c r="R881" s="201">
        <v>0</v>
      </c>
      <c r="S881" s="202">
        <v>1</v>
      </c>
    </row>
    <row r="882" spans="6:19" x14ac:dyDescent="0.2">
      <c r="F882" s="123">
        <v>0</v>
      </c>
      <c r="G882" s="123">
        <v>0</v>
      </c>
      <c r="H882" s="199" t="b">
        <v>1</v>
      </c>
      <c r="I882" s="200">
        <v>0</v>
      </c>
      <c r="J882" s="200">
        <v>0</v>
      </c>
      <c r="K882" s="201">
        <v>0</v>
      </c>
      <c r="L882" s="201">
        <v>0</v>
      </c>
      <c r="M882" s="201">
        <v>0</v>
      </c>
      <c r="N882" s="201">
        <v>0</v>
      </c>
      <c r="O882" s="201">
        <v>0</v>
      </c>
      <c r="P882" s="201">
        <v>0</v>
      </c>
      <c r="Q882" s="201">
        <v>0</v>
      </c>
      <c r="R882" s="201">
        <v>0</v>
      </c>
      <c r="S882" s="202">
        <v>1</v>
      </c>
    </row>
    <row r="883" spans="6:19" x14ac:dyDescent="0.2">
      <c r="F883" s="123">
        <v>0</v>
      </c>
      <c r="G883" s="123">
        <v>0</v>
      </c>
      <c r="H883" s="199" t="b">
        <v>1</v>
      </c>
      <c r="I883" s="200">
        <v>0</v>
      </c>
      <c r="J883" s="200">
        <v>0</v>
      </c>
      <c r="K883" s="201">
        <v>0</v>
      </c>
      <c r="L883" s="201">
        <v>0</v>
      </c>
      <c r="M883" s="201">
        <v>0</v>
      </c>
      <c r="N883" s="201">
        <v>0</v>
      </c>
      <c r="O883" s="201">
        <v>0</v>
      </c>
      <c r="P883" s="201">
        <v>0</v>
      </c>
      <c r="Q883" s="201">
        <v>0</v>
      </c>
      <c r="R883" s="201">
        <v>0</v>
      </c>
      <c r="S883" s="202">
        <v>1</v>
      </c>
    </row>
    <row r="884" spans="6:19" x14ac:dyDescent="0.2">
      <c r="F884" s="123">
        <v>0</v>
      </c>
      <c r="G884" s="123">
        <v>0</v>
      </c>
      <c r="H884" s="199" t="b">
        <v>1</v>
      </c>
      <c r="I884" s="200">
        <v>0</v>
      </c>
      <c r="J884" s="200">
        <v>0</v>
      </c>
      <c r="K884" s="201">
        <v>0</v>
      </c>
      <c r="L884" s="201">
        <v>0</v>
      </c>
      <c r="M884" s="201">
        <v>0</v>
      </c>
      <c r="N884" s="201">
        <v>0</v>
      </c>
      <c r="O884" s="201">
        <v>0</v>
      </c>
      <c r="P884" s="201">
        <v>0</v>
      </c>
      <c r="Q884" s="201">
        <v>0</v>
      </c>
      <c r="R884" s="201">
        <v>0</v>
      </c>
      <c r="S884" s="202">
        <v>1</v>
      </c>
    </row>
    <row r="885" spans="6:19" x14ac:dyDescent="0.2">
      <c r="F885" s="123">
        <v>0</v>
      </c>
      <c r="G885" s="123">
        <v>0</v>
      </c>
      <c r="H885" s="199" t="b">
        <v>1</v>
      </c>
      <c r="I885" s="200">
        <v>0</v>
      </c>
      <c r="J885" s="200">
        <v>0</v>
      </c>
      <c r="K885" s="201">
        <v>0</v>
      </c>
      <c r="L885" s="201">
        <v>0</v>
      </c>
      <c r="M885" s="201">
        <v>0</v>
      </c>
      <c r="N885" s="201">
        <v>0</v>
      </c>
      <c r="O885" s="201">
        <v>0</v>
      </c>
      <c r="P885" s="201">
        <v>0</v>
      </c>
      <c r="Q885" s="201">
        <v>0</v>
      </c>
      <c r="R885" s="201">
        <v>0</v>
      </c>
      <c r="S885" s="202">
        <v>1</v>
      </c>
    </row>
    <row r="886" spans="6:19" x14ac:dyDescent="0.2">
      <c r="F886" s="123">
        <v>0</v>
      </c>
      <c r="G886" s="123">
        <v>0</v>
      </c>
      <c r="H886" s="199" t="b">
        <v>1</v>
      </c>
      <c r="I886" s="200">
        <v>0</v>
      </c>
      <c r="J886" s="200">
        <v>0</v>
      </c>
      <c r="K886" s="201">
        <v>0</v>
      </c>
      <c r="L886" s="201">
        <v>0</v>
      </c>
      <c r="M886" s="201">
        <v>0</v>
      </c>
      <c r="N886" s="201">
        <v>0</v>
      </c>
      <c r="O886" s="201">
        <v>0</v>
      </c>
      <c r="P886" s="201">
        <v>0</v>
      </c>
      <c r="Q886" s="201">
        <v>0</v>
      </c>
      <c r="R886" s="201">
        <v>0</v>
      </c>
      <c r="S886" s="202">
        <v>1</v>
      </c>
    </row>
    <row r="887" spans="6:19" x14ac:dyDescent="0.2">
      <c r="F887" s="123">
        <v>0</v>
      </c>
      <c r="G887" s="123">
        <v>0</v>
      </c>
      <c r="H887" s="199" t="b">
        <v>1</v>
      </c>
      <c r="I887" s="200">
        <v>0</v>
      </c>
      <c r="J887" s="200">
        <v>0</v>
      </c>
      <c r="K887" s="201">
        <v>0</v>
      </c>
      <c r="L887" s="201">
        <v>0</v>
      </c>
      <c r="M887" s="201">
        <v>0</v>
      </c>
      <c r="N887" s="201">
        <v>0</v>
      </c>
      <c r="O887" s="201">
        <v>0</v>
      </c>
      <c r="P887" s="201">
        <v>0</v>
      </c>
      <c r="Q887" s="201">
        <v>0</v>
      </c>
      <c r="R887" s="201">
        <v>0</v>
      </c>
      <c r="S887" s="202">
        <v>1</v>
      </c>
    </row>
    <row r="888" spans="6:19" x14ac:dyDescent="0.2">
      <c r="F888" s="123">
        <v>0</v>
      </c>
      <c r="G888" s="123">
        <v>0</v>
      </c>
      <c r="H888" s="199" t="b">
        <v>1</v>
      </c>
      <c r="I888" s="200">
        <v>0</v>
      </c>
      <c r="J888" s="200">
        <v>0</v>
      </c>
      <c r="K888" s="201">
        <v>0</v>
      </c>
      <c r="L888" s="201">
        <v>0</v>
      </c>
      <c r="M888" s="201">
        <v>0</v>
      </c>
      <c r="N888" s="201">
        <v>0</v>
      </c>
      <c r="O888" s="201">
        <v>0</v>
      </c>
      <c r="P888" s="201">
        <v>0</v>
      </c>
      <c r="Q888" s="201">
        <v>0</v>
      </c>
      <c r="R888" s="201">
        <v>0</v>
      </c>
      <c r="S888" s="202">
        <v>1</v>
      </c>
    </row>
    <row r="889" spans="6:19" x14ac:dyDescent="0.2">
      <c r="F889" s="123">
        <v>0</v>
      </c>
      <c r="G889" s="123">
        <v>0</v>
      </c>
      <c r="H889" s="199" t="b">
        <v>1</v>
      </c>
      <c r="I889" s="200">
        <v>0</v>
      </c>
      <c r="J889" s="200">
        <v>0</v>
      </c>
      <c r="K889" s="201">
        <v>0</v>
      </c>
      <c r="L889" s="201">
        <v>0</v>
      </c>
      <c r="M889" s="201">
        <v>0</v>
      </c>
      <c r="N889" s="201">
        <v>0</v>
      </c>
      <c r="O889" s="201">
        <v>0</v>
      </c>
      <c r="P889" s="201">
        <v>0</v>
      </c>
      <c r="Q889" s="201">
        <v>0</v>
      </c>
      <c r="R889" s="201">
        <v>0</v>
      </c>
      <c r="S889" s="202">
        <v>1</v>
      </c>
    </row>
    <row r="890" spans="6:19" x14ac:dyDescent="0.2">
      <c r="F890" s="123">
        <v>0</v>
      </c>
      <c r="G890" s="123">
        <v>0</v>
      </c>
      <c r="H890" s="199" t="b">
        <v>1</v>
      </c>
      <c r="I890" s="200">
        <v>0</v>
      </c>
      <c r="J890" s="200">
        <v>0</v>
      </c>
      <c r="K890" s="201">
        <v>0</v>
      </c>
      <c r="L890" s="201">
        <v>0</v>
      </c>
      <c r="M890" s="201">
        <v>0</v>
      </c>
      <c r="N890" s="201">
        <v>0</v>
      </c>
      <c r="O890" s="201">
        <v>0</v>
      </c>
      <c r="P890" s="201">
        <v>0</v>
      </c>
      <c r="Q890" s="201">
        <v>0</v>
      </c>
      <c r="R890" s="201">
        <v>0</v>
      </c>
      <c r="S890" s="202">
        <v>1</v>
      </c>
    </row>
    <row r="891" spans="6:19" x14ac:dyDescent="0.2">
      <c r="F891" s="123">
        <v>0</v>
      </c>
      <c r="G891" s="123">
        <v>0</v>
      </c>
      <c r="H891" s="199" t="b">
        <v>1</v>
      </c>
      <c r="I891" s="200">
        <v>0</v>
      </c>
      <c r="J891" s="200">
        <v>0</v>
      </c>
      <c r="K891" s="201">
        <v>0</v>
      </c>
      <c r="L891" s="201">
        <v>0</v>
      </c>
      <c r="M891" s="201">
        <v>0</v>
      </c>
      <c r="N891" s="201">
        <v>0</v>
      </c>
      <c r="O891" s="201">
        <v>0</v>
      </c>
      <c r="P891" s="201">
        <v>0</v>
      </c>
      <c r="Q891" s="201">
        <v>0</v>
      </c>
      <c r="R891" s="201">
        <v>0</v>
      </c>
      <c r="S891" s="202">
        <v>1</v>
      </c>
    </row>
    <row r="892" spans="6:19" x14ac:dyDescent="0.2">
      <c r="F892" s="123">
        <v>0</v>
      </c>
      <c r="G892" s="123">
        <v>0</v>
      </c>
      <c r="H892" s="199" t="b">
        <v>1</v>
      </c>
      <c r="I892" s="200">
        <v>0</v>
      </c>
      <c r="J892" s="200">
        <v>0</v>
      </c>
      <c r="K892" s="201">
        <v>0</v>
      </c>
      <c r="L892" s="201">
        <v>0</v>
      </c>
      <c r="M892" s="201">
        <v>0</v>
      </c>
      <c r="N892" s="201">
        <v>0</v>
      </c>
      <c r="O892" s="201">
        <v>0</v>
      </c>
      <c r="P892" s="201">
        <v>0</v>
      </c>
      <c r="Q892" s="201">
        <v>0</v>
      </c>
      <c r="R892" s="201">
        <v>0</v>
      </c>
      <c r="S892" s="202">
        <v>1</v>
      </c>
    </row>
    <row r="893" spans="6:19" x14ac:dyDescent="0.2">
      <c r="F893" s="123">
        <v>0</v>
      </c>
      <c r="G893" s="123">
        <v>0</v>
      </c>
      <c r="H893" s="199" t="b">
        <v>1</v>
      </c>
      <c r="I893" s="200">
        <v>0</v>
      </c>
      <c r="J893" s="200">
        <v>0</v>
      </c>
      <c r="K893" s="201">
        <v>0</v>
      </c>
      <c r="L893" s="201">
        <v>0</v>
      </c>
      <c r="M893" s="201">
        <v>0</v>
      </c>
      <c r="N893" s="201">
        <v>0</v>
      </c>
      <c r="O893" s="201">
        <v>0</v>
      </c>
      <c r="P893" s="201">
        <v>0</v>
      </c>
      <c r="Q893" s="201">
        <v>0</v>
      </c>
      <c r="R893" s="201">
        <v>0</v>
      </c>
      <c r="S893" s="202">
        <v>1</v>
      </c>
    </row>
    <row r="894" spans="6:19" x14ac:dyDescent="0.2">
      <c r="F894" s="123">
        <v>0</v>
      </c>
      <c r="G894" s="123">
        <v>0</v>
      </c>
      <c r="H894" s="199" t="b">
        <v>1</v>
      </c>
      <c r="I894" s="200">
        <v>0</v>
      </c>
      <c r="J894" s="200">
        <v>0</v>
      </c>
      <c r="K894" s="201">
        <v>0</v>
      </c>
      <c r="L894" s="201">
        <v>0</v>
      </c>
      <c r="M894" s="201">
        <v>0</v>
      </c>
      <c r="N894" s="201">
        <v>0</v>
      </c>
      <c r="O894" s="201">
        <v>0</v>
      </c>
      <c r="P894" s="201">
        <v>0</v>
      </c>
      <c r="Q894" s="201">
        <v>0</v>
      </c>
      <c r="R894" s="201">
        <v>0</v>
      </c>
      <c r="S894" s="202">
        <v>1</v>
      </c>
    </row>
    <row r="895" spans="6:19" x14ac:dyDescent="0.2">
      <c r="F895" s="123">
        <v>0</v>
      </c>
      <c r="G895" s="123">
        <v>0</v>
      </c>
      <c r="H895" s="199" t="b">
        <v>1</v>
      </c>
      <c r="I895" s="200">
        <v>0</v>
      </c>
      <c r="J895" s="200">
        <v>0</v>
      </c>
      <c r="K895" s="201">
        <v>0</v>
      </c>
      <c r="L895" s="201">
        <v>0</v>
      </c>
      <c r="M895" s="201">
        <v>0</v>
      </c>
      <c r="N895" s="201">
        <v>0</v>
      </c>
      <c r="O895" s="201">
        <v>0</v>
      </c>
      <c r="P895" s="201">
        <v>0</v>
      </c>
      <c r="Q895" s="201">
        <v>0</v>
      </c>
      <c r="R895" s="201">
        <v>0</v>
      </c>
      <c r="S895" s="202">
        <v>1</v>
      </c>
    </row>
    <row r="896" spans="6:19" x14ac:dyDescent="0.2">
      <c r="F896" s="123">
        <v>0</v>
      </c>
      <c r="G896" s="123">
        <v>0</v>
      </c>
      <c r="H896" s="199" t="b">
        <v>1</v>
      </c>
      <c r="I896" s="200">
        <v>0</v>
      </c>
      <c r="J896" s="200">
        <v>0</v>
      </c>
      <c r="K896" s="201">
        <v>0</v>
      </c>
      <c r="L896" s="201">
        <v>0</v>
      </c>
      <c r="M896" s="201">
        <v>0</v>
      </c>
      <c r="N896" s="201">
        <v>0</v>
      </c>
      <c r="O896" s="201">
        <v>0</v>
      </c>
      <c r="P896" s="201">
        <v>0</v>
      </c>
      <c r="Q896" s="201">
        <v>0</v>
      </c>
      <c r="R896" s="201">
        <v>0</v>
      </c>
      <c r="S896" s="202">
        <v>1</v>
      </c>
    </row>
    <row r="897" spans="6:19" x14ac:dyDescent="0.2">
      <c r="F897" s="123">
        <v>0</v>
      </c>
      <c r="G897" s="123">
        <v>0</v>
      </c>
      <c r="H897" s="199" t="b">
        <v>1</v>
      </c>
      <c r="I897" s="200">
        <v>0</v>
      </c>
      <c r="J897" s="200">
        <v>0</v>
      </c>
      <c r="K897" s="201">
        <v>0</v>
      </c>
      <c r="L897" s="201">
        <v>0</v>
      </c>
      <c r="M897" s="201">
        <v>0</v>
      </c>
      <c r="N897" s="201">
        <v>0</v>
      </c>
      <c r="O897" s="201">
        <v>0</v>
      </c>
      <c r="P897" s="201">
        <v>0</v>
      </c>
      <c r="Q897" s="201">
        <v>0</v>
      </c>
      <c r="R897" s="201">
        <v>0</v>
      </c>
      <c r="S897" s="202">
        <v>1</v>
      </c>
    </row>
    <row r="898" spans="6:19" x14ac:dyDescent="0.2">
      <c r="F898" s="123">
        <v>0</v>
      </c>
      <c r="G898" s="123">
        <v>0</v>
      </c>
      <c r="H898" s="199" t="b">
        <v>1</v>
      </c>
      <c r="I898" s="200">
        <v>0</v>
      </c>
      <c r="J898" s="200">
        <v>0</v>
      </c>
      <c r="K898" s="201">
        <v>0</v>
      </c>
      <c r="L898" s="201">
        <v>0</v>
      </c>
      <c r="M898" s="201">
        <v>0</v>
      </c>
      <c r="N898" s="201">
        <v>0</v>
      </c>
      <c r="O898" s="201">
        <v>0</v>
      </c>
      <c r="P898" s="201">
        <v>0</v>
      </c>
      <c r="Q898" s="201">
        <v>0</v>
      </c>
      <c r="R898" s="201">
        <v>0</v>
      </c>
      <c r="S898" s="202">
        <v>1</v>
      </c>
    </row>
    <row r="899" spans="6:19" x14ac:dyDescent="0.2">
      <c r="F899" s="123">
        <v>0</v>
      </c>
      <c r="G899" s="123">
        <v>0</v>
      </c>
      <c r="H899" s="199" t="b">
        <v>1</v>
      </c>
      <c r="I899" s="200">
        <v>0</v>
      </c>
      <c r="J899" s="200">
        <v>0</v>
      </c>
      <c r="K899" s="201">
        <v>0</v>
      </c>
      <c r="L899" s="201">
        <v>0</v>
      </c>
      <c r="M899" s="201">
        <v>0</v>
      </c>
      <c r="N899" s="201">
        <v>0</v>
      </c>
      <c r="O899" s="201">
        <v>0</v>
      </c>
      <c r="P899" s="201">
        <v>0</v>
      </c>
      <c r="Q899" s="201">
        <v>0</v>
      </c>
      <c r="R899" s="201">
        <v>0</v>
      </c>
      <c r="S899" s="202">
        <v>1</v>
      </c>
    </row>
    <row r="900" spans="6:19" x14ac:dyDescent="0.2">
      <c r="F900" s="123">
        <v>0</v>
      </c>
      <c r="G900" s="123">
        <v>0</v>
      </c>
      <c r="H900" s="199" t="b">
        <v>1</v>
      </c>
      <c r="I900" s="200">
        <v>0</v>
      </c>
      <c r="J900" s="200">
        <v>0</v>
      </c>
      <c r="K900" s="201">
        <v>0</v>
      </c>
      <c r="L900" s="201">
        <v>0</v>
      </c>
      <c r="M900" s="201">
        <v>0</v>
      </c>
      <c r="N900" s="201">
        <v>0</v>
      </c>
      <c r="O900" s="201">
        <v>0</v>
      </c>
      <c r="P900" s="201">
        <v>0</v>
      </c>
      <c r="Q900" s="201">
        <v>0</v>
      </c>
      <c r="R900" s="201">
        <v>0</v>
      </c>
      <c r="S900" s="202">
        <v>1</v>
      </c>
    </row>
    <row r="901" spans="6:19" x14ac:dyDescent="0.2">
      <c r="F901" s="123">
        <v>0</v>
      </c>
      <c r="G901" s="123">
        <v>0</v>
      </c>
      <c r="H901" s="199" t="b">
        <v>1</v>
      </c>
      <c r="I901" s="200">
        <v>0</v>
      </c>
      <c r="J901" s="200">
        <v>0</v>
      </c>
      <c r="K901" s="201">
        <v>0</v>
      </c>
      <c r="L901" s="201">
        <v>0</v>
      </c>
      <c r="M901" s="201">
        <v>0</v>
      </c>
      <c r="N901" s="201">
        <v>0</v>
      </c>
      <c r="O901" s="201">
        <v>0</v>
      </c>
      <c r="P901" s="201">
        <v>0</v>
      </c>
      <c r="Q901" s="201">
        <v>0</v>
      </c>
      <c r="R901" s="201">
        <v>0</v>
      </c>
      <c r="S901" s="202">
        <v>1</v>
      </c>
    </row>
    <row r="902" spans="6:19" x14ac:dyDescent="0.2">
      <c r="F902" s="123">
        <v>0</v>
      </c>
      <c r="G902" s="123">
        <v>0</v>
      </c>
      <c r="H902" s="199" t="b">
        <v>1</v>
      </c>
      <c r="I902" s="200">
        <v>0</v>
      </c>
      <c r="J902" s="200">
        <v>0</v>
      </c>
      <c r="K902" s="201">
        <v>0</v>
      </c>
      <c r="L902" s="201">
        <v>0</v>
      </c>
      <c r="M902" s="201">
        <v>0</v>
      </c>
      <c r="N902" s="201">
        <v>0</v>
      </c>
      <c r="O902" s="201">
        <v>0</v>
      </c>
      <c r="P902" s="201">
        <v>0</v>
      </c>
      <c r="Q902" s="201">
        <v>0</v>
      </c>
      <c r="R902" s="201">
        <v>0</v>
      </c>
      <c r="S902" s="202">
        <v>1</v>
      </c>
    </row>
    <row r="903" spans="6:19" x14ac:dyDescent="0.2">
      <c r="F903" s="123">
        <v>0</v>
      </c>
      <c r="G903" s="123">
        <v>0</v>
      </c>
      <c r="H903" s="199" t="b">
        <v>1</v>
      </c>
      <c r="I903" s="200">
        <v>0</v>
      </c>
      <c r="J903" s="200">
        <v>0</v>
      </c>
      <c r="K903" s="201">
        <v>0</v>
      </c>
      <c r="L903" s="201">
        <v>0</v>
      </c>
      <c r="M903" s="201">
        <v>0</v>
      </c>
      <c r="N903" s="201">
        <v>0</v>
      </c>
      <c r="O903" s="201">
        <v>0</v>
      </c>
      <c r="P903" s="201">
        <v>0</v>
      </c>
      <c r="Q903" s="201">
        <v>0</v>
      </c>
      <c r="R903" s="201">
        <v>0</v>
      </c>
      <c r="S903" s="202">
        <v>1</v>
      </c>
    </row>
    <row r="904" spans="6:19" x14ac:dyDescent="0.2">
      <c r="F904" s="123">
        <v>0</v>
      </c>
      <c r="G904" s="123">
        <v>0</v>
      </c>
      <c r="H904" s="199" t="b">
        <v>1</v>
      </c>
      <c r="I904" s="200">
        <v>0</v>
      </c>
      <c r="J904" s="200">
        <v>0</v>
      </c>
      <c r="K904" s="201">
        <v>0</v>
      </c>
      <c r="L904" s="201">
        <v>0</v>
      </c>
      <c r="M904" s="201">
        <v>0</v>
      </c>
      <c r="N904" s="201">
        <v>0</v>
      </c>
      <c r="O904" s="201">
        <v>0</v>
      </c>
      <c r="P904" s="201">
        <v>0</v>
      </c>
      <c r="Q904" s="201">
        <v>0</v>
      </c>
      <c r="R904" s="201">
        <v>0</v>
      </c>
      <c r="S904" s="202">
        <v>1</v>
      </c>
    </row>
    <row r="905" spans="6:19" x14ac:dyDescent="0.2">
      <c r="F905" s="123">
        <v>0</v>
      </c>
      <c r="G905" s="123">
        <v>0</v>
      </c>
      <c r="H905" s="199" t="b">
        <v>1</v>
      </c>
      <c r="I905" s="200">
        <v>0</v>
      </c>
      <c r="J905" s="200">
        <v>0</v>
      </c>
      <c r="K905" s="201">
        <v>0</v>
      </c>
      <c r="L905" s="201">
        <v>0</v>
      </c>
      <c r="M905" s="201">
        <v>0</v>
      </c>
      <c r="N905" s="201">
        <v>0</v>
      </c>
      <c r="O905" s="201">
        <v>0</v>
      </c>
      <c r="P905" s="201">
        <v>0</v>
      </c>
      <c r="Q905" s="201">
        <v>0</v>
      </c>
      <c r="R905" s="201">
        <v>0</v>
      </c>
      <c r="S905" s="202">
        <v>1</v>
      </c>
    </row>
    <row r="906" spans="6:19" x14ac:dyDescent="0.2">
      <c r="F906" s="123">
        <v>0</v>
      </c>
      <c r="G906" s="123">
        <v>0</v>
      </c>
      <c r="H906" s="199" t="b">
        <v>1</v>
      </c>
      <c r="I906" s="200">
        <v>0</v>
      </c>
      <c r="J906" s="200">
        <v>0</v>
      </c>
      <c r="K906" s="201">
        <v>0</v>
      </c>
      <c r="L906" s="201">
        <v>0</v>
      </c>
      <c r="M906" s="201">
        <v>0</v>
      </c>
      <c r="N906" s="201">
        <v>0</v>
      </c>
      <c r="O906" s="201">
        <v>0</v>
      </c>
      <c r="P906" s="201">
        <v>0</v>
      </c>
      <c r="Q906" s="201">
        <v>0</v>
      </c>
      <c r="R906" s="201">
        <v>0</v>
      </c>
      <c r="S906" s="202">
        <v>1</v>
      </c>
    </row>
    <row r="907" spans="6:19" x14ac:dyDescent="0.2">
      <c r="F907" s="123">
        <v>0</v>
      </c>
      <c r="G907" s="123">
        <v>0</v>
      </c>
      <c r="H907" s="199" t="b">
        <v>1</v>
      </c>
      <c r="I907" s="200">
        <v>0</v>
      </c>
      <c r="J907" s="200">
        <v>0</v>
      </c>
      <c r="K907" s="201">
        <v>0</v>
      </c>
      <c r="L907" s="201">
        <v>0</v>
      </c>
      <c r="M907" s="201">
        <v>0</v>
      </c>
      <c r="N907" s="201">
        <v>0</v>
      </c>
      <c r="O907" s="201">
        <v>0</v>
      </c>
      <c r="P907" s="201">
        <v>0</v>
      </c>
      <c r="Q907" s="201">
        <v>0</v>
      </c>
      <c r="R907" s="201">
        <v>0</v>
      </c>
      <c r="S907" s="202">
        <v>1</v>
      </c>
    </row>
    <row r="908" spans="6:19" x14ac:dyDescent="0.2">
      <c r="F908" s="123">
        <v>0</v>
      </c>
      <c r="G908" s="123">
        <v>0</v>
      </c>
      <c r="H908" s="199" t="b">
        <v>1</v>
      </c>
      <c r="I908" s="200">
        <v>0</v>
      </c>
      <c r="J908" s="200">
        <v>0</v>
      </c>
      <c r="K908" s="201">
        <v>0</v>
      </c>
      <c r="L908" s="201">
        <v>0</v>
      </c>
      <c r="M908" s="201">
        <v>0</v>
      </c>
      <c r="N908" s="201">
        <v>0</v>
      </c>
      <c r="O908" s="201">
        <v>0</v>
      </c>
      <c r="P908" s="201">
        <v>0</v>
      </c>
      <c r="Q908" s="201">
        <v>0</v>
      </c>
      <c r="R908" s="201">
        <v>0</v>
      </c>
      <c r="S908" s="202">
        <v>1</v>
      </c>
    </row>
    <row r="909" spans="6:19" x14ac:dyDescent="0.2">
      <c r="F909" s="123">
        <v>0</v>
      </c>
      <c r="G909" s="123">
        <v>0</v>
      </c>
      <c r="H909" s="199" t="b">
        <v>1</v>
      </c>
      <c r="I909" s="200">
        <v>0</v>
      </c>
      <c r="J909" s="200">
        <v>0</v>
      </c>
      <c r="K909" s="201">
        <v>0</v>
      </c>
      <c r="L909" s="201">
        <v>0</v>
      </c>
      <c r="M909" s="201">
        <v>0</v>
      </c>
      <c r="N909" s="201">
        <v>0</v>
      </c>
      <c r="O909" s="201">
        <v>0</v>
      </c>
      <c r="P909" s="201">
        <v>0</v>
      </c>
      <c r="Q909" s="201">
        <v>0</v>
      </c>
      <c r="R909" s="201">
        <v>0</v>
      </c>
      <c r="S909" s="202">
        <v>1</v>
      </c>
    </row>
    <row r="910" spans="6:19" x14ac:dyDescent="0.2">
      <c r="F910" s="123">
        <v>0</v>
      </c>
      <c r="G910" s="123">
        <v>0</v>
      </c>
      <c r="H910" s="199" t="b">
        <v>1</v>
      </c>
      <c r="I910" s="200">
        <v>0</v>
      </c>
      <c r="J910" s="200">
        <v>0</v>
      </c>
      <c r="K910" s="201">
        <v>0</v>
      </c>
      <c r="L910" s="201">
        <v>0</v>
      </c>
      <c r="M910" s="201">
        <v>0</v>
      </c>
      <c r="N910" s="201">
        <v>0</v>
      </c>
      <c r="O910" s="201">
        <v>0</v>
      </c>
      <c r="P910" s="201">
        <v>0</v>
      </c>
      <c r="Q910" s="201">
        <v>0</v>
      </c>
      <c r="R910" s="201">
        <v>0</v>
      </c>
      <c r="S910" s="202">
        <v>1</v>
      </c>
    </row>
    <row r="911" spans="6:19" x14ac:dyDescent="0.2">
      <c r="F911" s="123">
        <v>0</v>
      </c>
      <c r="G911" s="123">
        <v>0</v>
      </c>
      <c r="H911" s="199" t="b">
        <v>1</v>
      </c>
      <c r="I911" s="200">
        <v>0</v>
      </c>
      <c r="J911" s="200">
        <v>0</v>
      </c>
      <c r="K911" s="201">
        <v>0</v>
      </c>
      <c r="L911" s="201">
        <v>0</v>
      </c>
      <c r="M911" s="201">
        <v>0</v>
      </c>
      <c r="N911" s="201">
        <v>0</v>
      </c>
      <c r="O911" s="201">
        <v>0</v>
      </c>
      <c r="P911" s="201">
        <v>0</v>
      </c>
      <c r="Q911" s="201">
        <v>0</v>
      </c>
      <c r="R911" s="201">
        <v>0</v>
      </c>
      <c r="S911" s="202">
        <v>1</v>
      </c>
    </row>
    <row r="912" spans="6:19" x14ac:dyDescent="0.2">
      <c r="F912" s="123">
        <v>0</v>
      </c>
      <c r="G912" s="123">
        <v>0</v>
      </c>
      <c r="H912" s="199" t="b">
        <v>1</v>
      </c>
      <c r="I912" s="200">
        <v>0</v>
      </c>
      <c r="J912" s="200">
        <v>0</v>
      </c>
      <c r="K912" s="201">
        <v>0</v>
      </c>
      <c r="L912" s="201">
        <v>0</v>
      </c>
      <c r="M912" s="201">
        <v>0</v>
      </c>
      <c r="N912" s="201">
        <v>0</v>
      </c>
      <c r="O912" s="201">
        <v>0</v>
      </c>
      <c r="P912" s="201">
        <v>0</v>
      </c>
      <c r="Q912" s="201">
        <v>0</v>
      </c>
      <c r="R912" s="201">
        <v>0</v>
      </c>
      <c r="S912" s="202">
        <v>1</v>
      </c>
    </row>
    <row r="913" spans="6:19" x14ac:dyDescent="0.2">
      <c r="F913" s="123">
        <v>0</v>
      </c>
      <c r="G913" s="123">
        <v>0</v>
      </c>
      <c r="H913" s="199" t="b">
        <v>1</v>
      </c>
      <c r="I913" s="200">
        <v>0</v>
      </c>
      <c r="J913" s="200">
        <v>0</v>
      </c>
      <c r="K913" s="201">
        <v>0</v>
      </c>
      <c r="L913" s="201">
        <v>0</v>
      </c>
      <c r="M913" s="201">
        <v>0</v>
      </c>
      <c r="N913" s="201">
        <v>0</v>
      </c>
      <c r="O913" s="201">
        <v>0</v>
      </c>
      <c r="P913" s="201">
        <v>0</v>
      </c>
      <c r="Q913" s="201">
        <v>0</v>
      </c>
      <c r="R913" s="201">
        <v>0</v>
      </c>
      <c r="S913" s="202">
        <v>1</v>
      </c>
    </row>
    <row r="914" spans="6:19" x14ac:dyDescent="0.2">
      <c r="F914" s="123">
        <v>0</v>
      </c>
      <c r="G914" s="123">
        <v>0</v>
      </c>
      <c r="H914" s="199" t="b">
        <v>1</v>
      </c>
      <c r="I914" s="200">
        <v>0</v>
      </c>
      <c r="J914" s="200">
        <v>0</v>
      </c>
      <c r="K914" s="201">
        <v>0</v>
      </c>
      <c r="L914" s="201">
        <v>0</v>
      </c>
      <c r="M914" s="201">
        <v>0</v>
      </c>
      <c r="N914" s="201">
        <v>0</v>
      </c>
      <c r="O914" s="201">
        <v>0</v>
      </c>
      <c r="P914" s="201">
        <v>0</v>
      </c>
      <c r="Q914" s="201">
        <v>0</v>
      </c>
      <c r="R914" s="201">
        <v>0</v>
      </c>
      <c r="S914" s="202">
        <v>1</v>
      </c>
    </row>
    <row r="915" spans="6:19" x14ac:dyDescent="0.2">
      <c r="F915" s="123">
        <v>0</v>
      </c>
      <c r="G915" s="123">
        <v>0</v>
      </c>
      <c r="H915" s="199" t="b">
        <v>1</v>
      </c>
      <c r="I915" s="200">
        <v>0</v>
      </c>
      <c r="J915" s="200">
        <v>0</v>
      </c>
      <c r="K915" s="201">
        <v>0</v>
      </c>
      <c r="L915" s="201">
        <v>0</v>
      </c>
      <c r="M915" s="201">
        <v>0</v>
      </c>
      <c r="N915" s="201">
        <v>0</v>
      </c>
      <c r="O915" s="201">
        <v>0</v>
      </c>
      <c r="P915" s="201">
        <v>0</v>
      </c>
      <c r="Q915" s="201">
        <v>0</v>
      </c>
      <c r="R915" s="201">
        <v>0</v>
      </c>
      <c r="S915" s="202">
        <v>1</v>
      </c>
    </row>
    <row r="916" spans="6:19" x14ac:dyDescent="0.2">
      <c r="F916" s="123">
        <v>0</v>
      </c>
      <c r="G916" s="123">
        <v>0</v>
      </c>
      <c r="H916" s="199" t="b">
        <v>1</v>
      </c>
      <c r="I916" s="200">
        <v>0</v>
      </c>
      <c r="J916" s="200">
        <v>0</v>
      </c>
      <c r="K916" s="201">
        <v>0</v>
      </c>
      <c r="L916" s="201">
        <v>0</v>
      </c>
      <c r="M916" s="201">
        <v>0</v>
      </c>
      <c r="N916" s="201">
        <v>0</v>
      </c>
      <c r="O916" s="201">
        <v>0</v>
      </c>
      <c r="P916" s="201">
        <v>0</v>
      </c>
      <c r="Q916" s="201">
        <v>0</v>
      </c>
      <c r="R916" s="201">
        <v>0</v>
      </c>
      <c r="S916" s="202">
        <v>1</v>
      </c>
    </row>
    <row r="917" spans="6:19" x14ac:dyDescent="0.2">
      <c r="F917" s="123">
        <v>0</v>
      </c>
      <c r="G917" s="123">
        <v>0</v>
      </c>
      <c r="H917" s="199" t="b">
        <v>1</v>
      </c>
      <c r="I917" s="200">
        <v>0</v>
      </c>
      <c r="J917" s="200">
        <v>0</v>
      </c>
      <c r="K917" s="201">
        <v>0</v>
      </c>
      <c r="L917" s="201">
        <v>0</v>
      </c>
      <c r="M917" s="201">
        <v>0</v>
      </c>
      <c r="N917" s="201">
        <v>0</v>
      </c>
      <c r="O917" s="201">
        <v>0</v>
      </c>
      <c r="P917" s="201">
        <v>0</v>
      </c>
      <c r="Q917" s="201">
        <v>0</v>
      </c>
      <c r="R917" s="201">
        <v>0</v>
      </c>
      <c r="S917" s="202">
        <v>1</v>
      </c>
    </row>
    <row r="918" spans="6:19" x14ac:dyDescent="0.2">
      <c r="F918" s="123">
        <v>0</v>
      </c>
      <c r="G918" s="123">
        <v>0</v>
      </c>
      <c r="H918" s="199" t="b">
        <v>1</v>
      </c>
      <c r="I918" s="200">
        <v>0</v>
      </c>
      <c r="J918" s="200">
        <v>0</v>
      </c>
      <c r="K918" s="201">
        <v>0</v>
      </c>
      <c r="L918" s="201">
        <v>0</v>
      </c>
      <c r="M918" s="201">
        <v>0</v>
      </c>
      <c r="N918" s="201">
        <v>0</v>
      </c>
      <c r="O918" s="201">
        <v>0</v>
      </c>
      <c r="P918" s="201">
        <v>0</v>
      </c>
      <c r="Q918" s="201">
        <v>0</v>
      </c>
      <c r="R918" s="201">
        <v>0</v>
      </c>
      <c r="S918" s="202">
        <v>1</v>
      </c>
    </row>
    <row r="919" spans="6:19" x14ac:dyDescent="0.2">
      <c r="F919" s="123">
        <v>0</v>
      </c>
      <c r="G919" s="123">
        <v>0</v>
      </c>
      <c r="H919" s="199" t="b">
        <v>1</v>
      </c>
      <c r="I919" s="200">
        <v>0</v>
      </c>
      <c r="J919" s="200">
        <v>0</v>
      </c>
      <c r="K919" s="201">
        <v>0</v>
      </c>
      <c r="L919" s="201">
        <v>0</v>
      </c>
      <c r="M919" s="201">
        <v>0</v>
      </c>
      <c r="N919" s="201">
        <v>0</v>
      </c>
      <c r="O919" s="201">
        <v>0</v>
      </c>
      <c r="P919" s="201">
        <v>0</v>
      </c>
      <c r="Q919" s="201">
        <v>0</v>
      </c>
      <c r="R919" s="201">
        <v>0</v>
      </c>
      <c r="S919" s="202">
        <v>1</v>
      </c>
    </row>
    <row r="920" spans="6:19" x14ac:dyDescent="0.2">
      <c r="F920" s="123">
        <v>0</v>
      </c>
      <c r="G920" s="123">
        <v>0</v>
      </c>
      <c r="H920" s="199" t="b">
        <v>1</v>
      </c>
      <c r="I920" s="200">
        <v>0</v>
      </c>
      <c r="J920" s="200">
        <v>0</v>
      </c>
      <c r="K920" s="201">
        <v>0</v>
      </c>
      <c r="L920" s="201">
        <v>0</v>
      </c>
      <c r="M920" s="201">
        <v>0</v>
      </c>
      <c r="N920" s="201">
        <v>0</v>
      </c>
      <c r="O920" s="201">
        <v>0</v>
      </c>
      <c r="P920" s="201">
        <v>0</v>
      </c>
      <c r="Q920" s="201">
        <v>0</v>
      </c>
      <c r="R920" s="201">
        <v>0</v>
      </c>
      <c r="S920" s="202">
        <v>1</v>
      </c>
    </row>
    <row r="921" spans="6:19" x14ac:dyDescent="0.2">
      <c r="F921" s="123">
        <v>0</v>
      </c>
      <c r="G921" s="123">
        <v>0</v>
      </c>
      <c r="H921" s="199" t="b">
        <v>1</v>
      </c>
      <c r="I921" s="200">
        <v>0</v>
      </c>
      <c r="J921" s="200">
        <v>0</v>
      </c>
      <c r="K921" s="201">
        <v>0</v>
      </c>
      <c r="L921" s="201">
        <v>0</v>
      </c>
      <c r="M921" s="201">
        <v>0</v>
      </c>
      <c r="N921" s="201">
        <v>0</v>
      </c>
      <c r="O921" s="201">
        <v>0</v>
      </c>
      <c r="P921" s="201">
        <v>0</v>
      </c>
      <c r="Q921" s="201">
        <v>0</v>
      </c>
      <c r="R921" s="201">
        <v>0</v>
      </c>
      <c r="S921" s="202">
        <v>1</v>
      </c>
    </row>
    <row r="922" spans="6:19" x14ac:dyDescent="0.2">
      <c r="F922" s="123">
        <v>0</v>
      </c>
      <c r="G922" s="123">
        <v>0</v>
      </c>
      <c r="H922" s="199" t="b">
        <v>1</v>
      </c>
      <c r="I922" s="200">
        <v>0</v>
      </c>
      <c r="J922" s="200">
        <v>0</v>
      </c>
      <c r="K922" s="201">
        <v>0</v>
      </c>
      <c r="L922" s="201">
        <v>0</v>
      </c>
      <c r="M922" s="201">
        <v>0</v>
      </c>
      <c r="N922" s="201">
        <v>0</v>
      </c>
      <c r="O922" s="201">
        <v>0</v>
      </c>
      <c r="P922" s="201">
        <v>0</v>
      </c>
      <c r="Q922" s="201">
        <v>0</v>
      </c>
      <c r="R922" s="201">
        <v>0</v>
      </c>
      <c r="S922" s="202">
        <v>1</v>
      </c>
    </row>
    <row r="923" spans="6:19" x14ac:dyDescent="0.2">
      <c r="F923" s="123">
        <v>0</v>
      </c>
      <c r="G923" s="123">
        <v>0</v>
      </c>
      <c r="H923" s="199" t="b">
        <v>1</v>
      </c>
      <c r="I923" s="200">
        <v>0</v>
      </c>
      <c r="J923" s="200">
        <v>0</v>
      </c>
      <c r="K923" s="201">
        <v>0</v>
      </c>
      <c r="L923" s="201">
        <v>0</v>
      </c>
      <c r="M923" s="201">
        <v>0</v>
      </c>
      <c r="N923" s="201">
        <v>0</v>
      </c>
      <c r="O923" s="201">
        <v>0</v>
      </c>
      <c r="P923" s="201">
        <v>0</v>
      </c>
      <c r="Q923" s="201">
        <v>0</v>
      </c>
      <c r="R923" s="201">
        <v>0</v>
      </c>
      <c r="S923" s="202">
        <v>1</v>
      </c>
    </row>
    <row r="924" spans="6:19" x14ac:dyDescent="0.2">
      <c r="F924" s="123">
        <v>0</v>
      </c>
      <c r="G924" s="123">
        <v>0</v>
      </c>
      <c r="H924" s="199" t="b">
        <v>1</v>
      </c>
      <c r="I924" s="200">
        <v>0</v>
      </c>
      <c r="J924" s="200">
        <v>0</v>
      </c>
      <c r="K924" s="201">
        <v>0</v>
      </c>
      <c r="L924" s="201">
        <v>0</v>
      </c>
      <c r="M924" s="201">
        <v>0</v>
      </c>
      <c r="N924" s="201">
        <v>0</v>
      </c>
      <c r="O924" s="201">
        <v>0</v>
      </c>
      <c r="P924" s="201">
        <v>0</v>
      </c>
      <c r="Q924" s="201">
        <v>0</v>
      </c>
      <c r="R924" s="201">
        <v>0</v>
      </c>
      <c r="S924" s="202">
        <v>1</v>
      </c>
    </row>
    <row r="925" spans="6:19" x14ac:dyDescent="0.2">
      <c r="F925" s="123">
        <v>0</v>
      </c>
      <c r="G925" s="123">
        <v>0</v>
      </c>
      <c r="H925" s="199" t="b">
        <v>1</v>
      </c>
      <c r="I925" s="200">
        <v>0</v>
      </c>
      <c r="J925" s="200">
        <v>0</v>
      </c>
      <c r="K925" s="201">
        <v>0</v>
      </c>
      <c r="L925" s="201">
        <v>0</v>
      </c>
      <c r="M925" s="201">
        <v>0</v>
      </c>
      <c r="N925" s="201">
        <v>0</v>
      </c>
      <c r="O925" s="201">
        <v>0</v>
      </c>
      <c r="P925" s="201">
        <v>0</v>
      </c>
      <c r="Q925" s="201">
        <v>0</v>
      </c>
      <c r="R925" s="201">
        <v>0</v>
      </c>
      <c r="S925" s="202">
        <v>1</v>
      </c>
    </row>
    <row r="926" spans="6:19" x14ac:dyDescent="0.2">
      <c r="F926" s="123">
        <v>0</v>
      </c>
      <c r="G926" s="123">
        <v>0</v>
      </c>
      <c r="H926" s="199" t="b">
        <v>1</v>
      </c>
      <c r="I926" s="200">
        <v>0</v>
      </c>
      <c r="J926" s="200">
        <v>0</v>
      </c>
      <c r="K926" s="201">
        <v>0</v>
      </c>
      <c r="L926" s="201">
        <v>0</v>
      </c>
      <c r="M926" s="201">
        <v>0</v>
      </c>
      <c r="N926" s="201">
        <v>0</v>
      </c>
      <c r="O926" s="201">
        <v>0</v>
      </c>
      <c r="P926" s="201">
        <v>0</v>
      </c>
      <c r="Q926" s="201">
        <v>0</v>
      </c>
      <c r="R926" s="201">
        <v>0</v>
      </c>
      <c r="S926" s="202">
        <v>1</v>
      </c>
    </row>
    <row r="927" spans="6:19" x14ac:dyDescent="0.2">
      <c r="F927" s="123">
        <v>0</v>
      </c>
      <c r="G927" s="123">
        <v>0</v>
      </c>
      <c r="H927" s="199" t="b">
        <v>1</v>
      </c>
      <c r="I927" s="200">
        <v>0</v>
      </c>
      <c r="J927" s="200">
        <v>0</v>
      </c>
      <c r="K927" s="201">
        <v>0</v>
      </c>
      <c r="L927" s="201">
        <v>0</v>
      </c>
      <c r="M927" s="201">
        <v>0</v>
      </c>
      <c r="N927" s="201">
        <v>0</v>
      </c>
      <c r="O927" s="201">
        <v>0</v>
      </c>
      <c r="P927" s="201">
        <v>0</v>
      </c>
      <c r="Q927" s="201">
        <v>0</v>
      </c>
      <c r="R927" s="201">
        <v>0</v>
      </c>
      <c r="S927" s="202">
        <v>1</v>
      </c>
    </row>
    <row r="928" spans="6:19" x14ac:dyDescent="0.2">
      <c r="F928" s="123">
        <v>0</v>
      </c>
      <c r="G928" s="123">
        <v>0</v>
      </c>
      <c r="H928" s="199" t="b">
        <v>1</v>
      </c>
      <c r="I928" s="200">
        <v>0</v>
      </c>
      <c r="J928" s="200">
        <v>0</v>
      </c>
      <c r="K928" s="201">
        <v>0</v>
      </c>
      <c r="L928" s="201">
        <v>0</v>
      </c>
      <c r="M928" s="201">
        <v>0</v>
      </c>
      <c r="N928" s="201">
        <v>0</v>
      </c>
      <c r="O928" s="201">
        <v>0</v>
      </c>
      <c r="P928" s="201">
        <v>0</v>
      </c>
      <c r="Q928" s="201">
        <v>0</v>
      </c>
      <c r="R928" s="201">
        <v>0</v>
      </c>
      <c r="S928" s="202">
        <v>1</v>
      </c>
    </row>
    <row r="929" spans="6:19" x14ac:dyDescent="0.2">
      <c r="F929" s="123">
        <v>0</v>
      </c>
      <c r="G929" s="123">
        <v>0</v>
      </c>
      <c r="H929" s="199" t="b">
        <v>1</v>
      </c>
      <c r="I929" s="200">
        <v>0</v>
      </c>
      <c r="J929" s="200">
        <v>0</v>
      </c>
      <c r="K929" s="201">
        <v>0</v>
      </c>
      <c r="L929" s="201">
        <v>0</v>
      </c>
      <c r="M929" s="201">
        <v>0</v>
      </c>
      <c r="N929" s="201">
        <v>0</v>
      </c>
      <c r="O929" s="201">
        <v>0</v>
      </c>
      <c r="P929" s="201">
        <v>0</v>
      </c>
      <c r="Q929" s="201">
        <v>0</v>
      </c>
      <c r="R929" s="201">
        <v>0</v>
      </c>
      <c r="S929" s="202">
        <v>1</v>
      </c>
    </row>
    <row r="930" spans="6:19" x14ac:dyDescent="0.2">
      <c r="F930" s="123">
        <v>0</v>
      </c>
      <c r="G930" s="123">
        <v>0</v>
      </c>
      <c r="H930" s="199" t="b">
        <v>1</v>
      </c>
      <c r="I930" s="200">
        <v>0</v>
      </c>
      <c r="J930" s="200">
        <v>0</v>
      </c>
      <c r="K930" s="201">
        <v>0</v>
      </c>
      <c r="L930" s="201">
        <v>0</v>
      </c>
      <c r="M930" s="201">
        <v>0</v>
      </c>
      <c r="N930" s="201">
        <v>0</v>
      </c>
      <c r="O930" s="201">
        <v>0</v>
      </c>
      <c r="P930" s="201">
        <v>0</v>
      </c>
      <c r="Q930" s="201">
        <v>0</v>
      </c>
      <c r="R930" s="201">
        <v>0</v>
      </c>
      <c r="S930" s="202">
        <v>1</v>
      </c>
    </row>
    <row r="931" spans="6:19" x14ac:dyDescent="0.2">
      <c r="F931" s="123">
        <v>0</v>
      </c>
      <c r="G931" s="123">
        <v>0</v>
      </c>
      <c r="H931" s="199" t="b">
        <v>1</v>
      </c>
      <c r="I931" s="200">
        <v>0</v>
      </c>
      <c r="J931" s="200">
        <v>0</v>
      </c>
      <c r="K931" s="201">
        <v>0</v>
      </c>
      <c r="L931" s="201">
        <v>0</v>
      </c>
      <c r="M931" s="201">
        <v>0</v>
      </c>
      <c r="N931" s="201">
        <v>0</v>
      </c>
      <c r="O931" s="201">
        <v>0</v>
      </c>
      <c r="P931" s="201">
        <v>0</v>
      </c>
      <c r="Q931" s="201">
        <v>0</v>
      </c>
      <c r="R931" s="201">
        <v>0</v>
      </c>
      <c r="S931" s="202">
        <v>1</v>
      </c>
    </row>
    <row r="932" spans="6:19" x14ac:dyDescent="0.2">
      <c r="F932" s="123">
        <v>0</v>
      </c>
      <c r="G932" s="123">
        <v>0</v>
      </c>
      <c r="H932" s="199" t="b">
        <v>1</v>
      </c>
      <c r="I932" s="200">
        <v>0</v>
      </c>
      <c r="J932" s="200">
        <v>0</v>
      </c>
      <c r="K932" s="201">
        <v>0</v>
      </c>
      <c r="L932" s="201">
        <v>0</v>
      </c>
      <c r="M932" s="201">
        <v>0</v>
      </c>
      <c r="N932" s="201">
        <v>0</v>
      </c>
      <c r="O932" s="201">
        <v>0</v>
      </c>
      <c r="P932" s="201">
        <v>0</v>
      </c>
      <c r="Q932" s="201">
        <v>0</v>
      </c>
      <c r="R932" s="201">
        <v>0</v>
      </c>
      <c r="S932" s="202">
        <v>1</v>
      </c>
    </row>
    <row r="933" spans="6:19" x14ac:dyDescent="0.2">
      <c r="F933" s="123">
        <v>0</v>
      </c>
      <c r="G933" s="123">
        <v>0</v>
      </c>
      <c r="H933" s="199" t="b">
        <v>1</v>
      </c>
      <c r="I933" s="200">
        <v>0</v>
      </c>
      <c r="J933" s="200">
        <v>0</v>
      </c>
      <c r="K933" s="201">
        <v>0</v>
      </c>
      <c r="L933" s="201">
        <v>0</v>
      </c>
      <c r="M933" s="201">
        <v>0</v>
      </c>
      <c r="N933" s="201">
        <v>0</v>
      </c>
      <c r="O933" s="201">
        <v>0</v>
      </c>
      <c r="P933" s="201">
        <v>0</v>
      </c>
      <c r="Q933" s="201">
        <v>0</v>
      </c>
      <c r="R933" s="201">
        <v>0</v>
      </c>
      <c r="S933" s="202">
        <v>1</v>
      </c>
    </row>
    <row r="934" spans="6:19" x14ac:dyDescent="0.2">
      <c r="F934" s="123">
        <v>0</v>
      </c>
      <c r="G934" s="123">
        <v>0</v>
      </c>
      <c r="H934" s="199" t="b">
        <v>1</v>
      </c>
      <c r="I934" s="200">
        <v>0</v>
      </c>
      <c r="J934" s="200">
        <v>0</v>
      </c>
      <c r="K934" s="201">
        <v>0</v>
      </c>
      <c r="L934" s="201">
        <v>0</v>
      </c>
      <c r="M934" s="201">
        <v>0</v>
      </c>
      <c r="N934" s="201">
        <v>0</v>
      </c>
      <c r="O934" s="201">
        <v>0</v>
      </c>
      <c r="P934" s="201">
        <v>0</v>
      </c>
      <c r="Q934" s="201">
        <v>0</v>
      </c>
      <c r="R934" s="201">
        <v>0</v>
      </c>
      <c r="S934" s="202">
        <v>1</v>
      </c>
    </row>
    <row r="935" spans="6:19" x14ac:dyDescent="0.2">
      <c r="F935" s="123">
        <v>0</v>
      </c>
      <c r="G935" s="123">
        <v>0</v>
      </c>
      <c r="H935" s="199" t="b">
        <v>1</v>
      </c>
      <c r="I935" s="200">
        <v>0</v>
      </c>
      <c r="J935" s="200">
        <v>0</v>
      </c>
      <c r="K935" s="201">
        <v>0</v>
      </c>
      <c r="L935" s="201">
        <v>0</v>
      </c>
      <c r="M935" s="201">
        <v>0</v>
      </c>
      <c r="N935" s="201">
        <v>0</v>
      </c>
      <c r="O935" s="201">
        <v>0</v>
      </c>
      <c r="P935" s="201">
        <v>0</v>
      </c>
      <c r="Q935" s="201">
        <v>0</v>
      </c>
      <c r="R935" s="201">
        <v>0</v>
      </c>
      <c r="S935" s="202">
        <v>1</v>
      </c>
    </row>
    <row r="936" spans="6:19" x14ac:dyDescent="0.2">
      <c r="F936" s="123">
        <v>0</v>
      </c>
      <c r="G936" s="123">
        <v>0</v>
      </c>
      <c r="H936" s="199" t="b">
        <v>1</v>
      </c>
      <c r="I936" s="200">
        <v>0</v>
      </c>
      <c r="J936" s="200">
        <v>0</v>
      </c>
      <c r="K936" s="201">
        <v>0</v>
      </c>
      <c r="L936" s="201">
        <v>0</v>
      </c>
      <c r="M936" s="201">
        <v>0</v>
      </c>
      <c r="N936" s="201">
        <v>0</v>
      </c>
      <c r="O936" s="201">
        <v>0</v>
      </c>
      <c r="P936" s="201">
        <v>0</v>
      </c>
      <c r="Q936" s="201">
        <v>0</v>
      </c>
      <c r="R936" s="201">
        <v>0</v>
      </c>
      <c r="S936" s="202">
        <v>1</v>
      </c>
    </row>
    <row r="937" spans="6:19" x14ac:dyDescent="0.2">
      <c r="F937" s="123">
        <v>0</v>
      </c>
      <c r="G937" s="123">
        <v>0</v>
      </c>
      <c r="H937" s="199" t="b">
        <v>1</v>
      </c>
      <c r="I937" s="200">
        <v>0</v>
      </c>
      <c r="J937" s="200">
        <v>0</v>
      </c>
      <c r="K937" s="201">
        <v>0</v>
      </c>
      <c r="L937" s="201">
        <v>0</v>
      </c>
      <c r="M937" s="201">
        <v>0</v>
      </c>
      <c r="N937" s="201">
        <v>0</v>
      </c>
      <c r="O937" s="201">
        <v>0</v>
      </c>
      <c r="P937" s="201">
        <v>0</v>
      </c>
      <c r="Q937" s="201">
        <v>0</v>
      </c>
      <c r="R937" s="201">
        <v>0</v>
      </c>
      <c r="S937" s="202">
        <v>1</v>
      </c>
    </row>
    <row r="938" spans="6:19" x14ac:dyDescent="0.2">
      <c r="F938" s="123">
        <v>0</v>
      </c>
      <c r="G938" s="123">
        <v>0</v>
      </c>
      <c r="H938" s="199" t="b">
        <v>1</v>
      </c>
      <c r="I938" s="200">
        <v>0</v>
      </c>
      <c r="J938" s="200">
        <v>0</v>
      </c>
      <c r="K938" s="201">
        <v>0</v>
      </c>
      <c r="L938" s="201">
        <v>0</v>
      </c>
      <c r="M938" s="201">
        <v>0</v>
      </c>
      <c r="N938" s="201">
        <v>0</v>
      </c>
      <c r="O938" s="201">
        <v>0</v>
      </c>
      <c r="P938" s="201">
        <v>0</v>
      </c>
      <c r="Q938" s="201">
        <v>0</v>
      </c>
      <c r="R938" s="201">
        <v>0</v>
      </c>
      <c r="S938" s="202">
        <v>1</v>
      </c>
    </row>
    <row r="939" spans="6:19" x14ac:dyDescent="0.2">
      <c r="F939" s="123">
        <v>0</v>
      </c>
      <c r="G939" s="123">
        <v>0</v>
      </c>
      <c r="H939" s="199" t="b">
        <v>1</v>
      </c>
      <c r="I939" s="200">
        <v>0</v>
      </c>
      <c r="J939" s="200">
        <v>0</v>
      </c>
      <c r="K939" s="201">
        <v>0</v>
      </c>
      <c r="L939" s="201">
        <v>0</v>
      </c>
      <c r="M939" s="201">
        <v>0</v>
      </c>
      <c r="N939" s="201">
        <v>0</v>
      </c>
      <c r="O939" s="201">
        <v>0</v>
      </c>
      <c r="P939" s="201">
        <v>0</v>
      </c>
      <c r="Q939" s="201">
        <v>0</v>
      </c>
      <c r="R939" s="201">
        <v>0</v>
      </c>
      <c r="S939" s="202">
        <v>1</v>
      </c>
    </row>
    <row r="940" spans="6:19" x14ac:dyDescent="0.2">
      <c r="F940" s="123">
        <v>0</v>
      </c>
      <c r="G940" s="123">
        <v>0</v>
      </c>
      <c r="H940" s="199" t="b">
        <v>1</v>
      </c>
      <c r="I940" s="200">
        <v>0</v>
      </c>
      <c r="J940" s="200">
        <v>0</v>
      </c>
      <c r="K940" s="201">
        <v>0</v>
      </c>
      <c r="L940" s="201">
        <v>0</v>
      </c>
      <c r="M940" s="201">
        <v>0</v>
      </c>
      <c r="N940" s="201">
        <v>0</v>
      </c>
      <c r="O940" s="201">
        <v>0</v>
      </c>
      <c r="P940" s="201">
        <v>0</v>
      </c>
      <c r="Q940" s="201">
        <v>0</v>
      </c>
      <c r="R940" s="201">
        <v>0</v>
      </c>
      <c r="S940" s="202">
        <v>1</v>
      </c>
    </row>
    <row r="941" spans="6:19" x14ac:dyDescent="0.2">
      <c r="F941" s="123">
        <v>0</v>
      </c>
      <c r="G941" s="123">
        <v>0</v>
      </c>
      <c r="H941" s="199" t="b">
        <v>1</v>
      </c>
      <c r="I941" s="200">
        <v>0</v>
      </c>
      <c r="J941" s="200">
        <v>0</v>
      </c>
      <c r="K941" s="201">
        <v>0</v>
      </c>
      <c r="L941" s="201">
        <v>0</v>
      </c>
      <c r="M941" s="201">
        <v>0</v>
      </c>
      <c r="N941" s="201">
        <v>0</v>
      </c>
      <c r="O941" s="201">
        <v>0</v>
      </c>
      <c r="P941" s="201">
        <v>0</v>
      </c>
      <c r="Q941" s="201">
        <v>0</v>
      </c>
      <c r="R941" s="201">
        <v>0</v>
      </c>
      <c r="S941" s="202">
        <v>1</v>
      </c>
    </row>
    <row r="942" spans="6:19" x14ac:dyDescent="0.2">
      <c r="F942" s="123">
        <v>0</v>
      </c>
      <c r="G942" s="123">
        <v>0</v>
      </c>
      <c r="H942" s="199" t="b">
        <v>1</v>
      </c>
      <c r="I942" s="200">
        <v>0</v>
      </c>
      <c r="J942" s="200">
        <v>0</v>
      </c>
      <c r="K942" s="201">
        <v>0</v>
      </c>
      <c r="L942" s="201">
        <v>0</v>
      </c>
      <c r="M942" s="201">
        <v>0</v>
      </c>
      <c r="N942" s="201">
        <v>0</v>
      </c>
      <c r="O942" s="201">
        <v>0</v>
      </c>
      <c r="P942" s="201">
        <v>0</v>
      </c>
      <c r="Q942" s="201">
        <v>0</v>
      </c>
      <c r="R942" s="201">
        <v>0</v>
      </c>
      <c r="S942" s="202">
        <v>1</v>
      </c>
    </row>
    <row r="943" spans="6:19" x14ac:dyDescent="0.2">
      <c r="F943" s="123">
        <v>0</v>
      </c>
      <c r="G943" s="123">
        <v>0</v>
      </c>
      <c r="H943" s="199" t="b">
        <v>1</v>
      </c>
      <c r="I943" s="200">
        <v>0</v>
      </c>
      <c r="J943" s="200">
        <v>0</v>
      </c>
      <c r="K943" s="201">
        <v>0</v>
      </c>
      <c r="L943" s="201">
        <v>0</v>
      </c>
      <c r="M943" s="201">
        <v>0</v>
      </c>
      <c r="N943" s="201">
        <v>0</v>
      </c>
      <c r="O943" s="201">
        <v>0</v>
      </c>
      <c r="P943" s="201">
        <v>0</v>
      </c>
      <c r="Q943" s="201">
        <v>0</v>
      </c>
      <c r="R943" s="201">
        <v>0</v>
      </c>
      <c r="S943" s="202">
        <v>1</v>
      </c>
    </row>
    <row r="944" spans="6:19" x14ac:dyDescent="0.2">
      <c r="F944" s="123">
        <v>0</v>
      </c>
      <c r="G944" s="123">
        <v>0</v>
      </c>
      <c r="H944" s="199" t="b">
        <v>1</v>
      </c>
      <c r="I944" s="200">
        <v>0</v>
      </c>
      <c r="J944" s="200">
        <v>0</v>
      </c>
      <c r="K944" s="201">
        <v>0</v>
      </c>
      <c r="L944" s="201">
        <v>0</v>
      </c>
      <c r="M944" s="201">
        <v>0</v>
      </c>
      <c r="N944" s="201">
        <v>0</v>
      </c>
      <c r="O944" s="201">
        <v>0</v>
      </c>
      <c r="P944" s="201">
        <v>0</v>
      </c>
      <c r="Q944" s="201">
        <v>0</v>
      </c>
      <c r="R944" s="201">
        <v>0</v>
      </c>
      <c r="S944" s="202">
        <v>1</v>
      </c>
    </row>
    <row r="945" spans="6:19" x14ac:dyDescent="0.2">
      <c r="F945" s="123">
        <v>0</v>
      </c>
      <c r="G945" s="123">
        <v>0</v>
      </c>
      <c r="H945" s="199" t="b">
        <v>1</v>
      </c>
      <c r="I945" s="200">
        <v>0</v>
      </c>
      <c r="J945" s="200">
        <v>0</v>
      </c>
      <c r="K945" s="201">
        <v>0</v>
      </c>
      <c r="L945" s="201">
        <v>0</v>
      </c>
      <c r="M945" s="201">
        <v>0</v>
      </c>
      <c r="N945" s="201">
        <v>0</v>
      </c>
      <c r="O945" s="201">
        <v>0</v>
      </c>
      <c r="P945" s="201">
        <v>0</v>
      </c>
      <c r="Q945" s="201">
        <v>0</v>
      </c>
      <c r="R945" s="201">
        <v>0</v>
      </c>
      <c r="S945" s="202">
        <v>1</v>
      </c>
    </row>
    <row r="946" spans="6:19" x14ac:dyDescent="0.2">
      <c r="F946" s="123">
        <v>0</v>
      </c>
      <c r="G946" s="123">
        <v>0</v>
      </c>
      <c r="H946" s="199" t="b">
        <v>1</v>
      </c>
      <c r="I946" s="200">
        <v>0</v>
      </c>
      <c r="J946" s="200">
        <v>0</v>
      </c>
      <c r="K946" s="201">
        <v>0</v>
      </c>
      <c r="L946" s="201">
        <v>0</v>
      </c>
      <c r="M946" s="201">
        <v>0</v>
      </c>
      <c r="N946" s="201">
        <v>0</v>
      </c>
      <c r="O946" s="201">
        <v>0</v>
      </c>
      <c r="P946" s="201">
        <v>0</v>
      </c>
      <c r="Q946" s="201">
        <v>0</v>
      </c>
      <c r="R946" s="201">
        <v>0</v>
      </c>
      <c r="S946" s="202">
        <v>1</v>
      </c>
    </row>
    <row r="947" spans="6:19" x14ac:dyDescent="0.2">
      <c r="F947" s="123">
        <v>0</v>
      </c>
      <c r="G947" s="123">
        <v>0</v>
      </c>
      <c r="H947" s="199" t="b">
        <v>1</v>
      </c>
      <c r="I947" s="200">
        <v>0</v>
      </c>
      <c r="J947" s="200">
        <v>0</v>
      </c>
      <c r="K947" s="201">
        <v>0</v>
      </c>
      <c r="L947" s="201">
        <v>0</v>
      </c>
      <c r="M947" s="201">
        <v>0</v>
      </c>
      <c r="N947" s="201">
        <v>0</v>
      </c>
      <c r="O947" s="201">
        <v>0</v>
      </c>
      <c r="P947" s="201">
        <v>0</v>
      </c>
      <c r="Q947" s="201">
        <v>0</v>
      </c>
      <c r="R947" s="201">
        <v>0</v>
      </c>
      <c r="S947" s="202">
        <v>1</v>
      </c>
    </row>
    <row r="948" spans="6:19" x14ac:dyDescent="0.2">
      <c r="F948" s="123">
        <v>0</v>
      </c>
      <c r="G948" s="123">
        <v>0</v>
      </c>
      <c r="H948" s="199" t="b">
        <v>1</v>
      </c>
      <c r="I948" s="200">
        <v>0</v>
      </c>
      <c r="J948" s="200">
        <v>0</v>
      </c>
      <c r="K948" s="201">
        <v>0</v>
      </c>
      <c r="L948" s="201">
        <v>0</v>
      </c>
      <c r="M948" s="201">
        <v>0</v>
      </c>
      <c r="N948" s="201">
        <v>0</v>
      </c>
      <c r="O948" s="201">
        <v>0</v>
      </c>
      <c r="P948" s="201">
        <v>0</v>
      </c>
      <c r="Q948" s="201">
        <v>0</v>
      </c>
      <c r="R948" s="201">
        <v>0</v>
      </c>
      <c r="S948" s="202">
        <v>1</v>
      </c>
    </row>
    <row r="949" spans="6:19" x14ac:dyDescent="0.2">
      <c r="F949" s="123">
        <v>0</v>
      </c>
      <c r="G949" s="123">
        <v>0</v>
      </c>
      <c r="H949" s="199" t="b">
        <v>1</v>
      </c>
      <c r="I949" s="200">
        <v>0</v>
      </c>
      <c r="J949" s="200">
        <v>0</v>
      </c>
      <c r="K949" s="201">
        <v>0</v>
      </c>
      <c r="L949" s="201">
        <v>0</v>
      </c>
      <c r="M949" s="201">
        <v>0</v>
      </c>
      <c r="N949" s="201">
        <v>0</v>
      </c>
      <c r="O949" s="201">
        <v>0</v>
      </c>
      <c r="P949" s="201">
        <v>0</v>
      </c>
      <c r="Q949" s="201">
        <v>0</v>
      </c>
      <c r="R949" s="201">
        <v>0</v>
      </c>
      <c r="S949" s="202">
        <v>1</v>
      </c>
    </row>
    <row r="950" spans="6:19" x14ac:dyDescent="0.2">
      <c r="F950" s="123">
        <v>0</v>
      </c>
      <c r="G950" s="123">
        <v>0</v>
      </c>
      <c r="H950" s="199" t="b">
        <v>1</v>
      </c>
      <c r="I950" s="200">
        <v>0</v>
      </c>
      <c r="J950" s="200">
        <v>0</v>
      </c>
      <c r="K950" s="201">
        <v>0</v>
      </c>
      <c r="L950" s="201">
        <v>0</v>
      </c>
      <c r="M950" s="201">
        <v>0</v>
      </c>
      <c r="N950" s="201">
        <v>0</v>
      </c>
      <c r="O950" s="201">
        <v>0</v>
      </c>
      <c r="P950" s="201">
        <v>0</v>
      </c>
      <c r="Q950" s="201">
        <v>0</v>
      </c>
      <c r="R950" s="201">
        <v>0</v>
      </c>
      <c r="S950" s="202">
        <v>1</v>
      </c>
    </row>
    <row r="951" spans="6:19" x14ac:dyDescent="0.2">
      <c r="F951" s="123">
        <v>0</v>
      </c>
      <c r="G951" s="123">
        <v>0</v>
      </c>
      <c r="H951" s="199" t="b">
        <v>1</v>
      </c>
      <c r="I951" s="200">
        <v>0</v>
      </c>
      <c r="J951" s="200">
        <v>0</v>
      </c>
      <c r="K951" s="201">
        <v>0</v>
      </c>
      <c r="L951" s="201">
        <v>0</v>
      </c>
      <c r="M951" s="201">
        <v>0</v>
      </c>
      <c r="N951" s="201">
        <v>0</v>
      </c>
      <c r="O951" s="201">
        <v>0</v>
      </c>
      <c r="P951" s="201">
        <v>0</v>
      </c>
      <c r="Q951" s="201">
        <v>0</v>
      </c>
      <c r="R951" s="201">
        <v>0</v>
      </c>
      <c r="S951" s="202">
        <v>1</v>
      </c>
    </row>
    <row r="952" spans="6:19" x14ac:dyDescent="0.2">
      <c r="F952" s="123">
        <v>0</v>
      </c>
      <c r="G952" s="123">
        <v>0</v>
      </c>
      <c r="H952" s="199" t="b">
        <v>1</v>
      </c>
      <c r="I952" s="200">
        <v>0</v>
      </c>
      <c r="J952" s="200">
        <v>0</v>
      </c>
      <c r="K952" s="201">
        <v>0</v>
      </c>
      <c r="L952" s="201">
        <v>0</v>
      </c>
      <c r="M952" s="201">
        <v>0</v>
      </c>
      <c r="N952" s="201">
        <v>0</v>
      </c>
      <c r="O952" s="201">
        <v>0</v>
      </c>
      <c r="P952" s="201">
        <v>0</v>
      </c>
      <c r="Q952" s="201">
        <v>0</v>
      </c>
      <c r="R952" s="201">
        <v>0</v>
      </c>
      <c r="S952" s="202">
        <v>1</v>
      </c>
    </row>
    <row r="953" spans="6:19" x14ac:dyDescent="0.2">
      <c r="F953" s="123">
        <v>0</v>
      </c>
      <c r="G953" s="123">
        <v>0</v>
      </c>
      <c r="H953" s="199" t="b">
        <v>1</v>
      </c>
      <c r="I953" s="200">
        <v>0</v>
      </c>
      <c r="J953" s="200">
        <v>0</v>
      </c>
      <c r="K953" s="201">
        <v>0</v>
      </c>
      <c r="L953" s="201">
        <v>0</v>
      </c>
      <c r="M953" s="201">
        <v>0</v>
      </c>
      <c r="N953" s="201">
        <v>0</v>
      </c>
      <c r="O953" s="201">
        <v>0</v>
      </c>
      <c r="P953" s="201">
        <v>0</v>
      </c>
      <c r="Q953" s="201">
        <v>0</v>
      </c>
      <c r="R953" s="201">
        <v>0</v>
      </c>
      <c r="S953" s="202">
        <v>1</v>
      </c>
    </row>
    <row r="954" spans="6:19" x14ac:dyDescent="0.2">
      <c r="F954" s="123">
        <v>0</v>
      </c>
      <c r="G954" s="123">
        <v>0</v>
      </c>
      <c r="H954" s="199" t="b">
        <v>1</v>
      </c>
      <c r="I954" s="200">
        <v>0</v>
      </c>
      <c r="J954" s="200">
        <v>0</v>
      </c>
      <c r="K954" s="201">
        <v>0</v>
      </c>
      <c r="L954" s="201">
        <v>0</v>
      </c>
      <c r="M954" s="201">
        <v>0</v>
      </c>
      <c r="N954" s="201">
        <v>0</v>
      </c>
      <c r="O954" s="201">
        <v>0</v>
      </c>
      <c r="P954" s="201">
        <v>0</v>
      </c>
      <c r="Q954" s="201">
        <v>0</v>
      </c>
      <c r="R954" s="201">
        <v>0</v>
      </c>
      <c r="S954" s="202">
        <v>1</v>
      </c>
    </row>
    <row r="955" spans="6:19" x14ac:dyDescent="0.2">
      <c r="F955" s="123">
        <v>0</v>
      </c>
      <c r="G955" s="123">
        <v>0</v>
      </c>
      <c r="H955" s="199" t="b">
        <v>1</v>
      </c>
      <c r="I955" s="200">
        <v>0</v>
      </c>
      <c r="J955" s="200">
        <v>0</v>
      </c>
      <c r="K955" s="201">
        <v>0</v>
      </c>
      <c r="L955" s="201">
        <v>0</v>
      </c>
      <c r="M955" s="201">
        <v>0</v>
      </c>
      <c r="N955" s="201">
        <v>0</v>
      </c>
      <c r="O955" s="201">
        <v>0</v>
      </c>
      <c r="P955" s="201">
        <v>0</v>
      </c>
      <c r="Q955" s="201">
        <v>0</v>
      </c>
      <c r="R955" s="201">
        <v>0</v>
      </c>
      <c r="S955" s="202">
        <v>1</v>
      </c>
    </row>
    <row r="956" spans="6:19" x14ac:dyDescent="0.2">
      <c r="F956" s="123">
        <v>0</v>
      </c>
      <c r="G956" s="123">
        <v>0</v>
      </c>
      <c r="H956" s="199" t="b">
        <v>1</v>
      </c>
      <c r="I956" s="200">
        <v>0</v>
      </c>
      <c r="J956" s="200">
        <v>0</v>
      </c>
      <c r="K956" s="201">
        <v>0</v>
      </c>
      <c r="L956" s="201">
        <v>0</v>
      </c>
      <c r="M956" s="201">
        <v>0</v>
      </c>
      <c r="N956" s="201">
        <v>0</v>
      </c>
      <c r="O956" s="201">
        <v>0</v>
      </c>
      <c r="P956" s="201">
        <v>0</v>
      </c>
      <c r="Q956" s="201">
        <v>0</v>
      </c>
      <c r="R956" s="201">
        <v>0</v>
      </c>
      <c r="S956" s="202">
        <v>1</v>
      </c>
    </row>
    <row r="957" spans="6:19" x14ac:dyDescent="0.2">
      <c r="F957" s="123">
        <v>0</v>
      </c>
      <c r="G957" s="123">
        <v>0</v>
      </c>
      <c r="H957" s="199" t="b">
        <v>1</v>
      </c>
      <c r="I957" s="200">
        <v>0</v>
      </c>
      <c r="J957" s="200">
        <v>0</v>
      </c>
      <c r="K957" s="201">
        <v>0</v>
      </c>
      <c r="L957" s="201">
        <v>0</v>
      </c>
      <c r="M957" s="201">
        <v>0</v>
      </c>
      <c r="N957" s="201">
        <v>0</v>
      </c>
      <c r="O957" s="201">
        <v>0</v>
      </c>
      <c r="P957" s="201">
        <v>0</v>
      </c>
      <c r="Q957" s="201">
        <v>0</v>
      </c>
      <c r="R957" s="201">
        <v>0</v>
      </c>
      <c r="S957" s="202">
        <v>1</v>
      </c>
    </row>
    <row r="958" spans="6:19" x14ac:dyDescent="0.2">
      <c r="F958" s="123">
        <v>0</v>
      </c>
      <c r="G958" s="123">
        <v>0</v>
      </c>
      <c r="H958" s="199" t="b">
        <v>1</v>
      </c>
      <c r="I958" s="200">
        <v>0</v>
      </c>
      <c r="J958" s="200">
        <v>0</v>
      </c>
      <c r="K958" s="201">
        <v>0</v>
      </c>
      <c r="L958" s="201">
        <v>0</v>
      </c>
      <c r="M958" s="201">
        <v>0</v>
      </c>
      <c r="N958" s="201">
        <v>0</v>
      </c>
      <c r="O958" s="201">
        <v>0</v>
      </c>
      <c r="P958" s="201">
        <v>0</v>
      </c>
      <c r="Q958" s="201">
        <v>0</v>
      </c>
      <c r="R958" s="201">
        <v>0</v>
      </c>
      <c r="S958" s="202">
        <v>1</v>
      </c>
    </row>
    <row r="959" spans="6:19" x14ac:dyDescent="0.2">
      <c r="F959" s="123">
        <v>0</v>
      </c>
      <c r="G959" s="123">
        <v>0</v>
      </c>
      <c r="H959" s="199" t="b">
        <v>1</v>
      </c>
      <c r="I959" s="200">
        <v>0</v>
      </c>
      <c r="J959" s="200">
        <v>0</v>
      </c>
      <c r="K959" s="201">
        <v>0</v>
      </c>
      <c r="L959" s="201">
        <v>0</v>
      </c>
      <c r="M959" s="201">
        <v>0</v>
      </c>
      <c r="N959" s="201">
        <v>0</v>
      </c>
      <c r="O959" s="201">
        <v>0</v>
      </c>
      <c r="P959" s="201">
        <v>0</v>
      </c>
      <c r="Q959" s="201">
        <v>0</v>
      </c>
      <c r="R959" s="201">
        <v>0</v>
      </c>
      <c r="S959" s="202">
        <v>1</v>
      </c>
    </row>
    <row r="960" spans="6:19" x14ac:dyDescent="0.2">
      <c r="F960" s="123">
        <v>0</v>
      </c>
      <c r="G960" s="123">
        <v>0</v>
      </c>
      <c r="H960" s="199" t="b">
        <v>1</v>
      </c>
      <c r="I960" s="200">
        <v>0</v>
      </c>
      <c r="J960" s="200">
        <v>0</v>
      </c>
      <c r="K960" s="201">
        <v>0</v>
      </c>
      <c r="L960" s="201">
        <v>0</v>
      </c>
      <c r="M960" s="201">
        <v>0</v>
      </c>
      <c r="N960" s="201">
        <v>0</v>
      </c>
      <c r="O960" s="201">
        <v>0</v>
      </c>
      <c r="P960" s="201">
        <v>0</v>
      </c>
      <c r="Q960" s="201">
        <v>0</v>
      </c>
      <c r="R960" s="201">
        <v>0</v>
      </c>
      <c r="S960" s="202">
        <v>1</v>
      </c>
    </row>
    <row r="961" spans="6:19" x14ac:dyDescent="0.2">
      <c r="F961" s="123">
        <v>0</v>
      </c>
      <c r="G961" s="123">
        <v>0</v>
      </c>
      <c r="H961" s="199" t="b">
        <v>1</v>
      </c>
      <c r="I961" s="200">
        <v>0</v>
      </c>
      <c r="J961" s="200">
        <v>0</v>
      </c>
      <c r="K961" s="201">
        <v>0</v>
      </c>
      <c r="L961" s="201">
        <v>0</v>
      </c>
      <c r="M961" s="201">
        <v>0</v>
      </c>
      <c r="N961" s="201">
        <v>0</v>
      </c>
      <c r="O961" s="201">
        <v>0</v>
      </c>
      <c r="P961" s="201">
        <v>0</v>
      </c>
      <c r="Q961" s="201">
        <v>0</v>
      </c>
      <c r="R961" s="201">
        <v>0</v>
      </c>
      <c r="S961" s="202">
        <v>1</v>
      </c>
    </row>
    <row r="962" spans="6:19" x14ac:dyDescent="0.2">
      <c r="F962" s="123">
        <v>0</v>
      </c>
      <c r="G962" s="123">
        <v>0</v>
      </c>
      <c r="H962" s="199" t="b">
        <v>1</v>
      </c>
      <c r="I962" s="200">
        <v>0</v>
      </c>
      <c r="J962" s="200">
        <v>0</v>
      </c>
      <c r="K962" s="201">
        <v>0</v>
      </c>
      <c r="L962" s="201">
        <v>0</v>
      </c>
      <c r="M962" s="201">
        <v>0</v>
      </c>
      <c r="N962" s="201">
        <v>0</v>
      </c>
      <c r="O962" s="201">
        <v>0</v>
      </c>
      <c r="P962" s="201">
        <v>0</v>
      </c>
      <c r="Q962" s="201">
        <v>0</v>
      </c>
      <c r="R962" s="201">
        <v>0</v>
      </c>
      <c r="S962" s="202">
        <v>1</v>
      </c>
    </row>
    <row r="963" spans="6:19" x14ac:dyDescent="0.2">
      <c r="F963" s="123">
        <v>0</v>
      </c>
      <c r="G963" s="123">
        <v>0</v>
      </c>
      <c r="H963" s="199" t="b">
        <v>1</v>
      </c>
      <c r="I963" s="200">
        <v>0</v>
      </c>
      <c r="J963" s="200">
        <v>0</v>
      </c>
      <c r="K963" s="201">
        <v>0</v>
      </c>
      <c r="L963" s="201">
        <v>0</v>
      </c>
      <c r="M963" s="201">
        <v>0</v>
      </c>
      <c r="N963" s="201">
        <v>0</v>
      </c>
      <c r="O963" s="201">
        <v>0</v>
      </c>
      <c r="P963" s="201">
        <v>0</v>
      </c>
      <c r="Q963" s="201">
        <v>0</v>
      </c>
      <c r="R963" s="201">
        <v>0</v>
      </c>
      <c r="S963" s="202">
        <v>1</v>
      </c>
    </row>
    <row r="964" spans="6:19" x14ac:dyDescent="0.2">
      <c r="F964" s="123">
        <v>0</v>
      </c>
      <c r="G964" s="123">
        <v>0</v>
      </c>
      <c r="H964" s="199" t="b">
        <v>1</v>
      </c>
      <c r="I964" s="200">
        <v>0</v>
      </c>
      <c r="J964" s="200">
        <v>0</v>
      </c>
      <c r="K964" s="201">
        <v>0</v>
      </c>
      <c r="L964" s="201">
        <v>0</v>
      </c>
      <c r="M964" s="201">
        <v>0</v>
      </c>
      <c r="N964" s="201">
        <v>0</v>
      </c>
      <c r="O964" s="201">
        <v>0</v>
      </c>
      <c r="P964" s="201">
        <v>0</v>
      </c>
      <c r="Q964" s="201">
        <v>0</v>
      </c>
      <c r="R964" s="201">
        <v>0</v>
      </c>
      <c r="S964" s="202">
        <v>1</v>
      </c>
    </row>
    <row r="965" spans="6:19" x14ac:dyDescent="0.2">
      <c r="F965" s="123">
        <v>0</v>
      </c>
      <c r="G965" s="123">
        <v>0</v>
      </c>
      <c r="H965" s="199" t="b">
        <v>1</v>
      </c>
      <c r="I965" s="200">
        <v>0</v>
      </c>
      <c r="J965" s="200">
        <v>0</v>
      </c>
      <c r="K965" s="201">
        <v>0</v>
      </c>
      <c r="L965" s="201">
        <v>0</v>
      </c>
      <c r="M965" s="201">
        <v>0</v>
      </c>
      <c r="N965" s="201">
        <v>0</v>
      </c>
      <c r="O965" s="201">
        <v>0</v>
      </c>
      <c r="P965" s="201">
        <v>0</v>
      </c>
      <c r="Q965" s="201">
        <v>0</v>
      </c>
      <c r="R965" s="201">
        <v>0</v>
      </c>
      <c r="S965" s="202">
        <v>1</v>
      </c>
    </row>
    <row r="966" spans="6:19" x14ac:dyDescent="0.2">
      <c r="F966" s="123">
        <v>0</v>
      </c>
      <c r="G966" s="123">
        <v>0</v>
      </c>
      <c r="H966" s="199" t="b">
        <v>1</v>
      </c>
      <c r="I966" s="200">
        <v>0</v>
      </c>
      <c r="J966" s="200">
        <v>0</v>
      </c>
      <c r="K966" s="201">
        <v>0</v>
      </c>
      <c r="L966" s="201">
        <v>0</v>
      </c>
      <c r="M966" s="201">
        <v>0</v>
      </c>
      <c r="N966" s="201">
        <v>0</v>
      </c>
      <c r="O966" s="201">
        <v>0</v>
      </c>
      <c r="P966" s="201">
        <v>0</v>
      </c>
      <c r="Q966" s="201">
        <v>0</v>
      </c>
      <c r="R966" s="201">
        <v>0</v>
      </c>
      <c r="S966" s="202">
        <v>1</v>
      </c>
    </row>
    <row r="967" spans="6:19" x14ac:dyDescent="0.2">
      <c r="F967" s="123">
        <v>0</v>
      </c>
      <c r="G967" s="123">
        <v>0</v>
      </c>
      <c r="H967" s="199" t="b">
        <v>1</v>
      </c>
      <c r="I967" s="200">
        <v>0</v>
      </c>
      <c r="J967" s="200">
        <v>0</v>
      </c>
      <c r="K967" s="201">
        <v>0</v>
      </c>
      <c r="L967" s="201">
        <v>0</v>
      </c>
      <c r="M967" s="201">
        <v>0</v>
      </c>
      <c r="N967" s="201">
        <v>0</v>
      </c>
      <c r="O967" s="201">
        <v>0</v>
      </c>
      <c r="P967" s="201">
        <v>0</v>
      </c>
      <c r="Q967" s="201">
        <v>0</v>
      </c>
      <c r="R967" s="201">
        <v>0</v>
      </c>
      <c r="S967" s="202">
        <v>1</v>
      </c>
    </row>
    <row r="968" spans="6:19" x14ac:dyDescent="0.2">
      <c r="F968" s="123">
        <v>0</v>
      </c>
      <c r="G968" s="123">
        <v>0</v>
      </c>
      <c r="H968" s="199" t="b">
        <v>1</v>
      </c>
      <c r="I968" s="200">
        <v>0</v>
      </c>
      <c r="J968" s="200">
        <v>0</v>
      </c>
      <c r="K968" s="201">
        <v>0</v>
      </c>
      <c r="L968" s="201">
        <v>0</v>
      </c>
      <c r="M968" s="201">
        <v>0</v>
      </c>
      <c r="N968" s="201">
        <v>0</v>
      </c>
      <c r="O968" s="201">
        <v>0</v>
      </c>
      <c r="P968" s="201">
        <v>0</v>
      </c>
      <c r="Q968" s="201">
        <v>0</v>
      </c>
      <c r="R968" s="201">
        <v>0</v>
      </c>
      <c r="S968" s="202">
        <v>1</v>
      </c>
    </row>
    <row r="969" spans="6:19" x14ac:dyDescent="0.2">
      <c r="F969" s="123">
        <v>0</v>
      </c>
      <c r="G969" s="123">
        <v>0</v>
      </c>
      <c r="H969" s="199" t="b">
        <v>1</v>
      </c>
      <c r="I969" s="200">
        <v>0</v>
      </c>
      <c r="J969" s="200">
        <v>0</v>
      </c>
      <c r="K969" s="201">
        <v>0</v>
      </c>
      <c r="L969" s="201">
        <v>0</v>
      </c>
      <c r="M969" s="201">
        <v>0</v>
      </c>
      <c r="N969" s="201">
        <v>0</v>
      </c>
      <c r="O969" s="201">
        <v>0</v>
      </c>
      <c r="P969" s="201">
        <v>0</v>
      </c>
      <c r="Q969" s="201">
        <v>0</v>
      </c>
      <c r="R969" s="201">
        <v>0</v>
      </c>
      <c r="S969" s="202">
        <v>1</v>
      </c>
    </row>
    <row r="970" spans="6:19" x14ac:dyDescent="0.2">
      <c r="F970" s="123">
        <v>0</v>
      </c>
      <c r="G970" s="123">
        <v>0</v>
      </c>
      <c r="H970" s="199" t="b">
        <v>1</v>
      </c>
      <c r="I970" s="200">
        <v>0</v>
      </c>
      <c r="J970" s="200">
        <v>0</v>
      </c>
      <c r="K970" s="201">
        <v>0</v>
      </c>
      <c r="L970" s="201">
        <v>0</v>
      </c>
      <c r="M970" s="201">
        <v>0</v>
      </c>
      <c r="N970" s="201">
        <v>0</v>
      </c>
      <c r="O970" s="201">
        <v>0</v>
      </c>
      <c r="P970" s="201">
        <v>0</v>
      </c>
      <c r="Q970" s="201">
        <v>0</v>
      </c>
      <c r="R970" s="201">
        <v>0</v>
      </c>
      <c r="S970" s="202">
        <v>1</v>
      </c>
    </row>
    <row r="971" spans="6:19" x14ac:dyDescent="0.2">
      <c r="F971" s="123">
        <v>0</v>
      </c>
      <c r="G971" s="123">
        <v>0</v>
      </c>
      <c r="H971" s="199" t="b">
        <v>1</v>
      </c>
      <c r="I971" s="200">
        <v>0</v>
      </c>
      <c r="J971" s="200">
        <v>0</v>
      </c>
      <c r="K971" s="201">
        <v>0</v>
      </c>
      <c r="L971" s="201">
        <v>0</v>
      </c>
      <c r="M971" s="201">
        <v>0</v>
      </c>
      <c r="N971" s="201">
        <v>0</v>
      </c>
      <c r="O971" s="201">
        <v>0</v>
      </c>
      <c r="P971" s="201">
        <v>0</v>
      </c>
      <c r="Q971" s="201">
        <v>0</v>
      </c>
      <c r="R971" s="201">
        <v>0</v>
      </c>
      <c r="S971" s="202">
        <v>1</v>
      </c>
    </row>
    <row r="972" spans="6:19" x14ac:dyDescent="0.2">
      <c r="F972" s="123">
        <v>0</v>
      </c>
      <c r="G972" s="123">
        <v>0</v>
      </c>
      <c r="H972" s="199" t="b">
        <v>1</v>
      </c>
      <c r="I972" s="200">
        <v>0</v>
      </c>
      <c r="J972" s="200">
        <v>0</v>
      </c>
      <c r="K972" s="201">
        <v>0</v>
      </c>
      <c r="L972" s="201">
        <v>0</v>
      </c>
      <c r="M972" s="201">
        <v>0</v>
      </c>
      <c r="N972" s="201">
        <v>0</v>
      </c>
      <c r="O972" s="201">
        <v>0</v>
      </c>
      <c r="P972" s="201">
        <v>0</v>
      </c>
      <c r="Q972" s="201">
        <v>0</v>
      </c>
      <c r="R972" s="201">
        <v>0</v>
      </c>
      <c r="S972" s="202">
        <v>1</v>
      </c>
    </row>
    <row r="973" spans="6:19" x14ac:dyDescent="0.2">
      <c r="F973" s="123">
        <v>0</v>
      </c>
      <c r="G973" s="123">
        <v>0</v>
      </c>
      <c r="H973" s="199" t="b">
        <v>1</v>
      </c>
      <c r="I973" s="200">
        <v>0</v>
      </c>
      <c r="J973" s="200">
        <v>0</v>
      </c>
      <c r="K973" s="201">
        <v>0</v>
      </c>
      <c r="L973" s="201">
        <v>0</v>
      </c>
      <c r="M973" s="201">
        <v>0</v>
      </c>
      <c r="N973" s="201">
        <v>0</v>
      </c>
      <c r="O973" s="201">
        <v>0</v>
      </c>
      <c r="P973" s="201">
        <v>0</v>
      </c>
      <c r="Q973" s="201">
        <v>0</v>
      </c>
      <c r="R973" s="201">
        <v>0</v>
      </c>
      <c r="S973" s="202">
        <v>1</v>
      </c>
    </row>
    <row r="974" spans="6:19" x14ac:dyDescent="0.2">
      <c r="F974" s="123">
        <v>0</v>
      </c>
      <c r="G974" s="123">
        <v>0</v>
      </c>
      <c r="H974" s="199" t="b">
        <v>1</v>
      </c>
      <c r="I974" s="200">
        <v>0</v>
      </c>
      <c r="J974" s="200">
        <v>0</v>
      </c>
      <c r="K974" s="201">
        <v>0</v>
      </c>
      <c r="L974" s="201">
        <v>0</v>
      </c>
      <c r="M974" s="201">
        <v>0</v>
      </c>
      <c r="N974" s="201">
        <v>0</v>
      </c>
      <c r="O974" s="201">
        <v>0</v>
      </c>
      <c r="P974" s="201">
        <v>0</v>
      </c>
      <c r="Q974" s="201">
        <v>0</v>
      </c>
      <c r="R974" s="201">
        <v>0</v>
      </c>
      <c r="S974" s="202">
        <v>1</v>
      </c>
    </row>
    <row r="975" spans="6:19" x14ac:dyDescent="0.2">
      <c r="F975" s="123">
        <v>0</v>
      </c>
      <c r="G975" s="123">
        <v>0</v>
      </c>
      <c r="H975" s="199" t="b">
        <v>1</v>
      </c>
      <c r="I975" s="200">
        <v>0</v>
      </c>
      <c r="J975" s="200">
        <v>0</v>
      </c>
      <c r="K975" s="201">
        <v>0</v>
      </c>
      <c r="L975" s="201">
        <v>0</v>
      </c>
      <c r="M975" s="201">
        <v>0</v>
      </c>
      <c r="N975" s="201">
        <v>0</v>
      </c>
      <c r="O975" s="201">
        <v>0</v>
      </c>
      <c r="P975" s="201">
        <v>0</v>
      </c>
      <c r="Q975" s="201">
        <v>0</v>
      </c>
      <c r="R975" s="201">
        <v>0</v>
      </c>
      <c r="S975" s="202">
        <v>1</v>
      </c>
    </row>
    <row r="976" spans="6:19" x14ac:dyDescent="0.2">
      <c r="F976" s="123">
        <v>0</v>
      </c>
      <c r="G976" s="123">
        <v>0</v>
      </c>
      <c r="H976" s="199" t="b">
        <v>1</v>
      </c>
      <c r="I976" s="200">
        <v>0</v>
      </c>
      <c r="J976" s="200">
        <v>0</v>
      </c>
      <c r="K976" s="201">
        <v>0</v>
      </c>
      <c r="L976" s="201">
        <v>0</v>
      </c>
      <c r="M976" s="201">
        <v>0</v>
      </c>
      <c r="N976" s="201">
        <v>0</v>
      </c>
      <c r="O976" s="201">
        <v>0</v>
      </c>
      <c r="P976" s="201">
        <v>0</v>
      </c>
      <c r="Q976" s="201">
        <v>0</v>
      </c>
      <c r="R976" s="201">
        <v>0</v>
      </c>
      <c r="S976" s="202">
        <v>1</v>
      </c>
    </row>
    <row r="977" spans="6:19" x14ac:dyDescent="0.2">
      <c r="F977" s="123">
        <v>0</v>
      </c>
      <c r="G977" s="123">
        <v>0</v>
      </c>
      <c r="H977" s="199" t="b">
        <v>1</v>
      </c>
      <c r="I977" s="200">
        <v>0</v>
      </c>
      <c r="J977" s="200">
        <v>0</v>
      </c>
      <c r="K977" s="201">
        <v>0</v>
      </c>
      <c r="L977" s="201">
        <v>0</v>
      </c>
      <c r="M977" s="201">
        <v>0</v>
      </c>
      <c r="N977" s="201">
        <v>0</v>
      </c>
      <c r="O977" s="201">
        <v>0</v>
      </c>
      <c r="P977" s="201">
        <v>0</v>
      </c>
      <c r="Q977" s="201">
        <v>0</v>
      </c>
      <c r="R977" s="201">
        <v>0</v>
      </c>
      <c r="S977" s="202">
        <v>1</v>
      </c>
    </row>
    <row r="978" spans="6:19" x14ac:dyDescent="0.2">
      <c r="F978" s="123">
        <v>0</v>
      </c>
      <c r="G978" s="123">
        <v>0</v>
      </c>
      <c r="H978" s="199" t="b">
        <v>1</v>
      </c>
      <c r="I978" s="200">
        <v>0</v>
      </c>
      <c r="J978" s="200">
        <v>0</v>
      </c>
      <c r="K978" s="201">
        <v>0</v>
      </c>
      <c r="L978" s="201">
        <v>0</v>
      </c>
      <c r="M978" s="201">
        <v>0</v>
      </c>
      <c r="N978" s="201">
        <v>0</v>
      </c>
      <c r="O978" s="201">
        <v>0</v>
      </c>
      <c r="P978" s="201">
        <v>0</v>
      </c>
      <c r="Q978" s="201">
        <v>0</v>
      </c>
      <c r="R978" s="201">
        <v>0</v>
      </c>
      <c r="S978" s="202">
        <v>1</v>
      </c>
    </row>
    <row r="979" spans="6:19" x14ac:dyDescent="0.2">
      <c r="F979" s="123">
        <v>0</v>
      </c>
      <c r="G979" s="123">
        <v>0</v>
      </c>
      <c r="H979" s="199" t="b">
        <v>1</v>
      </c>
      <c r="I979" s="200">
        <v>0</v>
      </c>
      <c r="J979" s="200">
        <v>0</v>
      </c>
      <c r="K979" s="201">
        <v>0</v>
      </c>
      <c r="L979" s="201">
        <v>0</v>
      </c>
      <c r="M979" s="201">
        <v>0</v>
      </c>
      <c r="N979" s="201">
        <v>0</v>
      </c>
      <c r="O979" s="201">
        <v>0</v>
      </c>
      <c r="P979" s="201">
        <v>0</v>
      </c>
      <c r="Q979" s="201">
        <v>0</v>
      </c>
      <c r="R979" s="201">
        <v>0</v>
      </c>
      <c r="S979" s="202">
        <v>1</v>
      </c>
    </row>
    <row r="980" spans="6:19" x14ac:dyDescent="0.2">
      <c r="F980" s="123">
        <v>0</v>
      </c>
      <c r="G980" s="123">
        <v>0</v>
      </c>
      <c r="H980" s="199" t="b">
        <v>1</v>
      </c>
      <c r="I980" s="200">
        <v>0</v>
      </c>
      <c r="J980" s="200">
        <v>0</v>
      </c>
      <c r="K980" s="201">
        <v>0</v>
      </c>
      <c r="L980" s="201">
        <v>0</v>
      </c>
      <c r="M980" s="201">
        <v>0</v>
      </c>
      <c r="N980" s="201">
        <v>0</v>
      </c>
      <c r="O980" s="201">
        <v>0</v>
      </c>
      <c r="P980" s="201">
        <v>0</v>
      </c>
      <c r="Q980" s="201">
        <v>0</v>
      </c>
      <c r="R980" s="201">
        <v>0</v>
      </c>
      <c r="S980" s="202">
        <v>1</v>
      </c>
    </row>
    <row r="981" spans="6:19" x14ac:dyDescent="0.2">
      <c r="F981" s="123">
        <v>0</v>
      </c>
      <c r="G981" s="123">
        <v>0</v>
      </c>
      <c r="H981" s="199" t="b">
        <v>1</v>
      </c>
      <c r="I981" s="200">
        <v>0</v>
      </c>
      <c r="J981" s="200">
        <v>0</v>
      </c>
      <c r="K981" s="201">
        <v>0</v>
      </c>
      <c r="L981" s="201">
        <v>0</v>
      </c>
      <c r="M981" s="201">
        <v>0</v>
      </c>
      <c r="N981" s="201">
        <v>0</v>
      </c>
      <c r="O981" s="201">
        <v>0</v>
      </c>
      <c r="P981" s="201">
        <v>0</v>
      </c>
      <c r="Q981" s="201">
        <v>0</v>
      </c>
      <c r="R981" s="201">
        <v>0</v>
      </c>
      <c r="S981" s="202">
        <v>1</v>
      </c>
    </row>
    <row r="982" spans="6:19" x14ac:dyDescent="0.2">
      <c r="F982" s="123">
        <v>0</v>
      </c>
      <c r="G982" s="123">
        <v>0</v>
      </c>
      <c r="H982" s="199" t="b">
        <v>1</v>
      </c>
      <c r="I982" s="200">
        <v>0</v>
      </c>
      <c r="J982" s="200">
        <v>0</v>
      </c>
      <c r="K982" s="201">
        <v>0</v>
      </c>
      <c r="L982" s="201">
        <v>0</v>
      </c>
      <c r="M982" s="201">
        <v>0</v>
      </c>
      <c r="N982" s="201">
        <v>0</v>
      </c>
      <c r="O982" s="201">
        <v>0</v>
      </c>
      <c r="P982" s="201">
        <v>0</v>
      </c>
      <c r="Q982" s="201">
        <v>0</v>
      </c>
      <c r="R982" s="201">
        <v>0</v>
      </c>
      <c r="S982" s="202">
        <v>1</v>
      </c>
    </row>
    <row r="983" spans="6:19" x14ac:dyDescent="0.2">
      <c r="F983" s="123">
        <v>0</v>
      </c>
      <c r="G983" s="123">
        <v>0</v>
      </c>
      <c r="H983" s="199" t="b">
        <v>1</v>
      </c>
      <c r="I983" s="200">
        <v>0</v>
      </c>
      <c r="J983" s="200">
        <v>0</v>
      </c>
      <c r="K983" s="201">
        <v>0</v>
      </c>
      <c r="L983" s="201">
        <v>0</v>
      </c>
      <c r="M983" s="201">
        <v>0</v>
      </c>
      <c r="N983" s="201">
        <v>0</v>
      </c>
      <c r="O983" s="201">
        <v>0</v>
      </c>
      <c r="P983" s="201">
        <v>0</v>
      </c>
      <c r="Q983" s="201">
        <v>0</v>
      </c>
      <c r="R983" s="201">
        <v>0</v>
      </c>
      <c r="S983" s="202">
        <v>1</v>
      </c>
    </row>
    <row r="984" spans="6:19" x14ac:dyDescent="0.2">
      <c r="F984" s="123">
        <v>0</v>
      </c>
      <c r="G984" s="123">
        <v>0</v>
      </c>
      <c r="H984" s="199" t="b">
        <v>1</v>
      </c>
      <c r="I984" s="200">
        <v>0</v>
      </c>
      <c r="J984" s="200">
        <v>0</v>
      </c>
      <c r="K984" s="201">
        <v>0</v>
      </c>
      <c r="L984" s="201">
        <v>0</v>
      </c>
      <c r="M984" s="201">
        <v>0</v>
      </c>
      <c r="N984" s="201">
        <v>0</v>
      </c>
      <c r="O984" s="201">
        <v>0</v>
      </c>
      <c r="P984" s="201">
        <v>0</v>
      </c>
      <c r="Q984" s="201">
        <v>0</v>
      </c>
      <c r="R984" s="201">
        <v>0</v>
      </c>
      <c r="S984" s="202">
        <v>1</v>
      </c>
    </row>
    <row r="985" spans="6:19" x14ac:dyDescent="0.2">
      <c r="F985" s="123">
        <v>0</v>
      </c>
      <c r="G985" s="123">
        <v>0</v>
      </c>
      <c r="H985" s="199" t="b">
        <v>1</v>
      </c>
      <c r="I985" s="200">
        <v>0</v>
      </c>
      <c r="J985" s="200">
        <v>0</v>
      </c>
      <c r="K985" s="201">
        <v>0</v>
      </c>
      <c r="L985" s="201">
        <v>0</v>
      </c>
      <c r="M985" s="201">
        <v>0</v>
      </c>
      <c r="N985" s="201">
        <v>0</v>
      </c>
      <c r="O985" s="201">
        <v>0</v>
      </c>
      <c r="P985" s="201">
        <v>0</v>
      </c>
      <c r="Q985" s="201">
        <v>0</v>
      </c>
      <c r="R985" s="201">
        <v>0</v>
      </c>
      <c r="S985" s="202">
        <v>1</v>
      </c>
    </row>
    <row r="986" spans="6:19" x14ac:dyDescent="0.2">
      <c r="F986" s="123">
        <v>0</v>
      </c>
      <c r="G986" s="123">
        <v>0</v>
      </c>
      <c r="H986" s="199" t="b">
        <v>1</v>
      </c>
      <c r="I986" s="200">
        <v>0</v>
      </c>
      <c r="J986" s="200">
        <v>0</v>
      </c>
      <c r="K986" s="201">
        <v>0</v>
      </c>
      <c r="L986" s="201">
        <v>0</v>
      </c>
      <c r="M986" s="201">
        <v>0</v>
      </c>
      <c r="N986" s="201">
        <v>0</v>
      </c>
      <c r="O986" s="201">
        <v>0</v>
      </c>
      <c r="P986" s="201">
        <v>0</v>
      </c>
      <c r="Q986" s="201">
        <v>0</v>
      </c>
      <c r="R986" s="201">
        <v>0</v>
      </c>
      <c r="S986" s="202">
        <v>1</v>
      </c>
    </row>
    <row r="987" spans="6:19" x14ac:dyDescent="0.2">
      <c r="F987" s="123">
        <v>0</v>
      </c>
      <c r="G987" s="123">
        <v>0</v>
      </c>
      <c r="H987" s="199" t="b">
        <v>1</v>
      </c>
      <c r="I987" s="200">
        <v>0</v>
      </c>
      <c r="J987" s="200">
        <v>0</v>
      </c>
      <c r="K987" s="201">
        <v>0</v>
      </c>
      <c r="L987" s="201">
        <v>0</v>
      </c>
      <c r="M987" s="201">
        <v>0</v>
      </c>
      <c r="N987" s="201">
        <v>0</v>
      </c>
      <c r="O987" s="201">
        <v>0</v>
      </c>
      <c r="P987" s="201">
        <v>0</v>
      </c>
      <c r="Q987" s="201">
        <v>0</v>
      </c>
      <c r="R987" s="201">
        <v>0</v>
      </c>
      <c r="S987" s="202">
        <v>1</v>
      </c>
    </row>
    <row r="988" spans="6:19" x14ac:dyDescent="0.2">
      <c r="F988" s="123">
        <v>0</v>
      </c>
      <c r="G988" s="123">
        <v>0</v>
      </c>
      <c r="H988" s="199" t="b">
        <v>1</v>
      </c>
      <c r="I988" s="200">
        <v>0</v>
      </c>
      <c r="J988" s="200">
        <v>0</v>
      </c>
      <c r="K988" s="201">
        <v>0</v>
      </c>
      <c r="L988" s="201">
        <v>0</v>
      </c>
      <c r="M988" s="201">
        <v>0</v>
      </c>
      <c r="N988" s="201">
        <v>0</v>
      </c>
      <c r="O988" s="201">
        <v>0</v>
      </c>
      <c r="P988" s="201">
        <v>0</v>
      </c>
      <c r="Q988" s="201">
        <v>0</v>
      </c>
      <c r="R988" s="201">
        <v>0</v>
      </c>
      <c r="S988" s="202">
        <v>1</v>
      </c>
    </row>
    <row r="989" spans="6:19" x14ac:dyDescent="0.2">
      <c r="F989" s="123">
        <v>0</v>
      </c>
      <c r="G989" s="123">
        <v>0</v>
      </c>
      <c r="H989" s="199" t="b">
        <v>1</v>
      </c>
      <c r="I989" s="200">
        <v>0</v>
      </c>
      <c r="J989" s="200">
        <v>0</v>
      </c>
      <c r="K989" s="201">
        <v>0</v>
      </c>
      <c r="L989" s="201">
        <v>0</v>
      </c>
      <c r="M989" s="201">
        <v>0</v>
      </c>
      <c r="N989" s="201">
        <v>0</v>
      </c>
      <c r="O989" s="201">
        <v>0</v>
      </c>
      <c r="P989" s="201">
        <v>0</v>
      </c>
      <c r="Q989" s="201">
        <v>0</v>
      </c>
      <c r="R989" s="201">
        <v>0</v>
      </c>
      <c r="S989" s="202">
        <v>1</v>
      </c>
    </row>
    <row r="990" spans="6:19" x14ac:dyDescent="0.2">
      <c r="F990" s="123">
        <v>0</v>
      </c>
      <c r="G990" s="123">
        <v>0</v>
      </c>
      <c r="H990" s="199" t="b">
        <v>1</v>
      </c>
      <c r="I990" s="200">
        <v>0</v>
      </c>
      <c r="J990" s="200">
        <v>0</v>
      </c>
      <c r="K990" s="201">
        <v>0</v>
      </c>
      <c r="L990" s="201">
        <v>0</v>
      </c>
      <c r="M990" s="201">
        <v>0</v>
      </c>
      <c r="N990" s="201">
        <v>0</v>
      </c>
      <c r="O990" s="201">
        <v>0</v>
      </c>
      <c r="P990" s="201">
        <v>0</v>
      </c>
      <c r="Q990" s="201">
        <v>0</v>
      </c>
      <c r="R990" s="201">
        <v>0</v>
      </c>
      <c r="S990" s="202">
        <v>1</v>
      </c>
    </row>
    <row r="991" spans="6:19" x14ac:dyDescent="0.2">
      <c r="F991" s="123">
        <v>0</v>
      </c>
      <c r="G991" s="123">
        <v>0</v>
      </c>
      <c r="H991" s="199" t="b">
        <v>1</v>
      </c>
      <c r="I991" s="200">
        <v>0</v>
      </c>
      <c r="J991" s="200">
        <v>0</v>
      </c>
      <c r="K991" s="201">
        <v>0</v>
      </c>
      <c r="L991" s="201">
        <v>0</v>
      </c>
      <c r="M991" s="201">
        <v>0</v>
      </c>
      <c r="N991" s="201">
        <v>0</v>
      </c>
      <c r="O991" s="201">
        <v>0</v>
      </c>
      <c r="P991" s="201">
        <v>0</v>
      </c>
      <c r="Q991" s="201">
        <v>0</v>
      </c>
      <c r="R991" s="201">
        <v>0</v>
      </c>
      <c r="S991" s="202">
        <v>1</v>
      </c>
    </row>
    <row r="992" spans="6:19" x14ac:dyDescent="0.2">
      <c r="F992" s="123">
        <v>0</v>
      </c>
      <c r="G992" s="123">
        <v>0</v>
      </c>
      <c r="H992" s="199" t="b">
        <v>1</v>
      </c>
      <c r="I992" s="200">
        <v>0</v>
      </c>
      <c r="J992" s="200">
        <v>0</v>
      </c>
      <c r="K992" s="201">
        <v>0</v>
      </c>
      <c r="L992" s="201">
        <v>0</v>
      </c>
      <c r="M992" s="201">
        <v>0</v>
      </c>
      <c r="N992" s="201">
        <v>0</v>
      </c>
      <c r="O992" s="201">
        <v>0</v>
      </c>
      <c r="P992" s="201">
        <v>0</v>
      </c>
      <c r="Q992" s="201">
        <v>0</v>
      </c>
      <c r="R992" s="201">
        <v>0</v>
      </c>
      <c r="S992" s="202">
        <v>1</v>
      </c>
    </row>
    <row r="993" spans="6:19" x14ac:dyDescent="0.2">
      <c r="F993" s="123">
        <v>0</v>
      </c>
      <c r="G993" s="123">
        <v>0</v>
      </c>
      <c r="H993" s="199" t="b">
        <v>1</v>
      </c>
      <c r="I993" s="200">
        <v>0</v>
      </c>
      <c r="J993" s="200">
        <v>0</v>
      </c>
      <c r="K993" s="201">
        <v>0</v>
      </c>
      <c r="L993" s="201">
        <v>0</v>
      </c>
      <c r="M993" s="201">
        <v>0</v>
      </c>
      <c r="N993" s="201">
        <v>0</v>
      </c>
      <c r="O993" s="201">
        <v>0</v>
      </c>
      <c r="P993" s="201">
        <v>0</v>
      </c>
      <c r="Q993" s="201">
        <v>0</v>
      </c>
      <c r="R993" s="201">
        <v>0</v>
      </c>
      <c r="S993" s="202">
        <v>1</v>
      </c>
    </row>
    <row r="994" spans="6:19" x14ac:dyDescent="0.2">
      <c r="F994" s="123">
        <v>0</v>
      </c>
      <c r="G994" s="123">
        <v>0</v>
      </c>
      <c r="H994" s="199" t="b">
        <v>1</v>
      </c>
      <c r="I994" s="200">
        <v>0</v>
      </c>
      <c r="J994" s="200">
        <v>0</v>
      </c>
      <c r="K994" s="201">
        <v>0</v>
      </c>
      <c r="L994" s="201">
        <v>0</v>
      </c>
      <c r="M994" s="201">
        <v>0</v>
      </c>
      <c r="N994" s="201">
        <v>0</v>
      </c>
      <c r="O994" s="201">
        <v>0</v>
      </c>
      <c r="P994" s="201">
        <v>0</v>
      </c>
      <c r="Q994" s="201">
        <v>0</v>
      </c>
      <c r="R994" s="201">
        <v>0</v>
      </c>
      <c r="S994" s="202">
        <v>1</v>
      </c>
    </row>
    <row r="995" spans="6:19" x14ac:dyDescent="0.2">
      <c r="F995" s="123">
        <v>0</v>
      </c>
      <c r="G995" s="123">
        <v>0</v>
      </c>
      <c r="H995" s="199" t="b">
        <v>1</v>
      </c>
      <c r="I995" s="200">
        <v>0</v>
      </c>
      <c r="J995" s="200">
        <v>0</v>
      </c>
      <c r="K995" s="201">
        <v>0</v>
      </c>
      <c r="L995" s="201">
        <v>0</v>
      </c>
      <c r="M995" s="201">
        <v>0</v>
      </c>
      <c r="N995" s="201">
        <v>0</v>
      </c>
      <c r="O995" s="201">
        <v>0</v>
      </c>
      <c r="P995" s="201">
        <v>0</v>
      </c>
      <c r="Q995" s="201">
        <v>0</v>
      </c>
      <c r="R995" s="201">
        <v>0</v>
      </c>
      <c r="S995" s="202">
        <v>1</v>
      </c>
    </row>
    <row r="996" spans="6:19" x14ac:dyDescent="0.2">
      <c r="F996" s="123">
        <v>0</v>
      </c>
      <c r="G996" s="123">
        <v>0</v>
      </c>
      <c r="H996" s="199" t="b">
        <v>1</v>
      </c>
      <c r="I996" s="200">
        <v>0</v>
      </c>
      <c r="J996" s="200">
        <v>0</v>
      </c>
      <c r="K996" s="201">
        <v>0</v>
      </c>
      <c r="L996" s="201">
        <v>0</v>
      </c>
      <c r="M996" s="201">
        <v>0</v>
      </c>
      <c r="N996" s="201">
        <v>0</v>
      </c>
      <c r="O996" s="201">
        <v>0</v>
      </c>
      <c r="P996" s="201">
        <v>0</v>
      </c>
      <c r="Q996" s="201">
        <v>0</v>
      </c>
      <c r="R996" s="201">
        <v>0</v>
      </c>
      <c r="S996" s="202">
        <v>1</v>
      </c>
    </row>
    <row r="997" spans="6:19" x14ac:dyDescent="0.2">
      <c r="F997" s="123">
        <v>0</v>
      </c>
      <c r="G997" s="123">
        <v>0</v>
      </c>
      <c r="H997" s="199" t="b">
        <v>1</v>
      </c>
      <c r="I997" s="200">
        <v>0</v>
      </c>
      <c r="J997" s="200">
        <v>0</v>
      </c>
      <c r="K997" s="201">
        <v>0</v>
      </c>
      <c r="L997" s="201">
        <v>0</v>
      </c>
      <c r="M997" s="201">
        <v>0</v>
      </c>
      <c r="N997" s="201">
        <v>0</v>
      </c>
      <c r="O997" s="201">
        <v>0</v>
      </c>
      <c r="P997" s="201">
        <v>0</v>
      </c>
      <c r="Q997" s="201">
        <v>0</v>
      </c>
      <c r="R997" s="201">
        <v>0</v>
      </c>
      <c r="S997" s="202">
        <v>1</v>
      </c>
    </row>
    <row r="998" spans="6:19" x14ac:dyDescent="0.2">
      <c r="F998" s="123">
        <v>0</v>
      </c>
      <c r="G998" s="123">
        <v>0</v>
      </c>
      <c r="H998" s="199" t="b">
        <v>1</v>
      </c>
      <c r="I998" s="200">
        <v>0</v>
      </c>
      <c r="J998" s="200">
        <v>0</v>
      </c>
      <c r="K998" s="201">
        <v>0</v>
      </c>
      <c r="L998" s="201">
        <v>0</v>
      </c>
      <c r="M998" s="201">
        <v>0</v>
      </c>
      <c r="N998" s="201">
        <v>0</v>
      </c>
      <c r="O998" s="201">
        <v>0</v>
      </c>
      <c r="P998" s="201">
        <v>0</v>
      </c>
      <c r="Q998" s="201">
        <v>0</v>
      </c>
      <c r="R998" s="201">
        <v>0</v>
      </c>
      <c r="S998" s="202">
        <v>1</v>
      </c>
    </row>
    <row r="999" spans="6:19" x14ac:dyDescent="0.2">
      <c r="F999" s="123">
        <v>0</v>
      </c>
      <c r="G999" s="123">
        <v>0</v>
      </c>
      <c r="H999" s="199" t="b">
        <v>1</v>
      </c>
      <c r="I999" s="200">
        <v>0</v>
      </c>
      <c r="J999" s="200">
        <v>0</v>
      </c>
      <c r="K999" s="201">
        <v>0</v>
      </c>
      <c r="L999" s="201">
        <v>0</v>
      </c>
      <c r="M999" s="201">
        <v>0</v>
      </c>
      <c r="N999" s="201">
        <v>0</v>
      </c>
      <c r="O999" s="201">
        <v>0</v>
      </c>
      <c r="P999" s="201">
        <v>0</v>
      </c>
      <c r="Q999" s="201">
        <v>0</v>
      </c>
      <c r="R999" s="201">
        <v>0</v>
      </c>
      <c r="S999" s="202">
        <v>1</v>
      </c>
    </row>
  </sheetData>
  <sheetProtection algorithmName="SHA-1" hashValue="8r3GllzvxJ8kja6hNKLijVMyTGI=" saltValue="sNDhapeFK2yVO11enx6agQ=="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outlinePr summaryBelow="0" summaryRight="0"/>
  </sheetPr>
  <dimension ref="A1:E66"/>
  <sheetViews>
    <sheetView workbookViewId="0">
      <selection activeCell="H20" sqref="H20"/>
    </sheetView>
  </sheetViews>
  <sheetFormatPr defaultColWidth="14.42578125" defaultRowHeight="15.75" customHeight="1" x14ac:dyDescent="0.2"/>
  <cols>
    <col min="1" max="1" width="34.28515625" customWidth="1"/>
    <col min="2" max="2" width="13.85546875" customWidth="1"/>
    <col min="3" max="3" width="51" customWidth="1"/>
    <col min="4" max="4" width="14" customWidth="1"/>
    <col min="5" max="5" width="136.28515625" customWidth="1"/>
  </cols>
  <sheetData>
    <row r="1" spans="1:5" x14ac:dyDescent="0.2">
      <c r="A1" s="203" t="s">
        <v>1116</v>
      </c>
      <c r="C1" s="203" t="s">
        <v>1117</v>
      </c>
      <c r="E1" s="203" t="s">
        <v>1118</v>
      </c>
    </row>
    <row r="2" spans="1:5" x14ac:dyDescent="0.2">
      <c r="A2" s="204" t="str" cm="1">
        <f t="array" ref="A2:A56">_xlfn.UNIQUE(_xlfn._xlws.FILTER('Lijst van sensoren'!$B$7:$B$999,'Lijst van sensoren'!$B$7:$B$999&lt;&gt;""))</f>
        <v>Aanraking</v>
      </c>
      <c r="C2" s="205" t="str" cm="1">
        <f t="array" ref="C2:C6">_xlfn.UNIQUE(_xlfn._xlws.FILTER('Lijst van sensoren'!$D$7:$D$1000,'Lijst van sensoren'!$D$7:$D$1000&lt;&gt;""))</f>
        <v>Sensor</v>
      </c>
      <c r="E2" s="206" t="s">
        <v>1119</v>
      </c>
    </row>
    <row r="3" spans="1:5" x14ac:dyDescent="0.2">
      <c r="A3" s="207" t="str">
        <v>Afstand</v>
      </c>
      <c r="C3" s="205" t="str">
        <v>Sensorbox</v>
      </c>
      <c r="E3" s="206" t="s">
        <v>1120</v>
      </c>
    </row>
    <row r="4" spans="1:5" x14ac:dyDescent="0.2">
      <c r="A4" s="207" t="str">
        <v>Barometische druk</v>
      </c>
      <c r="C4" s="205" t="str">
        <v>Proefbuis sensor (test tube)</v>
      </c>
      <c r="E4" s="206" t="s">
        <v>1121</v>
      </c>
    </row>
    <row r="5" spans="1:5" x14ac:dyDescent="0.2">
      <c r="A5" s="207" t="str">
        <v>Beweging</v>
      </c>
      <c r="C5" s="205" t="str">
        <v xml:space="preserve">Sensor Amplifier </v>
      </c>
      <c r="E5" s="206" t="s">
        <v>1092</v>
      </c>
    </row>
    <row r="6" spans="1:5" x14ac:dyDescent="0.2">
      <c r="A6" s="207" t="str">
        <v>Bloeddruk</v>
      </c>
      <c r="C6" s="205" t="str">
        <v>Microcontroller / Singleboardcomputer</v>
      </c>
      <c r="E6" s="206" t="s">
        <v>1122</v>
      </c>
    </row>
    <row r="7" spans="1:5" x14ac:dyDescent="0.2">
      <c r="A7" s="136" t="str">
        <v>Bloedzuurstof</v>
      </c>
      <c r="E7" s="206" t="s">
        <v>1123</v>
      </c>
    </row>
    <row r="8" spans="1:5" x14ac:dyDescent="0.2">
      <c r="A8" s="136" t="str">
        <v>Bodem temperatuur</v>
      </c>
      <c r="E8" s="206" t="s">
        <v>1124</v>
      </c>
    </row>
    <row r="9" spans="1:5" x14ac:dyDescent="0.2">
      <c r="A9" s="204" t="str">
        <v>Bodemvochtigheid</v>
      </c>
      <c r="E9" s="1"/>
    </row>
    <row r="10" spans="1:5" x14ac:dyDescent="0.2">
      <c r="A10" s="207" t="str">
        <v>CO</v>
      </c>
    </row>
    <row r="11" spans="1:5" x14ac:dyDescent="0.2">
      <c r="A11" s="204" t="str">
        <v>CO2</v>
      </c>
    </row>
    <row r="12" spans="1:5" x14ac:dyDescent="0.2">
      <c r="A12" s="204" t="str">
        <v>Debiet</v>
      </c>
    </row>
    <row r="13" spans="1:5" x14ac:dyDescent="0.2">
      <c r="A13" s="207" t="str">
        <v>Decibel</v>
      </c>
    </row>
    <row r="14" spans="1:5" x14ac:dyDescent="0.2">
      <c r="A14" s="207" t="str">
        <v>Elektriciteitsverbruik</v>
      </c>
    </row>
    <row r="15" spans="1:5" x14ac:dyDescent="0.2">
      <c r="A15" s="207" t="str">
        <v>Fijn stof</v>
      </c>
    </row>
    <row r="16" spans="1:5" x14ac:dyDescent="0.2">
      <c r="A16" s="207" t="str">
        <v>H2S</v>
      </c>
    </row>
    <row r="17" spans="1:1" x14ac:dyDescent="0.2">
      <c r="A17" s="207" t="str">
        <v>Hartslag</v>
      </c>
    </row>
    <row r="18" spans="1:1" x14ac:dyDescent="0.2">
      <c r="A18" s="207" t="str">
        <v>Helderheid</v>
      </c>
    </row>
    <row r="19" spans="1:1" x14ac:dyDescent="0.2">
      <c r="A19" s="207" t="str">
        <v>Waterstand</v>
      </c>
    </row>
    <row r="20" spans="1:1" x14ac:dyDescent="0.2">
      <c r="A20" s="207" t="str">
        <v>Infrarood</v>
      </c>
    </row>
    <row r="21" spans="1:1" x14ac:dyDescent="0.2">
      <c r="A21" s="204" t="str">
        <v>Kwik</v>
      </c>
    </row>
    <row r="22" spans="1:1" x14ac:dyDescent="0.2">
      <c r="A22" s="136" t="str">
        <v>Licht/kleur</v>
      </c>
    </row>
    <row r="23" spans="1:1" x14ac:dyDescent="0.2">
      <c r="A23" s="204" t="str">
        <v>Lichtintensiteit</v>
      </c>
    </row>
    <row r="24" spans="1:1" x14ac:dyDescent="0.2">
      <c r="A24" s="204" t="str">
        <v>Locatie</v>
      </c>
    </row>
    <row r="25" spans="1:1" x14ac:dyDescent="0.2">
      <c r="A25" s="207" t="str">
        <v>Temperatuur</v>
      </c>
    </row>
    <row r="26" spans="1:1" x14ac:dyDescent="0.2">
      <c r="A26" s="204" t="str">
        <v>Luchtvochtigheid</v>
      </c>
    </row>
    <row r="27" spans="1:1" x14ac:dyDescent="0.2">
      <c r="A27" s="207" t="str">
        <v>Magnetisme</v>
      </c>
    </row>
    <row r="28" spans="1:1" x14ac:dyDescent="0.2">
      <c r="A28" s="204" t="str">
        <v>NH3</v>
      </c>
    </row>
    <row r="29" spans="1:1" x14ac:dyDescent="0.2">
      <c r="A29" s="204" t="str">
        <v>NH4+</v>
      </c>
    </row>
    <row r="30" spans="1:1" x14ac:dyDescent="0.2">
      <c r="A30" s="207" t="str">
        <v>NO</v>
      </c>
    </row>
    <row r="31" spans="1:1" x14ac:dyDescent="0.2">
      <c r="A31" s="207" t="str">
        <v>NO2</v>
      </c>
    </row>
    <row r="32" spans="1:1" x14ac:dyDescent="0.2">
      <c r="A32" s="207" t="str">
        <v>NO3</v>
      </c>
    </row>
    <row r="33" spans="1:1" x14ac:dyDescent="0.2">
      <c r="A33" s="207" t="str">
        <v>NOX</v>
      </c>
    </row>
    <row r="34" spans="1:1" x14ac:dyDescent="0.2">
      <c r="A34" s="207" t="str">
        <v>Ozon</v>
      </c>
    </row>
    <row r="35" spans="1:1" x14ac:dyDescent="0.2">
      <c r="A35" s="204" t="str">
        <v>PH-waarde</v>
      </c>
    </row>
    <row r="36" spans="1:1" x14ac:dyDescent="0.2">
      <c r="A36" s="204" t="str">
        <v>Photosynthetically Active Radiation</v>
      </c>
    </row>
    <row r="37" spans="1:1" x14ac:dyDescent="0.2">
      <c r="A37" s="207" t="str">
        <v>PM1</v>
      </c>
    </row>
    <row r="38" spans="1:1" x14ac:dyDescent="0.2">
      <c r="A38" s="136" t="str">
        <v>PM10</v>
      </c>
    </row>
    <row r="39" spans="1:1" x14ac:dyDescent="0.2">
      <c r="A39" s="207" t="str">
        <v>PM2.5</v>
      </c>
    </row>
    <row r="40" spans="1:1" x14ac:dyDescent="0.2">
      <c r="A40" s="207" t="str">
        <v>PM4</v>
      </c>
    </row>
    <row r="41" spans="1:1" x14ac:dyDescent="0.2">
      <c r="A41" s="207" t="str">
        <v>Radioactieve straling</v>
      </c>
    </row>
    <row r="42" spans="1:1" x14ac:dyDescent="0.2">
      <c r="A42" s="207" t="str">
        <v>SO2</v>
      </c>
    </row>
    <row r="43" spans="1:1" x14ac:dyDescent="0.2">
      <c r="A43" s="204" t="str">
        <v>Trillingen</v>
      </c>
    </row>
    <row r="44" spans="1:1" x14ac:dyDescent="0.2">
      <c r="A44" s="207" t="str">
        <v>UV intensiteit</v>
      </c>
    </row>
    <row r="45" spans="1:1" x14ac:dyDescent="0.2">
      <c r="A45" s="207" t="str">
        <v>VOC</v>
      </c>
    </row>
    <row r="46" spans="1:1" x14ac:dyDescent="0.2">
      <c r="A46" s="204" t="str">
        <v>Waterverbruik</v>
      </c>
    </row>
    <row r="47" spans="1:1" x14ac:dyDescent="0.2">
      <c r="A47" s="207" t="str">
        <v>Windrichting</v>
      </c>
    </row>
    <row r="48" spans="1:1" x14ac:dyDescent="0.2">
      <c r="A48" s="207" t="str">
        <v>Windsnelheid</v>
      </c>
    </row>
    <row r="49" spans="1:1" x14ac:dyDescent="0.2">
      <c r="A49" s="207" t="str">
        <v>Zichtbaarheid</v>
      </c>
    </row>
    <row r="50" spans="1:1" x14ac:dyDescent="0.2">
      <c r="A50" s="207" t="str">
        <v>Zoutgehalte water</v>
      </c>
    </row>
    <row r="51" spans="1:1" x14ac:dyDescent="0.2">
      <c r="A51" s="207" t="str">
        <v>Zuurstofniveau</v>
      </c>
    </row>
    <row r="52" spans="1:1" x14ac:dyDescent="0.2">
      <c r="A52" s="207" t="str">
        <v>Stressniveau</v>
      </c>
    </row>
    <row r="53" spans="1:1" x14ac:dyDescent="0.2">
      <c r="A53" s="207" t="str">
        <v>Veiligheid</v>
      </c>
    </row>
    <row r="54" spans="1:1" x14ac:dyDescent="0.2">
      <c r="A54" s="204" t="str">
        <v>Passage telling</v>
      </c>
    </row>
    <row r="55" spans="1:1" x14ac:dyDescent="0.2">
      <c r="A55" s="204" t="str">
        <v>Single-board computers</v>
      </c>
    </row>
    <row r="56" spans="1:1" x14ac:dyDescent="0.2">
      <c r="A56" s="207" t="str">
        <v>Microcontroller</v>
      </c>
    </row>
    <row r="57" spans="1:1" x14ac:dyDescent="0.2">
      <c r="A57" s="136"/>
    </row>
    <row r="58" spans="1:1" x14ac:dyDescent="0.2">
      <c r="A58" s="136"/>
    </row>
    <row r="59" spans="1:1" x14ac:dyDescent="0.2">
      <c r="A59" s="207"/>
    </row>
    <row r="60" spans="1:1" x14ac:dyDescent="0.2">
      <c r="A60" s="207"/>
    </row>
    <row r="61" spans="1:1" x14ac:dyDescent="0.2">
      <c r="A61" s="204"/>
    </row>
    <row r="62" spans="1:1" x14ac:dyDescent="0.2">
      <c r="A62" s="207"/>
    </row>
    <row r="63" spans="1:1" x14ac:dyDescent="0.2">
      <c r="A63" s="207"/>
    </row>
    <row r="64" spans="1:1" x14ac:dyDescent="0.2">
      <c r="A64" s="207"/>
    </row>
    <row r="65" spans="1:1" x14ac:dyDescent="0.2">
      <c r="A65" s="207"/>
    </row>
    <row r="66" spans="1:1" x14ac:dyDescent="0.2">
      <c r="A66" s="207"/>
    </row>
  </sheetData>
  <sheetProtection algorithmName="SHA-1" hashValue="Hf8BJo0taSCWF59hROnLgL24iws=" saltValue="zxKCVC/Pbh4VLSzpkuPU2A==" spinCount="100000" sheet="1" objects="1" scenarios="1"/>
  <hyperlinks>
    <hyperlink ref="E2" r:id="rId1" xr:uid="{00000000-0004-0000-0800-000000000000}"/>
    <hyperlink ref="E3" r:id="rId2" xr:uid="{00000000-0004-0000-0800-000001000000}"/>
    <hyperlink ref="E4" r:id="rId3" xr:uid="{00000000-0004-0000-0800-000002000000}"/>
    <hyperlink ref="E5" r:id="rId4" xr:uid="{00000000-0004-0000-0800-000003000000}"/>
    <hyperlink ref="E6" r:id="rId5" xr:uid="{00000000-0004-0000-0800-000004000000}"/>
    <hyperlink ref="E7" r:id="rId6" xr:uid="{00000000-0004-0000-0800-000005000000}"/>
    <hyperlink ref="E8" r:id="rId7" xr:uid="{00000000-0004-0000-08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vt:lpstr>
      <vt:lpstr>Definities</vt:lpstr>
      <vt:lpstr>Zoekmodel - Sensoren</vt:lpstr>
      <vt:lpstr>Gebruikersrating</vt:lpstr>
      <vt:lpstr>Zoekmodel - Niet meetbaar</vt:lpstr>
      <vt:lpstr>Uitdagingen</vt:lpstr>
      <vt:lpstr>Lijst van sensoren</vt:lpstr>
      <vt:lpstr>To hide - Scoremodel</vt:lpstr>
      <vt:lpstr>To hide - Parameters</vt:lpstr>
      <vt:lpstr>'Lijst van sensoren'!TC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Lieselotte Theuns</dc:creator>
  <cp:lastModifiedBy>Dennis Hens</cp:lastModifiedBy>
  <dcterms:created xsi:type="dcterms:W3CDTF">2021-06-12T17:01:59Z</dcterms:created>
  <dcterms:modified xsi:type="dcterms:W3CDTF">2021-06-23T13:18:07Z</dcterms:modified>
</cp:coreProperties>
</file>