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gramming\MyServer\Server2Go\htdocs\files\"/>
    </mc:Choice>
  </mc:AlternateContent>
  <xr:revisionPtr revIDLastSave="0" documentId="13_ncr:1_{789867AF-4595-43EA-96F5-81C183DE1603}" xr6:coauthVersionLast="40" xr6:coauthVersionMax="40" xr10:uidLastSave="{00000000-0000-0000-0000-000000000000}"/>
  <bookViews>
    <workbookView xWindow="0" yWindow="0" windowWidth="20520" windowHeight="7230" xr2:uid="{00000000-000D-0000-FFFF-FFFF00000000}"/>
  </bookViews>
  <sheets>
    <sheet name="Linked House Plan (current)" sheetId="2" r:id="rId1"/>
  </sheets>
  <externalReferences>
    <externalReference r:id="rId2"/>
  </externalReferences>
  <definedNames>
    <definedName name="_2924_Allotment" localSheetId="0">'Linked House Plan (current)'!$D$7</definedName>
    <definedName name="_2924_Average" localSheetId="0">'Linked House Plan (current)'!$AB$31</definedName>
    <definedName name="_2924_Rent" localSheetId="0">'Linked House Plan (current)'!$C$7</definedName>
    <definedName name="_3208_Allotment" localSheetId="0">'Linked House Plan (current)'!$D$6</definedName>
    <definedName name="_3208_Rent" localSheetId="0">'Linked House Plan (current)'!$C$6</definedName>
    <definedName name="_3rd_Allotment" localSheetId="0">'Linked House Plan (current)'!$D$8</definedName>
    <definedName name="_3rd_Average" localSheetId="0">'Linked House Plan (current)'!$AB$32</definedName>
    <definedName name="_3rd_EOM_Balance" localSheetId="0">'Linked House Plan (current)'!$AB$36</definedName>
    <definedName name="_3rd_Last_Row_w_Goal" localSheetId="0">'Linked House Plan (current)'!$AB$16</definedName>
    <definedName name="_3rd_Paid_Off_Date" localSheetId="0">'Linked House Plan (current)'!$C$28</definedName>
    <definedName name="_3rd_Purchase_Date" localSheetId="0">'Linked House Plan (current)'!$C$27</definedName>
    <definedName name="_3rd_Rent" localSheetId="0">'Linked House Plan (current)'!$C$8</definedName>
    <definedName name="_4th_Allotment" localSheetId="0">'Linked House Plan (current)'!$D$9</definedName>
    <definedName name="_4th_EOM_Balance" localSheetId="0">'Linked House Plan (current)'!$AB$37</definedName>
    <definedName name="_4th_Paid_Off_Date" localSheetId="0">'Linked House Plan (current)'!$C$35</definedName>
    <definedName name="_4th_Purchase_Date" localSheetId="0">'Linked House Plan (current)'!$C$34</definedName>
    <definedName name="_4th_Rent" localSheetId="0">'Linked House Plan (current)'!$C$9</definedName>
    <definedName name="Anne_Extra" localSheetId="0">'Linked House Plan (current)'!$C$5</definedName>
    <definedName name="Anne_Starts_Work" localSheetId="0">'Linked House Plan (current)'!$C$22</definedName>
    <definedName name="Anne_Stops_Work" localSheetId="0">'Linked House Plan (current)'!$C$23</definedName>
    <definedName name="Anne_Temp_Until" localSheetId="0">'Linked House Plan (current)'!$C$21</definedName>
    <definedName name="Average_Goal" localSheetId="0">'Linked House Plan (current)'!#REF!</definedName>
    <definedName name="Bought_3rd_House" localSheetId="0">'Linked House Plan (current)'!$AB$40</definedName>
    <definedName name="Bought_4th_House" localSheetId="0">'Linked House Plan (current)'!$AB$41</definedName>
    <definedName name="Car_Cost" localSheetId="0">'Linked House Plan (current)'!$C$14</definedName>
    <definedName name="Car_Down_Payment" localSheetId="0">'Linked House Plan (current)'!$C$15</definedName>
    <definedName name="Car_Interest_Rate" localSheetId="0">'Linked House Plan (current)'!$C$16</definedName>
    <definedName name="Car_Loan_Term" localSheetId="0">'Linked House Plan (current)'!$C$17</definedName>
    <definedName name="Car_Payment" localSheetId="0">'Linked House Plan (current)'!$C$18</definedName>
    <definedName name="Car_Payoff_Date" localSheetId="0">'Linked House Plan (current)'!$C$13</definedName>
    <definedName name="Car_Start_Date" localSheetId="0">'Linked House Plan (current)'!$C$12</definedName>
    <definedName name="Jesse_Extra" localSheetId="0">'Linked House Plan (current)'!$C$4</definedName>
    <definedName name="Last_Row_w_Goal" localSheetId="0">'Linked House Plan (current)'!$AB$1</definedName>
    <definedName name="Ret_Home_Purchase_Date" localSheetId="0">'Linked House Plan (current)'!$C$24</definedName>
    <definedName name="Ret_Mortgage" localSheetId="0">'Linked House Plan (current)'!$AB$42</definedName>
    <definedName name="Starting_Balance" localSheetId="0">'Linked House Plan (current)'!$T$2</definedName>
    <definedName name="Total_Allotments" localSheetId="0">'Linked House Plan (current)'!#REF!</definedName>
    <definedName name="Total_to_Buy_3rd" localSheetId="0">'Linked House Plan (current)'!$C$31</definedName>
    <definedName name="Total_to_Buy_4th" localSheetId="0">'Linked House Plan (current)'!$C$38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T2" i="2" l="1"/>
  <c r="H9" i="2" l="1"/>
  <c r="D9" i="2" s="1"/>
  <c r="H8" i="2"/>
  <c r="D8" i="2" s="1"/>
  <c r="H7" i="2"/>
  <c r="D7" i="2" s="1"/>
  <c r="H6" i="2"/>
  <c r="D6" i="2" s="1"/>
  <c r="C13" i="2" l="1"/>
  <c r="C36" i="2" l="1"/>
  <c r="C29" i="2"/>
  <c r="C27" i="2"/>
  <c r="AB1" i="2"/>
  <c r="Y4" i="2" l="1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3" i="2"/>
  <c r="C38" i="2"/>
  <c r="AB42" i="2"/>
  <c r="C18" i="2" l="1"/>
  <c r="C31" i="2" l="1"/>
  <c r="Z2" i="2" l="1"/>
  <c r="AB6" i="2"/>
  <c r="AB10" i="2"/>
  <c r="AB3" i="2"/>
  <c r="AB4" i="2"/>
  <c r="AB2" i="2"/>
  <c r="AB5" i="2"/>
  <c r="AB7" i="2"/>
  <c r="AB11" i="2"/>
  <c r="AB9" i="2"/>
  <c r="AB12" i="2"/>
  <c r="AB8" i="2"/>
  <c r="J3" i="2" l="1"/>
  <c r="R3" i="2" l="1"/>
  <c r="K3" i="2"/>
  <c r="J4" i="2"/>
  <c r="R4" i="2" l="1"/>
  <c r="K4" i="2"/>
  <c r="J5" i="2"/>
  <c r="R5" i="2" l="1"/>
  <c r="K5" i="2"/>
  <c r="J6" i="2"/>
  <c r="R6" i="2" l="1"/>
  <c r="K6" i="2"/>
  <c r="J7" i="2"/>
  <c r="R7" i="2" l="1"/>
  <c r="K7" i="2"/>
  <c r="J8" i="2"/>
  <c r="R8" i="2" l="1"/>
  <c r="K8" i="2"/>
  <c r="J9" i="2"/>
  <c r="R9" i="2" l="1"/>
  <c r="K9" i="2"/>
  <c r="J10" i="2"/>
  <c r="R10" i="2" l="1"/>
  <c r="K10" i="2"/>
  <c r="J11" i="2"/>
  <c r="R11" i="2" l="1"/>
  <c r="K11" i="2"/>
  <c r="J12" i="2"/>
  <c r="R12" i="2" l="1"/>
  <c r="K12" i="2"/>
  <c r="J13" i="2"/>
  <c r="R13" i="2" l="1"/>
  <c r="K13" i="2"/>
  <c r="J14" i="2"/>
  <c r="R14" i="2" l="1"/>
  <c r="K14" i="2"/>
  <c r="J15" i="2"/>
  <c r="R15" i="2" l="1"/>
  <c r="K15" i="2"/>
  <c r="J16" i="2"/>
  <c r="R16" i="2" l="1"/>
  <c r="K16" i="2"/>
  <c r="J17" i="2"/>
  <c r="R17" i="2" l="1"/>
  <c r="K17" i="2"/>
  <c r="J18" i="2"/>
  <c r="R18" i="2" l="1"/>
  <c r="K18" i="2"/>
  <c r="J19" i="2"/>
  <c r="R19" i="2" l="1"/>
  <c r="K19" i="2"/>
  <c r="J20" i="2"/>
  <c r="R20" i="2" l="1"/>
  <c r="K20" i="2"/>
  <c r="J21" i="2"/>
  <c r="R21" i="2" l="1"/>
  <c r="J22" i="2"/>
  <c r="K21" i="2"/>
  <c r="R22" i="2" l="1"/>
  <c r="J23" i="2"/>
  <c r="K22" i="2"/>
  <c r="J24" i="2" l="1"/>
  <c r="K24" i="2" s="1"/>
  <c r="K23" i="2"/>
  <c r="R23" i="2"/>
  <c r="J25" i="2" l="1"/>
  <c r="K25" i="2" s="1"/>
  <c r="R24" i="2"/>
  <c r="J26" i="2" l="1"/>
  <c r="R26" i="2" s="1"/>
  <c r="R25" i="2"/>
  <c r="J27" i="2" l="1"/>
  <c r="R27" i="2" s="1"/>
  <c r="K26" i="2"/>
  <c r="K27" i="2"/>
  <c r="J28" i="2"/>
  <c r="R28" i="2" l="1"/>
  <c r="K28" i="2"/>
  <c r="J29" i="2"/>
  <c r="R29" i="2" l="1"/>
  <c r="K29" i="2"/>
  <c r="J30" i="2"/>
  <c r="R30" i="2" l="1"/>
  <c r="K30" i="2"/>
  <c r="J31" i="2"/>
  <c r="R31" i="2" l="1"/>
  <c r="K31" i="2"/>
  <c r="J32" i="2"/>
  <c r="R32" i="2" l="1"/>
  <c r="K32" i="2"/>
  <c r="J33" i="2"/>
  <c r="R33" i="2" l="1"/>
  <c r="K33" i="2"/>
  <c r="J34" i="2"/>
  <c r="R34" i="2" l="1"/>
  <c r="K34" i="2"/>
  <c r="J35" i="2"/>
  <c r="R35" i="2" l="1"/>
  <c r="K35" i="2"/>
  <c r="J36" i="2"/>
  <c r="R36" i="2" l="1"/>
  <c r="K36" i="2"/>
  <c r="J37" i="2"/>
  <c r="R37" i="2" l="1"/>
  <c r="K37" i="2"/>
  <c r="J38" i="2"/>
  <c r="R38" i="2" l="1"/>
  <c r="K38" i="2"/>
  <c r="J39" i="2"/>
  <c r="R39" i="2" l="1"/>
  <c r="K39" i="2"/>
  <c r="J40" i="2"/>
  <c r="R40" i="2" l="1"/>
  <c r="K40" i="2"/>
  <c r="J41" i="2"/>
  <c r="R41" i="2" l="1"/>
  <c r="K41" i="2"/>
  <c r="J42" i="2"/>
  <c r="R42" i="2" l="1"/>
  <c r="K42" i="2"/>
  <c r="J43" i="2"/>
  <c r="R43" i="2" l="1"/>
  <c r="K43" i="2"/>
  <c r="J44" i="2"/>
  <c r="R44" i="2" l="1"/>
  <c r="K44" i="2"/>
  <c r="J45" i="2"/>
  <c r="R45" i="2" l="1"/>
  <c r="K45" i="2"/>
  <c r="J46" i="2"/>
  <c r="R46" i="2" l="1"/>
  <c r="K46" i="2"/>
  <c r="J47" i="2"/>
  <c r="R47" i="2" l="1"/>
  <c r="K47" i="2"/>
  <c r="J48" i="2"/>
  <c r="R48" i="2" l="1"/>
  <c r="K48" i="2"/>
  <c r="J49" i="2"/>
  <c r="R49" i="2" l="1"/>
  <c r="K49" i="2"/>
  <c r="J50" i="2"/>
  <c r="R50" i="2" l="1"/>
  <c r="K50" i="2"/>
  <c r="J51" i="2"/>
  <c r="R51" i="2" l="1"/>
  <c r="K51" i="2"/>
  <c r="J52" i="2"/>
  <c r="R52" i="2" l="1"/>
  <c r="K52" i="2"/>
  <c r="J53" i="2"/>
  <c r="R53" i="2" l="1"/>
  <c r="K53" i="2"/>
  <c r="J54" i="2"/>
  <c r="R54" i="2" l="1"/>
  <c r="K54" i="2"/>
  <c r="J55" i="2"/>
  <c r="R55" i="2" l="1"/>
  <c r="K55" i="2"/>
  <c r="J56" i="2"/>
  <c r="R56" i="2" l="1"/>
  <c r="K56" i="2"/>
  <c r="J57" i="2"/>
  <c r="R57" i="2" l="1"/>
  <c r="K57" i="2"/>
  <c r="J58" i="2"/>
  <c r="R58" i="2" l="1"/>
  <c r="K58" i="2"/>
  <c r="J59" i="2"/>
  <c r="R59" i="2" l="1"/>
  <c r="K59" i="2"/>
  <c r="J60" i="2"/>
  <c r="R60" i="2" l="1"/>
  <c r="K60" i="2"/>
  <c r="J61" i="2"/>
  <c r="R61" i="2" l="1"/>
  <c r="K61" i="2"/>
  <c r="J62" i="2"/>
  <c r="R62" i="2" l="1"/>
  <c r="K62" i="2"/>
  <c r="J63" i="2"/>
  <c r="R63" i="2" l="1"/>
  <c r="K63" i="2"/>
  <c r="J64" i="2"/>
  <c r="R64" i="2" l="1"/>
  <c r="K64" i="2"/>
  <c r="J65" i="2"/>
  <c r="R65" i="2" l="1"/>
  <c r="K65" i="2"/>
  <c r="J66" i="2"/>
  <c r="R66" i="2" l="1"/>
  <c r="K66" i="2"/>
  <c r="J67" i="2"/>
  <c r="R67" i="2" l="1"/>
  <c r="K67" i="2"/>
  <c r="J68" i="2"/>
  <c r="R68" i="2" l="1"/>
  <c r="K68" i="2"/>
  <c r="J69" i="2"/>
  <c r="R69" i="2" l="1"/>
  <c r="K69" i="2"/>
  <c r="J70" i="2"/>
  <c r="R70" i="2" l="1"/>
  <c r="K70" i="2"/>
  <c r="J71" i="2"/>
  <c r="R71" i="2" l="1"/>
  <c r="K71" i="2"/>
  <c r="J72" i="2"/>
  <c r="R72" i="2" l="1"/>
  <c r="K72" i="2"/>
  <c r="J73" i="2"/>
  <c r="R73" i="2" l="1"/>
  <c r="K73" i="2"/>
  <c r="J74" i="2"/>
  <c r="R74" i="2" l="1"/>
  <c r="K74" i="2"/>
  <c r="J75" i="2"/>
  <c r="R75" i="2" l="1"/>
  <c r="K75" i="2"/>
  <c r="J76" i="2"/>
  <c r="R76" i="2" l="1"/>
  <c r="K76" i="2"/>
  <c r="J77" i="2"/>
  <c r="R77" i="2" l="1"/>
  <c r="K77" i="2"/>
  <c r="J78" i="2"/>
  <c r="R78" i="2" l="1"/>
  <c r="K78" i="2"/>
  <c r="J79" i="2"/>
  <c r="R79" i="2" l="1"/>
  <c r="K79" i="2"/>
  <c r="J80" i="2"/>
  <c r="R80" i="2" l="1"/>
  <c r="K80" i="2"/>
  <c r="J81" i="2"/>
  <c r="R81" i="2" l="1"/>
  <c r="K81" i="2"/>
  <c r="J82" i="2"/>
  <c r="R82" i="2" l="1"/>
  <c r="K82" i="2"/>
  <c r="J83" i="2"/>
  <c r="R83" i="2" l="1"/>
  <c r="K83" i="2"/>
  <c r="J84" i="2"/>
  <c r="R84" i="2" l="1"/>
  <c r="K84" i="2"/>
  <c r="J85" i="2"/>
  <c r="R85" i="2" l="1"/>
  <c r="K85" i="2"/>
  <c r="J86" i="2"/>
  <c r="R86" i="2" l="1"/>
  <c r="K86" i="2"/>
  <c r="J87" i="2"/>
  <c r="R87" i="2" l="1"/>
  <c r="K87" i="2"/>
  <c r="J88" i="2"/>
  <c r="R88" i="2" l="1"/>
  <c r="K88" i="2"/>
  <c r="J89" i="2"/>
  <c r="R89" i="2" l="1"/>
  <c r="K89" i="2"/>
  <c r="J90" i="2"/>
  <c r="R90" i="2" l="1"/>
  <c r="K90" i="2"/>
  <c r="J91" i="2"/>
  <c r="R91" i="2" l="1"/>
  <c r="K91" i="2"/>
  <c r="J92" i="2"/>
  <c r="R92" i="2" l="1"/>
  <c r="K92" i="2"/>
  <c r="J93" i="2"/>
  <c r="R93" i="2" l="1"/>
  <c r="K93" i="2"/>
  <c r="J94" i="2"/>
  <c r="R94" i="2" l="1"/>
  <c r="K94" i="2"/>
  <c r="J95" i="2"/>
  <c r="R95" i="2" l="1"/>
  <c r="K95" i="2"/>
  <c r="J96" i="2"/>
  <c r="R96" i="2" l="1"/>
  <c r="K96" i="2"/>
  <c r="J97" i="2"/>
  <c r="R97" i="2" l="1"/>
  <c r="K97" i="2"/>
  <c r="J98" i="2"/>
  <c r="R98" i="2" l="1"/>
  <c r="K98" i="2"/>
  <c r="J99" i="2"/>
  <c r="R99" i="2" l="1"/>
  <c r="K99" i="2"/>
  <c r="J100" i="2"/>
  <c r="R100" i="2" l="1"/>
  <c r="K100" i="2"/>
  <c r="J101" i="2"/>
  <c r="R101" i="2" l="1"/>
  <c r="K101" i="2"/>
  <c r="J102" i="2"/>
  <c r="R102" i="2" l="1"/>
  <c r="K102" i="2"/>
  <c r="J103" i="2"/>
  <c r="R103" i="2" l="1"/>
  <c r="K103" i="2"/>
  <c r="J104" i="2"/>
  <c r="R104" i="2" l="1"/>
  <c r="K104" i="2"/>
  <c r="J105" i="2"/>
  <c r="R105" i="2" l="1"/>
  <c r="K105" i="2"/>
  <c r="J106" i="2"/>
  <c r="R106" i="2" l="1"/>
  <c r="K106" i="2"/>
  <c r="J107" i="2"/>
  <c r="R107" i="2" l="1"/>
  <c r="K107" i="2"/>
  <c r="J108" i="2"/>
  <c r="R108" i="2" l="1"/>
  <c r="K108" i="2"/>
  <c r="J109" i="2"/>
  <c r="R109" i="2" l="1"/>
  <c r="K109" i="2"/>
  <c r="J110" i="2"/>
  <c r="R110" i="2" l="1"/>
  <c r="K110" i="2"/>
  <c r="J111" i="2"/>
  <c r="R111" i="2" l="1"/>
  <c r="K111" i="2"/>
  <c r="J112" i="2"/>
  <c r="R112" i="2" l="1"/>
  <c r="K112" i="2"/>
  <c r="J113" i="2"/>
  <c r="R113" i="2" l="1"/>
  <c r="K113" i="2"/>
  <c r="J114" i="2"/>
  <c r="R114" i="2" l="1"/>
  <c r="K114" i="2"/>
  <c r="J115" i="2"/>
  <c r="R115" i="2" l="1"/>
  <c r="K115" i="2"/>
  <c r="J116" i="2"/>
  <c r="R116" i="2" l="1"/>
  <c r="K116" i="2"/>
  <c r="J117" i="2"/>
  <c r="R117" i="2" l="1"/>
  <c r="K117" i="2"/>
  <c r="J118" i="2"/>
  <c r="R118" i="2" l="1"/>
  <c r="K118" i="2"/>
  <c r="J119" i="2"/>
  <c r="R119" i="2" l="1"/>
  <c r="K119" i="2"/>
  <c r="J120" i="2"/>
  <c r="R120" i="2" l="1"/>
  <c r="K120" i="2"/>
  <c r="AB14" i="2"/>
  <c r="AB13" i="2"/>
  <c r="AB31" i="2" l="1"/>
  <c r="X3" i="2" l="1"/>
  <c r="X53" i="2"/>
  <c r="X115" i="2"/>
  <c r="X50" i="2"/>
  <c r="X112" i="2"/>
  <c r="X31" i="2"/>
  <c r="X49" i="2"/>
  <c r="X10" i="2"/>
  <c r="X35" i="2"/>
  <c r="X84" i="2"/>
  <c r="X33" i="2"/>
  <c r="X28" i="2"/>
  <c r="X32" i="2"/>
  <c r="X90" i="2"/>
  <c r="X82" i="2"/>
  <c r="X24" i="2"/>
  <c r="X106" i="2"/>
  <c r="X43" i="2"/>
  <c r="X93" i="2"/>
  <c r="X97" i="2"/>
  <c r="X36" i="2"/>
  <c r="X26" i="2"/>
  <c r="X117" i="2"/>
  <c r="X15" i="2"/>
  <c r="X77" i="2"/>
  <c r="X8" i="2"/>
  <c r="X74" i="2"/>
  <c r="X5" i="2"/>
  <c r="X55" i="2"/>
  <c r="X85" i="2"/>
  <c r="X22" i="2"/>
  <c r="X47" i="2"/>
  <c r="X120" i="2"/>
  <c r="X71" i="2"/>
  <c r="X83" i="2"/>
  <c r="X104" i="2"/>
  <c r="X113" i="2"/>
  <c r="X14" i="2"/>
  <c r="X18" i="2"/>
  <c r="X38" i="2"/>
  <c r="X62" i="2"/>
  <c r="X64" i="2"/>
  <c r="X111" i="2"/>
  <c r="X25" i="2"/>
  <c r="X108" i="2"/>
  <c r="X29" i="2"/>
  <c r="X13" i="2"/>
  <c r="X27" i="2"/>
  <c r="X101" i="2"/>
  <c r="X44" i="2"/>
  <c r="X98" i="2"/>
  <c r="X41" i="2"/>
  <c r="X79" i="2"/>
  <c r="X9" i="2"/>
  <c r="X34" i="2"/>
  <c r="X59" i="2"/>
  <c r="X37" i="2"/>
  <c r="X58" i="2"/>
  <c r="X66" i="2"/>
  <c r="X45" i="2"/>
  <c r="X72" i="2"/>
  <c r="X56" i="2"/>
  <c r="X19" i="2"/>
  <c r="X12" i="2"/>
  <c r="X78" i="2"/>
  <c r="X67" i="2"/>
  <c r="X11" i="2"/>
  <c r="X100" i="2"/>
  <c r="X39" i="2"/>
  <c r="X6" i="2"/>
  <c r="X68" i="2"/>
  <c r="X4" i="2"/>
  <c r="X65" i="2"/>
  <c r="X103" i="2"/>
  <c r="X21" i="2"/>
  <c r="X46" i="2"/>
  <c r="X73" i="2"/>
  <c r="X63" i="2"/>
  <c r="X70" i="2"/>
  <c r="X40" i="2"/>
  <c r="X57" i="2"/>
  <c r="X119" i="2"/>
  <c r="X54" i="2"/>
  <c r="X61" i="2"/>
  <c r="X110" i="2"/>
  <c r="X102" i="2"/>
  <c r="X91" i="2"/>
  <c r="X23" i="2"/>
  <c r="X51" i="2"/>
  <c r="X42" i="2"/>
  <c r="X80" i="2"/>
  <c r="X16" i="2"/>
  <c r="X89" i="2"/>
  <c r="X20" i="2"/>
  <c r="X109" i="2"/>
  <c r="X95" i="2"/>
  <c r="X75" i="2"/>
  <c r="X107" i="2"/>
  <c r="X99" i="2"/>
  <c r="X81" i="2"/>
  <c r="X76" i="2"/>
  <c r="X118" i="2"/>
  <c r="X88" i="2"/>
  <c r="X87" i="2"/>
  <c r="X114" i="2"/>
  <c r="X96" i="2"/>
  <c r="X52" i="2"/>
  <c r="X30" i="2"/>
  <c r="X92" i="2"/>
  <c r="X69" i="2"/>
  <c r="X94" i="2"/>
  <c r="X116" i="2"/>
  <c r="X86" i="2"/>
  <c r="X48" i="2"/>
  <c r="X17" i="2"/>
  <c r="X105" i="2"/>
  <c r="X7" i="2"/>
  <c r="X60" i="2"/>
  <c r="M54" i="2" l="1"/>
  <c r="O54" i="2"/>
  <c r="P54" i="2"/>
  <c r="N54" i="2"/>
  <c r="P117" i="2"/>
  <c r="N117" i="2"/>
  <c r="O117" i="2"/>
  <c r="M117" i="2"/>
  <c r="M29" i="2"/>
  <c r="P29" i="2"/>
  <c r="O29" i="2"/>
  <c r="N29" i="2"/>
  <c r="L29" i="2" s="1"/>
  <c r="M7" i="2"/>
  <c r="N7" i="2"/>
  <c r="P7" i="2"/>
  <c r="O7" i="2"/>
  <c r="O39" i="2"/>
  <c r="N39" i="2"/>
  <c r="M39" i="2"/>
  <c r="P39" i="2"/>
  <c r="M16" i="2"/>
  <c r="O16" i="2"/>
  <c r="P16" i="2"/>
  <c r="N16" i="2"/>
  <c r="M97" i="2"/>
  <c r="P97" i="2"/>
  <c r="N97" i="2"/>
  <c r="O97" i="2"/>
  <c r="P70" i="2"/>
  <c r="O70" i="2"/>
  <c r="M70" i="2"/>
  <c r="N70" i="2"/>
  <c r="N93" i="2"/>
  <c r="M93" i="2"/>
  <c r="P93" i="2"/>
  <c r="O93" i="2"/>
  <c r="N63" i="2"/>
  <c r="O63" i="2"/>
  <c r="M63" i="2"/>
  <c r="P63" i="2"/>
  <c r="M64" i="2"/>
  <c r="O64" i="2"/>
  <c r="N64" i="2"/>
  <c r="P64" i="2"/>
  <c r="O73" i="2"/>
  <c r="P73" i="2"/>
  <c r="M73" i="2"/>
  <c r="N73" i="2"/>
  <c r="M78" i="2"/>
  <c r="O78" i="2"/>
  <c r="N78" i="2"/>
  <c r="P78" i="2"/>
  <c r="O79" i="2"/>
  <c r="N79" i="2"/>
  <c r="M79" i="2"/>
  <c r="P79" i="2"/>
  <c r="P62" i="2"/>
  <c r="M62" i="2"/>
  <c r="O62" i="2"/>
  <c r="N62" i="2"/>
  <c r="L62" i="2" s="1"/>
  <c r="N55" i="2"/>
  <c r="M55" i="2"/>
  <c r="P55" i="2"/>
  <c r="O55" i="2"/>
  <c r="M106" i="2"/>
  <c r="O106" i="2"/>
  <c r="P106" i="2"/>
  <c r="N106" i="2"/>
  <c r="O112" i="2"/>
  <c r="M112" i="2"/>
  <c r="P112" i="2"/>
  <c r="N112" i="2"/>
  <c r="P68" i="2"/>
  <c r="O68" i="2"/>
  <c r="M68" i="2"/>
  <c r="N68" i="2"/>
  <c r="P96" i="2"/>
  <c r="O96" i="2"/>
  <c r="N96" i="2"/>
  <c r="M96" i="2"/>
  <c r="P71" i="2"/>
  <c r="N71" i="2"/>
  <c r="M71" i="2"/>
  <c r="O71" i="2"/>
  <c r="N89" i="2"/>
  <c r="P89" i="2"/>
  <c r="M89" i="2"/>
  <c r="O89" i="2"/>
  <c r="N108" i="2"/>
  <c r="M108" i="2"/>
  <c r="P108" i="2"/>
  <c r="O108" i="2"/>
  <c r="P40" i="2"/>
  <c r="O40" i="2"/>
  <c r="N40" i="2"/>
  <c r="M40" i="2"/>
  <c r="P10" i="2"/>
  <c r="M10" i="2"/>
  <c r="O10" i="2"/>
  <c r="N10" i="2"/>
  <c r="M11" i="2"/>
  <c r="O11" i="2"/>
  <c r="N11" i="2"/>
  <c r="P11" i="2"/>
  <c r="N48" i="2"/>
  <c r="M48" i="2"/>
  <c r="P48" i="2"/>
  <c r="O48" i="2"/>
  <c r="M43" i="2"/>
  <c r="O43" i="2"/>
  <c r="P43" i="2"/>
  <c r="N43" i="2"/>
  <c r="M116" i="2"/>
  <c r="P116" i="2"/>
  <c r="O116" i="2"/>
  <c r="N116" i="2"/>
  <c r="M81" i="2"/>
  <c r="P81" i="2"/>
  <c r="N81" i="2"/>
  <c r="O81" i="2"/>
  <c r="N23" i="2"/>
  <c r="O23" i="2"/>
  <c r="M23" i="2"/>
  <c r="P23" i="2"/>
  <c r="N46" i="2"/>
  <c r="M46" i="2"/>
  <c r="P46" i="2"/>
  <c r="O46" i="2"/>
  <c r="P12" i="2"/>
  <c r="O12" i="2"/>
  <c r="M12" i="2"/>
  <c r="N12" i="2"/>
  <c r="M41" i="2"/>
  <c r="O41" i="2"/>
  <c r="N41" i="2"/>
  <c r="P41" i="2"/>
  <c r="N38" i="2"/>
  <c r="O38" i="2"/>
  <c r="P38" i="2"/>
  <c r="M38" i="2"/>
  <c r="M5" i="2"/>
  <c r="O5" i="2"/>
  <c r="N5" i="2"/>
  <c r="P5" i="2"/>
  <c r="P24" i="2"/>
  <c r="N24" i="2"/>
  <c r="O24" i="2"/>
  <c r="M24" i="2"/>
  <c r="P50" i="2"/>
  <c r="N50" i="2"/>
  <c r="O50" i="2"/>
  <c r="M50" i="2"/>
  <c r="P109" i="2"/>
  <c r="M109" i="2"/>
  <c r="N109" i="2"/>
  <c r="O109" i="2"/>
  <c r="M33" i="2"/>
  <c r="N33" i="2"/>
  <c r="O33" i="2"/>
  <c r="P33" i="2"/>
  <c r="M6" i="2"/>
  <c r="N6" i="2"/>
  <c r="O6" i="2"/>
  <c r="P6" i="2"/>
  <c r="O57" i="2"/>
  <c r="P57" i="2"/>
  <c r="M57" i="2"/>
  <c r="N57" i="2"/>
  <c r="M35" i="2"/>
  <c r="P35" i="2"/>
  <c r="N35" i="2"/>
  <c r="O35" i="2"/>
  <c r="M100" i="2"/>
  <c r="N100" i="2"/>
  <c r="P100" i="2"/>
  <c r="O100" i="2"/>
  <c r="N17" i="2"/>
  <c r="O17" i="2"/>
  <c r="M17" i="2"/>
  <c r="P17" i="2"/>
  <c r="N34" i="2"/>
  <c r="M34" i="2"/>
  <c r="O34" i="2"/>
  <c r="P34" i="2"/>
  <c r="N118" i="2"/>
  <c r="M118" i="2"/>
  <c r="O118" i="2"/>
  <c r="P118" i="2"/>
  <c r="O85" i="2"/>
  <c r="M85" i="2"/>
  <c r="P85" i="2"/>
  <c r="N85" i="2"/>
  <c r="O76" i="2"/>
  <c r="M76" i="2"/>
  <c r="P76" i="2"/>
  <c r="N76" i="2"/>
  <c r="N94" i="2"/>
  <c r="P94" i="2"/>
  <c r="O94" i="2"/>
  <c r="M94" i="2"/>
  <c r="N99" i="2"/>
  <c r="P99" i="2"/>
  <c r="M99" i="2"/>
  <c r="O99" i="2"/>
  <c r="P91" i="2"/>
  <c r="O91" i="2"/>
  <c r="N91" i="2"/>
  <c r="M91" i="2"/>
  <c r="O21" i="2"/>
  <c r="N21" i="2"/>
  <c r="P21" i="2"/>
  <c r="M21" i="2"/>
  <c r="P19" i="2"/>
  <c r="N19" i="2"/>
  <c r="M19" i="2"/>
  <c r="O19" i="2"/>
  <c r="M98" i="2"/>
  <c r="N98" i="2"/>
  <c r="O98" i="2"/>
  <c r="P98" i="2"/>
  <c r="M18" i="2"/>
  <c r="O18" i="2"/>
  <c r="N18" i="2"/>
  <c r="P18" i="2"/>
  <c r="O74" i="2"/>
  <c r="N74" i="2"/>
  <c r="M74" i="2"/>
  <c r="P74" i="2"/>
  <c r="N82" i="2"/>
  <c r="O82" i="2"/>
  <c r="P82" i="2"/>
  <c r="M82" i="2"/>
  <c r="P115" i="2"/>
  <c r="M115" i="2"/>
  <c r="N115" i="2"/>
  <c r="O115" i="2"/>
  <c r="P13" i="2"/>
  <c r="O13" i="2"/>
  <c r="N13" i="2"/>
  <c r="M13" i="2"/>
  <c r="M20" i="2"/>
  <c r="O20" i="2"/>
  <c r="P20" i="2"/>
  <c r="N20" i="2"/>
  <c r="L20" i="2" s="1"/>
  <c r="M26" i="2"/>
  <c r="P26" i="2"/>
  <c r="O26" i="2"/>
  <c r="N26" i="2"/>
  <c r="M36" i="2"/>
  <c r="N36" i="2"/>
  <c r="P36" i="2"/>
  <c r="O36" i="2"/>
  <c r="P59" i="2"/>
  <c r="M59" i="2"/>
  <c r="O59" i="2"/>
  <c r="N59" i="2"/>
  <c r="L59" i="2" s="1"/>
  <c r="S59" i="2" s="1"/>
  <c r="M88" i="2"/>
  <c r="O88" i="2"/>
  <c r="N88" i="2"/>
  <c r="P88" i="2"/>
  <c r="M22" i="2"/>
  <c r="P22" i="2"/>
  <c r="O22" i="2"/>
  <c r="N22" i="2"/>
  <c r="L22" i="2" s="1"/>
  <c r="P42" i="2"/>
  <c r="O42" i="2"/>
  <c r="M42" i="2"/>
  <c r="N42" i="2"/>
  <c r="L42" i="2" s="1"/>
  <c r="N67" i="2"/>
  <c r="O67" i="2"/>
  <c r="M67" i="2"/>
  <c r="P67" i="2"/>
  <c r="O51" i="2"/>
  <c r="M51" i="2"/>
  <c r="N51" i="2"/>
  <c r="P51" i="2"/>
  <c r="P69" i="2"/>
  <c r="N69" i="2"/>
  <c r="O69" i="2"/>
  <c r="M69" i="2"/>
  <c r="M107" i="2"/>
  <c r="P107" i="2"/>
  <c r="O107" i="2"/>
  <c r="N107" i="2"/>
  <c r="O102" i="2"/>
  <c r="M102" i="2"/>
  <c r="N102" i="2"/>
  <c r="P102" i="2"/>
  <c r="O103" i="2"/>
  <c r="M103" i="2"/>
  <c r="P103" i="2"/>
  <c r="N103" i="2"/>
  <c r="P56" i="2"/>
  <c r="M56" i="2"/>
  <c r="N56" i="2"/>
  <c r="O56" i="2"/>
  <c r="M44" i="2"/>
  <c r="P44" i="2"/>
  <c r="N44" i="2"/>
  <c r="O44" i="2"/>
  <c r="M14" i="2"/>
  <c r="P14" i="2"/>
  <c r="O14" i="2"/>
  <c r="N14" i="2"/>
  <c r="P8" i="2"/>
  <c r="O8" i="2"/>
  <c r="N8" i="2"/>
  <c r="M8" i="2"/>
  <c r="M90" i="2"/>
  <c r="O90" i="2"/>
  <c r="P90" i="2"/>
  <c r="N90" i="2"/>
  <c r="M53" i="2"/>
  <c r="P53" i="2"/>
  <c r="O53" i="2"/>
  <c r="N53" i="2"/>
  <c r="P52" i="2"/>
  <c r="O52" i="2"/>
  <c r="M52" i="2"/>
  <c r="N52" i="2"/>
  <c r="O83" i="2"/>
  <c r="N83" i="2"/>
  <c r="P83" i="2"/>
  <c r="M83" i="2"/>
  <c r="P119" i="2"/>
  <c r="M119" i="2"/>
  <c r="N119" i="2"/>
  <c r="O119" i="2"/>
  <c r="M84" i="2"/>
  <c r="N84" i="2"/>
  <c r="O84" i="2"/>
  <c r="P84" i="2"/>
  <c r="P37" i="2"/>
  <c r="N37" i="2"/>
  <c r="O37" i="2"/>
  <c r="M37" i="2"/>
  <c r="M105" i="2"/>
  <c r="N105" i="2"/>
  <c r="O105" i="2"/>
  <c r="P105" i="2"/>
  <c r="N47" i="2"/>
  <c r="M47" i="2"/>
  <c r="O47" i="2"/>
  <c r="P47" i="2"/>
  <c r="M49" i="2"/>
  <c r="P49" i="2"/>
  <c r="N49" i="2"/>
  <c r="O49" i="2"/>
  <c r="M9" i="2"/>
  <c r="N9" i="2"/>
  <c r="P9" i="2"/>
  <c r="O9" i="2"/>
  <c r="P86" i="2"/>
  <c r="N86" i="2"/>
  <c r="O86" i="2"/>
  <c r="M86" i="2"/>
  <c r="O92" i="2"/>
  <c r="P92" i="2"/>
  <c r="M92" i="2"/>
  <c r="N92" i="2"/>
  <c r="N75" i="2"/>
  <c r="P75" i="2"/>
  <c r="O75" i="2"/>
  <c r="M75" i="2"/>
  <c r="O110" i="2"/>
  <c r="N110" i="2"/>
  <c r="P110" i="2"/>
  <c r="M110" i="2"/>
  <c r="O65" i="2"/>
  <c r="M65" i="2"/>
  <c r="P65" i="2"/>
  <c r="N65" i="2"/>
  <c r="O72" i="2"/>
  <c r="N72" i="2"/>
  <c r="P72" i="2"/>
  <c r="M72" i="2"/>
  <c r="N101" i="2"/>
  <c r="M101" i="2"/>
  <c r="O101" i="2"/>
  <c r="P101" i="2"/>
  <c r="O113" i="2"/>
  <c r="N113" i="2"/>
  <c r="M113" i="2"/>
  <c r="P113" i="2"/>
  <c r="N77" i="2"/>
  <c r="M77" i="2"/>
  <c r="P77" i="2"/>
  <c r="O77" i="2"/>
  <c r="M32" i="2"/>
  <c r="O32" i="2"/>
  <c r="N32" i="2"/>
  <c r="P32" i="2"/>
  <c r="P3" i="2"/>
  <c r="N3" i="2"/>
  <c r="M3" i="2"/>
  <c r="O3" i="2"/>
  <c r="O66" i="2"/>
  <c r="M66" i="2"/>
  <c r="P66" i="2"/>
  <c r="N66" i="2"/>
  <c r="L66" i="2" s="1"/>
  <c r="P60" i="2"/>
  <c r="N60" i="2"/>
  <c r="O60" i="2"/>
  <c r="M60" i="2"/>
  <c r="O58" i="2"/>
  <c r="P58" i="2"/>
  <c r="N58" i="2"/>
  <c r="M58" i="2"/>
  <c r="M114" i="2"/>
  <c r="N114" i="2"/>
  <c r="P114" i="2"/>
  <c r="O114" i="2"/>
  <c r="M120" i="2"/>
  <c r="P120" i="2"/>
  <c r="O120" i="2"/>
  <c r="N120" i="2"/>
  <c r="M87" i="2"/>
  <c r="P87" i="2"/>
  <c r="N87" i="2"/>
  <c r="O87" i="2"/>
  <c r="P25" i="2"/>
  <c r="N25" i="2"/>
  <c r="O25" i="2"/>
  <c r="M25" i="2"/>
  <c r="N80" i="2"/>
  <c r="P80" i="2"/>
  <c r="O80" i="2"/>
  <c r="M80" i="2"/>
  <c r="O111" i="2"/>
  <c r="N111" i="2"/>
  <c r="P111" i="2"/>
  <c r="M111" i="2"/>
  <c r="M31" i="2"/>
  <c r="P31" i="2"/>
  <c r="O31" i="2"/>
  <c r="N31" i="2"/>
  <c r="O30" i="2"/>
  <c r="N30" i="2"/>
  <c r="M30" i="2"/>
  <c r="P30" i="2"/>
  <c r="N95" i="2"/>
  <c r="M95" i="2"/>
  <c r="O95" i="2"/>
  <c r="P95" i="2"/>
  <c r="O61" i="2"/>
  <c r="P61" i="2"/>
  <c r="M61" i="2"/>
  <c r="N61" i="2"/>
  <c r="L61" i="2" s="1"/>
  <c r="O4" i="2"/>
  <c r="P4" i="2"/>
  <c r="N4" i="2"/>
  <c r="M4" i="2"/>
  <c r="M45" i="2"/>
  <c r="N45" i="2"/>
  <c r="P45" i="2"/>
  <c r="O45" i="2"/>
  <c r="M27" i="2"/>
  <c r="N27" i="2"/>
  <c r="O27" i="2"/>
  <c r="P27" i="2"/>
  <c r="O104" i="2"/>
  <c r="P104" i="2"/>
  <c r="M104" i="2"/>
  <c r="N104" i="2"/>
  <c r="M15" i="2"/>
  <c r="O15" i="2"/>
  <c r="N15" i="2"/>
  <c r="P15" i="2"/>
  <c r="P28" i="2"/>
  <c r="M28" i="2"/>
  <c r="N28" i="2"/>
  <c r="O28" i="2"/>
  <c r="L4" i="2" l="1"/>
  <c r="L32" i="2"/>
  <c r="L8" i="2"/>
  <c r="L88" i="2"/>
  <c r="L18" i="2"/>
  <c r="S18" i="2" s="1"/>
  <c r="L11" i="2"/>
  <c r="S11" i="2" s="1"/>
  <c r="L96" i="2"/>
  <c r="L64" i="2"/>
  <c r="L43" i="2"/>
  <c r="S43" i="2" s="1"/>
  <c r="L68" i="2"/>
  <c r="S68" i="2" s="1"/>
  <c r="L91" i="2"/>
  <c r="S91" i="2" s="1"/>
  <c r="L54" i="2"/>
  <c r="S54" i="2" s="1"/>
  <c r="L41" i="2"/>
  <c r="L78" i="2"/>
  <c r="S42" i="2"/>
  <c r="S20" i="2"/>
  <c r="L82" i="2"/>
  <c r="S82" i="2" s="1"/>
  <c r="L23" i="2"/>
  <c r="S23" i="2" s="1"/>
  <c r="L63" i="2"/>
  <c r="S63" i="2" s="1"/>
  <c r="L104" i="2"/>
  <c r="S104" i="2" s="1"/>
  <c r="S22" i="2"/>
  <c r="L85" i="2"/>
  <c r="S85" i="2" s="1"/>
  <c r="L57" i="2"/>
  <c r="S57" i="2" s="1"/>
  <c r="L12" i="2"/>
  <c r="S12" i="2" s="1"/>
  <c r="L16" i="2"/>
  <c r="S16" i="2" s="1"/>
  <c r="L13" i="2"/>
  <c r="S13" i="2" s="1"/>
  <c r="L5" i="2"/>
  <c r="S5" i="2" s="1"/>
  <c r="L40" i="2"/>
  <c r="S40" i="2" s="1"/>
  <c r="L112" i="2"/>
  <c r="S112" i="2" s="1"/>
  <c r="S62" i="2"/>
  <c r="L73" i="2"/>
  <c r="S73" i="2" s="1"/>
  <c r="S29" i="2"/>
  <c r="L51" i="2"/>
  <c r="S51" i="2" s="1"/>
  <c r="L111" i="2"/>
  <c r="S111" i="2" s="1"/>
  <c r="L113" i="2"/>
  <c r="S113" i="2" s="1"/>
  <c r="L83" i="2"/>
  <c r="S83" i="2" s="1"/>
  <c r="L74" i="2"/>
  <c r="S74" i="2" s="1"/>
  <c r="L76" i="2"/>
  <c r="S76" i="2" s="1"/>
  <c r="L49" i="2"/>
  <c r="S49" i="2" s="1"/>
  <c r="L120" i="2"/>
  <c r="S120" i="2" s="1"/>
  <c r="L52" i="2"/>
  <c r="S52" i="2" s="1"/>
  <c r="L107" i="2"/>
  <c r="S107" i="2" s="1"/>
  <c r="L106" i="2"/>
  <c r="S106" i="2" s="1"/>
  <c r="L70" i="2"/>
  <c r="S70" i="2" s="1"/>
  <c r="L44" i="2"/>
  <c r="S44" i="2" s="1"/>
  <c r="L3" i="2"/>
  <c r="S3" i="2" s="1"/>
  <c r="T3" i="2" s="1"/>
  <c r="Z3" i="2" s="1"/>
  <c r="L45" i="2"/>
  <c r="S45" i="2" s="1"/>
  <c r="L87" i="2"/>
  <c r="S87" i="2" s="1"/>
  <c r="L114" i="2"/>
  <c r="S114" i="2" s="1"/>
  <c r="L72" i="2"/>
  <c r="S72" i="2" s="1"/>
  <c r="L9" i="2"/>
  <c r="S9" i="2" s="1"/>
  <c r="L10" i="2"/>
  <c r="S10" i="2" s="1"/>
  <c r="L37" i="2"/>
  <c r="S37" i="2" s="1"/>
  <c r="L95" i="2"/>
  <c r="S95" i="2" s="1"/>
  <c r="L30" i="2"/>
  <c r="S30" i="2" s="1"/>
  <c r="L110" i="2"/>
  <c r="S110" i="2" s="1"/>
  <c r="L26" i="2"/>
  <c r="S26" i="2" s="1"/>
  <c r="L116" i="2"/>
  <c r="S116" i="2" s="1"/>
  <c r="L31" i="2"/>
  <c r="S31" i="2" s="1"/>
  <c r="L53" i="2"/>
  <c r="S53" i="2" s="1"/>
  <c r="L14" i="2"/>
  <c r="S14" i="2" s="1"/>
  <c r="L103" i="2"/>
  <c r="S103" i="2" s="1"/>
  <c r="L21" i="2"/>
  <c r="S21" i="2" s="1"/>
  <c r="L79" i="2"/>
  <c r="S79" i="2" s="1"/>
  <c r="L39" i="2"/>
  <c r="S39" i="2" s="1"/>
  <c r="L27" i="2"/>
  <c r="S27" i="2" s="1"/>
  <c r="L25" i="2"/>
  <c r="S25" i="2" s="1"/>
  <c r="L105" i="2"/>
  <c r="S105" i="2" s="1"/>
  <c r="L69" i="2"/>
  <c r="S69" i="2" s="1"/>
  <c r="L75" i="2"/>
  <c r="S75" i="2" s="1"/>
  <c r="L34" i="2"/>
  <c r="S34" i="2" s="1"/>
  <c r="L36" i="2"/>
  <c r="S36" i="2" s="1"/>
  <c r="L80" i="2"/>
  <c r="S80" i="2" s="1"/>
  <c r="L115" i="2"/>
  <c r="S115" i="2" s="1"/>
  <c r="S64" i="2"/>
  <c r="S66" i="2"/>
  <c r="L100" i="2"/>
  <c r="S100" i="2" s="1"/>
  <c r="L6" i="2"/>
  <c r="S6" i="2" s="1"/>
  <c r="L50" i="2"/>
  <c r="S50" i="2" s="1"/>
  <c r="L117" i="2"/>
  <c r="S117" i="2" s="1"/>
  <c r="L19" i="2"/>
  <c r="S19" i="2" s="1"/>
  <c r="L56" i="2"/>
  <c r="S56" i="2" s="1"/>
  <c r="L60" i="2"/>
  <c r="S60" i="2" s="1"/>
  <c r="L84" i="2"/>
  <c r="S84" i="2" s="1"/>
  <c r="S61" i="2"/>
  <c r="L28" i="2"/>
  <c r="S28" i="2" s="1"/>
  <c r="L119" i="2"/>
  <c r="S119" i="2" s="1"/>
  <c r="L67" i="2"/>
  <c r="S67" i="2" s="1"/>
  <c r="L94" i="2"/>
  <c r="S94" i="2" s="1"/>
  <c r="L118" i="2"/>
  <c r="S118" i="2" s="1"/>
  <c r="L38" i="2"/>
  <c r="S38" i="2" s="1"/>
  <c r="L46" i="2"/>
  <c r="S46" i="2" s="1"/>
  <c r="L108" i="2"/>
  <c r="S108" i="2" s="1"/>
  <c r="S8" i="2"/>
  <c r="L99" i="2"/>
  <c r="S99" i="2" s="1"/>
  <c r="S32" i="2"/>
  <c r="L77" i="2"/>
  <c r="S77" i="2" s="1"/>
  <c r="L35" i="2"/>
  <c r="S35" i="2" s="1"/>
  <c r="S41" i="2"/>
  <c r="S78" i="2"/>
  <c r="L97" i="2"/>
  <c r="S97" i="2" s="1"/>
  <c r="L81" i="2"/>
  <c r="S81" i="2" s="1"/>
  <c r="L86" i="2"/>
  <c r="S86" i="2" s="1"/>
  <c r="L47" i="2"/>
  <c r="S47" i="2" s="1"/>
  <c r="L65" i="2"/>
  <c r="S65" i="2" s="1"/>
  <c r="L92" i="2"/>
  <c r="S92" i="2" s="1"/>
  <c r="L90" i="2"/>
  <c r="S90" i="2" s="1"/>
  <c r="L98" i="2"/>
  <c r="S98" i="2" s="1"/>
  <c r="L33" i="2"/>
  <c r="S33" i="2" s="1"/>
  <c r="L24" i="2"/>
  <c r="S24" i="2" s="1"/>
  <c r="L7" i="2"/>
  <c r="S7" i="2" s="1"/>
  <c r="L109" i="2"/>
  <c r="S109" i="2" s="1"/>
  <c r="L71" i="2"/>
  <c r="S71" i="2" s="1"/>
  <c r="S4" i="2"/>
  <c r="L17" i="2"/>
  <c r="S17" i="2" s="1"/>
  <c r="L48" i="2"/>
  <c r="S48" i="2" s="1"/>
  <c r="L93" i="2"/>
  <c r="S93" i="2" s="1"/>
  <c r="L101" i="2"/>
  <c r="S101" i="2" s="1"/>
  <c r="S88" i="2"/>
  <c r="S96" i="2"/>
  <c r="L15" i="2"/>
  <c r="S15" i="2" s="1"/>
  <c r="L58" i="2"/>
  <c r="S58" i="2" s="1"/>
  <c r="L102" i="2"/>
  <c r="S102" i="2" s="1"/>
  <c r="L89" i="2"/>
  <c r="S89" i="2" s="1"/>
  <c r="L55" i="2"/>
  <c r="S55" i="2" s="1"/>
  <c r="T4" i="2" l="1"/>
  <c r="Z4" i="2" s="1"/>
  <c r="T5" i="2" l="1"/>
  <c r="T6" i="2" l="1"/>
  <c r="Z5" i="2"/>
  <c r="T7" i="2" l="1"/>
  <c r="T8" i="2" s="1"/>
  <c r="T9" i="2" s="1"/>
  <c r="T10" i="2" s="1"/>
  <c r="T11" i="2" s="1"/>
  <c r="Z6" i="2"/>
  <c r="Z7" i="2" s="1"/>
  <c r="Z8" i="2" l="1"/>
  <c r="Z9" i="2" s="1"/>
  <c r="Z10" i="2" s="1"/>
  <c r="T12" i="2"/>
  <c r="Z11" i="2" l="1"/>
  <c r="Z12" i="2" s="1"/>
  <c r="Z13" i="2" s="1"/>
  <c r="T13" i="2"/>
  <c r="T14" i="2" s="1"/>
  <c r="T15" i="2" l="1"/>
  <c r="Z14" i="2"/>
  <c r="T16" i="2" l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Z15" i="2"/>
  <c r="Z16" i="2" s="1"/>
  <c r="Z17" i="2" s="1"/>
  <c r="Z18" i="2" s="1"/>
  <c r="Z19" i="2" l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T38" i="2"/>
  <c r="T39" i="2" s="1"/>
  <c r="T40" i="2" s="1"/>
  <c r="T41" i="2" s="1"/>
  <c r="T42" i="2" s="1"/>
  <c r="T43" i="2" s="1"/>
  <c r="T44" i="2" s="1"/>
  <c r="T45" i="2" s="1"/>
  <c r="Z37" i="2" l="1"/>
  <c r="Z38" i="2" s="1"/>
  <c r="Z39" i="2" s="1"/>
  <c r="Z40" i="2" s="1"/>
  <c r="Z41" i="2" s="1"/>
  <c r="Z42" i="2" s="1"/>
  <c r="Z43" i="2" s="1"/>
  <c r="Z44" i="2" s="1"/>
  <c r="T46" i="2"/>
  <c r="Z45" i="2" l="1"/>
  <c r="Z46" i="2" s="1"/>
  <c r="Z47" i="2" s="1"/>
  <c r="T47" i="2"/>
  <c r="T48" i="2" s="1"/>
  <c r="T49" i="2" l="1"/>
  <c r="Z48" i="2"/>
  <c r="T50" i="2" l="1"/>
  <c r="T51" i="2" s="1"/>
  <c r="Z49" i="2"/>
  <c r="Z50" i="2" s="1"/>
  <c r="T52" i="2" l="1"/>
  <c r="Z51" i="2"/>
  <c r="T53" i="2" l="1"/>
  <c r="T54" i="2" s="1"/>
  <c r="Z52" i="2"/>
  <c r="Z53" i="2" s="1"/>
  <c r="Z54" i="2" l="1"/>
  <c r="T55" i="2"/>
  <c r="T56" i="2" l="1"/>
  <c r="Z55" i="2"/>
  <c r="Z56" i="2" l="1"/>
  <c r="Z57" i="2" s="1"/>
  <c r="T57" i="2"/>
  <c r="T58" i="2" s="1"/>
  <c r="Z58" i="2" l="1"/>
  <c r="T59" i="2"/>
  <c r="Z59" i="2" l="1"/>
  <c r="T60" i="2"/>
  <c r="T61" i="2" l="1"/>
  <c r="Z60" i="2"/>
  <c r="Z61" i="2" l="1"/>
  <c r="T62" i="2"/>
  <c r="T63" i="2" l="1"/>
  <c r="Z62" i="2"/>
  <c r="T64" i="2" l="1"/>
  <c r="Z63" i="2"/>
  <c r="T65" i="2" l="1"/>
  <c r="Z64" i="2"/>
  <c r="Z65" i="2" l="1"/>
  <c r="T66" i="2"/>
  <c r="T67" i="2" l="1"/>
  <c r="Z66" i="2"/>
  <c r="Z67" i="2" l="1"/>
  <c r="T68" i="2"/>
  <c r="Z68" i="2" l="1"/>
  <c r="T69" i="2"/>
  <c r="Z69" i="2" l="1"/>
  <c r="T70" i="2"/>
  <c r="T71" i="2" l="1"/>
  <c r="Z70" i="2"/>
  <c r="Z71" i="2" l="1"/>
  <c r="T72" i="2"/>
  <c r="T73" i="2" l="1"/>
  <c r="Z72" i="2"/>
  <c r="T74" i="2" l="1"/>
  <c r="Z73" i="2"/>
  <c r="Z74" i="2" l="1"/>
  <c r="T75" i="2"/>
  <c r="Z75" i="2" l="1"/>
  <c r="T76" i="2"/>
  <c r="Z76" i="2" l="1"/>
  <c r="T77" i="2"/>
  <c r="Z77" i="2" l="1"/>
  <c r="T78" i="2"/>
  <c r="Z78" i="2" l="1"/>
  <c r="T79" i="2"/>
  <c r="T80" i="2" l="1"/>
  <c r="Z79" i="2"/>
  <c r="T81" i="2" l="1"/>
  <c r="Z80" i="2"/>
  <c r="Z81" i="2" l="1"/>
  <c r="Z82" i="2" s="1"/>
  <c r="T82" i="2"/>
  <c r="T83" i="2" s="1"/>
  <c r="T84" i="2" l="1"/>
  <c r="T85" i="2" s="1"/>
  <c r="T86" i="2" s="1"/>
  <c r="Z83" i="2"/>
  <c r="Z84" i="2" s="1"/>
  <c r="Z85" i="2" s="1"/>
  <c r="T87" i="2" l="1"/>
  <c r="Z86" i="2"/>
  <c r="Z87" i="2" l="1"/>
  <c r="T88" i="2"/>
  <c r="Z88" i="2" l="1"/>
  <c r="T89" i="2"/>
  <c r="T90" i="2" l="1"/>
  <c r="Z89" i="2"/>
  <c r="Z90" i="2" l="1"/>
  <c r="T91" i="2"/>
  <c r="Z91" i="2" l="1"/>
  <c r="T92" i="2"/>
  <c r="T93" i="2" l="1"/>
  <c r="Z92" i="2"/>
  <c r="T94" i="2" l="1"/>
  <c r="Z93" i="2"/>
  <c r="Z94" i="2" l="1"/>
  <c r="T95" i="2"/>
  <c r="T96" i="2" l="1"/>
  <c r="Z95" i="2"/>
  <c r="Z96" i="2" l="1"/>
  <c r="T97" i="2"/>
  <c r="Z97" i="2" l="1"/>
  <c r="T98" i="2"/>
  <c r="Z98" i="2" l="1"/>
  <c r="T99" i="2"/>
  <c r="T100" i="2" l="1"/>
  <c r="Z99" i="2"/>
  <c r="Z100" i="2" l="1"/>
  <c r="T101" i="2"/>
  <c r="T102" i="2" l="1"/>
  <c r="Z101" i="2"/>
  <c r="Z102" i="2" l="1"/>
  <c r="T103" i="2"/>
  <c r="T104" i="2" l="1"/>
  <c r="Z103" i="2"/>
  <c r="Z104" i="2" l="1"/>
  <c r="T105" i="2"/>
  <c r="Z105" i="2" l="1"/>
  <c r="T106" i="2"/>
  <c r="Z106" i="2" l="1"/>
  <c r="T107" i="2"/>
  <c r="T108" i="2" l="1"/>
  <c r="Z107" i="2"/>
  <c r="Z108" i="2" l="1"/>
  <c r="T109" i="2"/>
  <c r="Z109" i="2" l="1"/>
  <c r="T110" i="2"/>
  <c r="Z110" i="2" l="1"/>
  <c r="T111" i="2"/>
  <c r="Z111" i="2" l="1"/>
  <c r="T112" i="2"/>
  <c r="Z112" i="2" l="1"/>
  <c r="T113" i="2"/>
  <c r="T114" i="2" l="1"/>
  <c r="Z113" i="2"/>
  <c r="T115" i="2" l="1"/>
  <c r="Z114" i="2"/>
  <c r="T116" i="2" l="1"/>
  <c r="Z115" i="2"/>
  <c r="Z116" i="2" l="1"/>
  <c r="T117" i="2"/>
  <c r="T118" i="2" l="1"/>
  <c r="Z117" i="2"/>
  <c r="Z118" i="2" l="1"/>
  <c r="T119" i="2"/>
  <c r="Z119" i="2" l="1"/>
  <c r="T120" i="2"/>
  <c r="Z120" i="2" l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AB16" i="2"/>
  <c r="C34" i="2"/>
  <c r="C28" i="2"/>
  <c r="AB36" i="2" l="1"/>
  <c r="AB20" i="2"/>
  <c r="AB21" i="2"/>
  <c r="AB23" i="2"/>
  <c r="AB22" i="2"/>
  <c r="AB25" i="2"/>
  <c r="AB29" i="2"/>
  <c r="AB27" i="2"/>
  <c r="AB17" i="2"/>
  <c r="AB26" i="2"/>
  <c r="AB28" i="2"/>
  <c r="AB19" i="2"/>
  <c r="AB24" i="2"/>
  <c r="AB18" i="2"/>
  <c r="AB32" i="2" l="1"/>
  <c r="C35" i="2" l="1"/>
  <c r="AB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Jeezy</author>
  </authors>
  <commentList>
    <comment ref="T1" authorId="0" shapeId="0" xr:uid="{B8D84D74-657C-45D2-920F-041800FB32FD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Savings account</t>
        </r>
      </text>
    </comment>
    <comment ref="C15" authorId="0" shapeId="0" xr:uid="{6AAFC526-8024-4A70-B50C-A28FA5997003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At least 15%</t>
        </r>
      </text>
    </comment>
  </commentList>
</comments>
</file>

<file path=xl/sharedStrings.xml><?xml version="1.0" encoding="utf-8"?>
<sst xmlns="http://schemas.openxmlformats.org/spreadsheetml/2006/main" count="107" uniqueCount="76">
  <si>
    <t>Saved/mo.</t>
  </si>
  <si>
    <t>Ret. Mortgage:</t>
  </si>
  <si>
    <t>Start date:</t>
  </si>
  <si>
    <t>Months:</t>
  </si>
  <si>
    <t>Anne Extra:</t>
  </si>
  <si>
    <t>Buy Car?</t>
  </si>
  <si>
    <t>Last Row w/ Goal:</t>
  </si>
  <si>
    <t>L</t>
  </si>
  <si>
    <t>A</t>
  </si>
  <si>
    <t>S</t>
  </si>
  <si>
    <t>T</t>
  </si>
  <si>
    <t>M</t>
  </si>
  <si>
    <t>O</t>
  </si>
  <si>
    <t>N</t>
  </si>
  <si>
    <t>H</t>
  </si>
  <si>
    <t>!</t>
  </si>
  <si>
    <t>Anne Stops Work:</t>
  </si>
  <si>
    <t>Notes</t>
  </si>
  <si>
    <t>Buy 3rd House?</t>
  </si>
  <si>
    <t>3rd Average:</t>
  </si>
  <si>
    <t>2924 Average:</t>
  </si>
  <si>
    <t>Paid Off Date:</t>
  </si>
  <si>
    <t>Total to Buy 3rd:</t>
  </si>
  <si>
    <t>Car Loan Details</t>
  </si>
  <si>
    <t>Payment:</t>
  </si>
  <si>
    <t>3rd House Details</t>
  </si>
  <si>
    <t>Buy Ret. Home On:</t>
  </si>
  <si>
    <t>$50k Land</t>
  </si>
  <si>
    <t>$6k Land clearing</t>
  </si>
  <si>
    <t>$11.1k Sod</t>
  </si>
  <si>
    <t>$4k Fence</t>
  </si>
  <si>
    <t>$1k Rent</t>
  </si>
  <si>
    <t>$45k Pool</t>
  </si>
  <si>
    <t>Other Important Dates</t>
  </si>
  <si>
    <t>3rd House; 24k down, 11k closing</t>
  </si>
  <si>
    <t>EOM Balance (3rd):</t>
  </si>
  <si>
    <t>Down Payment:</t>
  </si>
  <si>
    <t>+ Closing Costs:</t>
  </si>
  <si>
    <t>Buy 4th House?</t>
  </si>
  <si>
    <t>From 4th</t>
  </si>
  <si>
    <t>4th House Details</t>
  </si>
  <si>
    <t>Anne Starts Work:</t>
  </si>
  <si>
    <t>Payoff Date:</t>
  </si>
  <si>
    <t>$121k down; $18k closing</t>
  </si>
  <si>
    <t>Interest Rate:</t>
  </si>
  <si>
    <t>Total Cost:</t>
  </si>
  <si>
    <t>Anne Extra</t>
  </si>
  <si>
    <t>Anne Temp Until:</t>
  </si>
  <si>
    <t>From 3rd</t>
  </si>
  <si>
    <t>From 2nd</t>
  </si>
  <si>
    <t>From 1st</t>
  </si>
  <si>
    <t>Ret. Mort.</t>
  </si>
  <si>
    <t>EOM Balance (4th):</t>
  </si>
  <si>
    <t>Jesse Extra:</t>
  </si>
  <si>
    <t>Breakdown</t>
  </si>
  <si>
    <t>Total to Buy 4th:</t>
  </si>
  <si>
    <t>3208 Allotment/Rent:</t>
  </si>
  <si>
    <t>2924 Allotment/Rent:</t>
  </si>
  <si>
    <t>3rd Allotment/Rent:</t>
  </si>
  <si>
    <t>4th Allotment/Rent:</t>
  </si>
  <si>
    <t>Jesse Extra</t>
  </si>
  <si>
    <t>3rd Mort?</t>
  </si>
  <si>
    <t>4th Mort?</t>
  </si>
  <si>
    <t>Car</t>
  </si>
  <si>
    <t>Balance</t>
  </si>
  <si>
    <t>Spent</t>
  </si>
  <si>
    <t>$10k reno</t>
  </si>
  <si>
    <t>$18k down on car</t>
  </si>
  <si>
    <t>$16k payoff car</t>
  </si>
  <si>
    <t>$40k 4th</t>
  </si>
  <si>
    <t>Prop. Tax</t>
  </si>
  <si>
    <t>Management</t>
  </si>
  <si>
    <t>Insurance</t>
  </si>
  <si>
    <t>Start Saving on:</t>
  </si>
  <si>
    <t>Buffer</t>
  </si>
  <si>
    <t>Starting Balance: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</si>
</sst>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-409]mmm\-yy;@"/>
    <numFmt numFmtId="165" formatCode="0_);\(0\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auto="1"/>
      </right>
      <top/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0" xfId="0" applyNumberFormat="1"/>
    <xf numFmtId="42" fontId="0" fillId="0" borderId="0" xfId="1" applyNumberFormat="1" applyFont="1"/>
    <xf numFmtId="164" fontId="0" fillId="0" borderId="0" xfId="0" applyNumberFormat="1" applyFill="1"/>
    <xf numFmtId="42" fontId="0" fillId="3" borderId="0" xfId="1" applyNumberFormat="1" applyFont="1" applyFill="1"/>
    <xf numFmtId="165" fontId="0" fillId="0" borderId="0" xfId="1" applyNumberFormat="1" applyFont="1"/>
    <xf numFmtId="42" fontId="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44" fontId="0" fillId="0" borderId="0" xfId="1" applyNumberFormat="1" applyFont="1"/>
    <xf numFmtId="42" fontId="0" fillId="0" borderId="0" xfId="1" applyNumberFormat="1" applyFont="1" applyFill="1"/>
    <xf numFmtId="42" fontId="0" fillId="2" borderId="1" xfId="1" applyNumberFormat="1" applyFont="1" applyFill="1" applyBorder="1"/>
    <xf numFmtId="42" fontId="0" fillId="2" borderId="2" xfId="1" applyNumberFormat="1" applyFont="1" applyFill="1" applyBorder="1"/>
    <xf numFmtId="42" fontId="0" fillId="2" borderId="3" xfId="1" applyNumberFormat="1" applyFont="1" applyFill="1" applyBorder="1"/>
    <xf numFmtId="0" fontId="0" fillId="2" borderId="4" xfId="0" applyFill="1" applyBorder="1"/>
    <xf numFmtId="42" fontId="0" fillId="0" borderId="0" xfId="1" applyNumberFormat="1" applyFont="1" applyBorder="1"/>
    <xf numFmtId="42" fontId="0" fillId="0" borderId="7" xfId="1" applyNumberFormat="1" applyFont="1" applyBorder="1"/>
    <xf numFmtId="42" fontId="0" fillId="0" borderId="8" xfId="1" applyNumberFormat="1" applyFont="1" applyBorder="1"/>
    <xf numFmtId="42" fontId="0" fillId="0" borderId="9" xfId="1" applyNumberFormat="1" applyFont="1" applyBorder="1"/>
    <xf numFmtId="166" fontId="0" fillId="2" borderId="10" xfId="0" applyNumberFormat="1" applyFill="1" applyBorder="1"/>
    <xf numFmtId="42" fontId="0" fillId="2" borderId="11" xfId="1" applyNumberFormat="1" applyFont="1" applyFill="1" applyBorder="1"/>
    <xf numFmtId="42" fontId="0" fillId="2" borderId="12" xfId="1" applyNumberFormat="1" applyFont="1" applyFill="1" applyBorder="1"/>
    <xf numFmtId="166" fontId="0" fillId="2" borderId="13" xfId="0" applyNumberFormat="1" applyFill="1" applyBorder="1"/>
    <xf numFmtId="8" fontId="0" fillId="2" borderId="9" xfId="1" applyNumberFormat="1" applyFont="1" applyFill="1" applyBorder="1"/>
    <xf numFmtId="9" fontId="0" fillId="2" borderId="14" xfId="2" applyFont="1" applyFill="1" applyBorder="1"/>
    <xf numFmtId="42" fontId="0" fillId="0" borderId="15" xfId="1" applyNumberFormat="1" applyFont="1" applyBorder="1"/>
    <xf numFmtId="37" fontId="0" fillId="2" borderId="11" xfId="1" applyNumberFormat="1" applyFont="1" applyFill="1" applyBorder="1"/>
    <xf numFmtId="42" fontId="0" fillId="0" borderId="16" xfId="1" applyNumberFormat="1" applyFont="1" applyBorder="1"/>
    <xf numFmtId="42" fontId="0" fillId="0" borderId="17" xfId="1" applyNumberFormat="1" applyFont="1" applyBorder="1"/>
    <xf numFmtId="166" fontId="0" fillId="0" borderId="10" xfId="1" applyNumberFormat="1" applyFont="1" applyBorder="1"/>
    <xf numFmtId="42" fontId="0" fillId="0" borderId="11" xfId="1" applyNumberFormat="1" applyFont="1" applyBorder="1"/>
    <xf numFmtId="42" fontId="0" fillId="0" borderId="16" xfId="1" quotePrefix="1" applyNumberFormat="1" applyFont="1" applyBorder="1"/>
    <xf numFmtId="42" fontId="0" fillId="0" borderId="17" xfId="1" applyNumberFormat="1" applyFont="1" applyBorder="1" applyAlignment="1">
      <alignment horizontal="center"/>
    </xf>
    <xf numFmtId="42" fontId="0" fillId="0" borderId="15" xfId="1" applyNumberFormat="1" applyFont="1" applyBorder="1" applyAlignment="1">
      <alignment horizontal="center"/>
    </xf>
    <xf numFmtId="166" fontId="0" fillId="2" borderId="11" xfId="0" applyNumberFormat="1" applyFill="1" applyBorder="1"/>
    <xf numFmtId="42" fontId="0" fillId="0" borderId="18" xfId="1" applyNumberFormat="1" applyFont="1" applyBorder="1"/>
    <xf numFmtId="42" fontId="0" fillId="2" borderId="22" xfId="1" applyNumberFormat="1" applyFont="1" applyFill="1" applyBorder="1"/>
    <xf numFmtId="166" fontId="0" fillId="2" borderId="12" xfId="0" applyNumberFormat="1" applyFill="1" applyBorder="1"/>
    <xf numFmtId="166" fontId="0" fillId="0" borderId="11" xfId="1" applyNumberFormat="1" applyFont="1" applyBorder="1"/>
    <xf numFmtId="42" fontId="0" fillId="2" borderId="21" xfId="1" applyNumberFormat="1" applyFont="1" applyFill="1" applyBorder="1"/>
    <xf numFmtId="42" fontId="0" fillId="0" borderId="5" xfId="1" applyNumberFormat="1" applyFont="1" applyBorder="1" applyAlignment="1">
      <alignment horizontal="center"/>
    </xf>
    <xf numFmtId="42" fontId="0" fillId="0" borderId="6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/>
    <xf numFmtId="42" fontId="0" fillId="2" borderId="23" xfId="1" applyNumberFormat="1" applyFont="1" applyFill="1" applyBorder="1"/>
    <xf numFmtId="42" fontId="0" fillId="2" borderId="24" xfId="1" applyNumberFormat="1" applyFont="1" applyFill="1" applyBorder="1"/>
    <xf numFmtId="42" fontId="0" fillId="2" borderId="25" xfId="1" applyNumberFormat="1" applyFont="1" applyFill="1" applyBorder="1"/>
    <xf numFmtId="42" fontId="0" fillId="2" borderId="26" xfId="1" applyNumberFormat="1" applyFont="1" applyFill="1" applyBorder="1"/>
    <xf numFmtId="42" fontId="0" fillId="2" borderId="28" xfId="1" applyNumberFormat="1" applyFont="1" applyFill="1" applyBorder="1"/>
    <xf numFmtId="42" fontId="0" fillId="2" borderId="29" xfId="1" applyNumberFormat="1" applyFont="1" applyFill="1" applyBorder="1"/>
    <xf numFmtId="164" fontId="0" fillId="2" borderId="19" xfId="0" applyNumberFormat="1" applyFill="1" applyBorder="1"/>
    <xf numFmtId="42" fontId="0" fillId="2" borderId="30" xfId="1" applyNumberFormat="1" applyFont="1" applyFill="1" applyBorder="1"/>
    <xf numFmtId="0" fontId="0" fillId="0" borderId="31" xfId="0" applyBorder="1"/>
    <xf numFmtId="0" fontId="0" fillId="0" borderId="7" xfId="0" applyFill="1" applyBorder="1"/>
    <xf numFmtId="42" fontId="0" fillId="0" borderId="7" xfId="1" applyNumberFormat="1" applyFont="1" applyFill="1" applyBorder="1"/>
    <xf numFmtId="42" fontId="0" fillId="0" borderId="8" xfId="1" applyNumberFormat="1" applyFont="1" applyFill="1" applyBorder="1"/>
    <xf numFmtId="0" fontId="0" fillId="0" borderId="0" xfId="0" applyFill="1" applyBorder="1"/>
    <xf numFmtId="42" fontId="0" fillId="0" borderId="0" xfId="1" applyNumberFormat="1" applyFont="1" applyFill="1" applyBorder="1"/>
    <xf numFmtId="42" fontId="0" fillId="2" borderId="33" xfId="1" applyNumberFormat="1" applyFont="1" applyFill="1" applyBorder="1"/>
    <xf numFmtId="42" fontId="0" fillId="0" borderId="32" xfId="1" applyNumberFormat="1" applyFont="1" applyFill="1" applyBorder="1"/>
    <xf numFmtId="42" fontId="0" fillId="2" borderId="19" xfId="1" applyNumberFormat="1" applyFont="1" applyFill="1" applyBorder="1"/>
    <xf numFmtId="42" fontId="0" fillId="2" borderId="27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AB$39" lockText="1" noThreeD="1"/>
</file>

<file path=xl/ctrlProps/ctrlProp2.xml><?xml version="1.0" encoding="utf-8"?>
<formControlPr xmlns="http://schemas.microsoft.com/office/spreadsheetml/2009/9/main" objectType="CheckBox" fmlaLink="$AB$40" lockText="1" noThreeD="1"/>
</file>

<file path=xl/ctrlProps/ctrlProp3.xml><?xml version="1.0" encoding="utf-8"?>
<formControlPr xmlns="http://schemas.microsoft.com/office/spreadsheetml/2009/9/main" objectType="CheckBox" fmlaLink="$AB$4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</xdr:row>
          <xdr:rowOff>180975</xdr:rowOff>
        </xdr:from>
        <xdr:to>
          <xdr:col>2</xdr:col>
          <xdr:colOff>552450</xdr:colOff>
          <xdr:row>11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1047750</xdr:colOff>
          <xdr:row>26</xdr:row>
          <xdr:rowOff>0</xdr:rowOff>
        </xdr:from>
        <xdr:to>
          <xdr:col>1</xdr:col>
          <xdr:colOff>1276350</xdr:colOff>
          <xdr:row>27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1047750</xdr:colOff>
          <xdr:row>33</xdr:row>
          <xdr:rowOff>0</xdr:rowOff>
        </xdr:from>
        <xdr:to>
          <xdr:col>1</xdr:col>
          <xdr:colOff>1276350</xdr:colOff>
          <xdr:row>34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08"/>
      <sheetName val="2924"/>
      <sheetName val="3rd"/>
      <sheetName val="4th"/>
      <sheetName val="RET"/>
      <sheetName val="HELOC"/>
      <sheetName val="Home Equity Loan"/>
    </sheetNames>
    <definedNames>
      <definedName name="Down_Payment" refersTo="='3208'!$A$7" sheetId="0"/>
      <definedName name="Down_Payment" refersTo="='3rd'!$A$8" sheetId="2"/>
      <definedName name="Start_Date" refersTo="='3rd'!$A$14" sheetId="2"/>
      <definedName name="Start_Date" refersTo="='4th'!$A$14" sheetId="3"/>
    </definedNames>
    <sheetDataSet>
      <sheetData sheetId="0">
        <row r="7">
          <cell r="A7">
            <v>24000</v>
          </cell>
        </row>
      </sheetData>
      <sheetData sheetId="1">
        <row r="5">
          <cell r="B5">
            <v>42583</v>
          </cell>
          <cell r="O5">
            <v>1867.5</v>
          </cell>
        </row>
        <row r="6">
          <cell r="O6">
            <v>1552.5</v>
          </cell>
        </row>
        <row r="7">
          <cell r="O7">
            <v>1867.5</v>
          </cell>
        </row>
        <row r="8">
          <cell r="O8">
            <v>1867.5</v>
          </cell>
        </row>
        <row r="9">
          <cell r="O9">
            <v>1867.5</v>
          </cell>
        </row>
        <row r="10">
          <cell r="O10">
            <v>1867.5</v>
          </cell>
        </row>
        <row r="11">
          <cell r="O11">
            <v>1867.5</v>
          </cell>
        </row>
        <row r="12">
          <cell r="O12">
            <v>1867.5</v>
          </cell>
        </row>
        <row r="13">
          <cell r="O13">
            <v>1867.5</v>
          </cell>
        </row>
        <row r="14">
          <cell r="O14">
            <v>1867.5</v>
          </cell>
        </row>
        <row r="15">
          <cell r="O15">
            <v>1867.5</v>
          </cell>
        </row>
        <row r="16">
          <cell r="O16">
            <v>1560</v>
          </cell>
        </row>
        <row r="17">
          <cell r="O17">
            <v>1867.5</v>
          </cell>
        </row>
        <row r="18">
          <cell r="O18">
            <v>1552.5</v>
          </cell>
        </row>
        <row r="19">
          <cell r="O19">
            <v>1867.5</v>
          </cell>
        </row>
        <row r="20">
          <cell r="O20">
            <v>1867.5</v>
          </cell>
        </row>
        <row r="21">
          <cell r="O21">
            <v>1867.5</v>
          </cell>
        </row>
        <row r="22">
          <cell r="O22">
            <v>1867.5</v>
          </cell>
        </row>
        <row r="23">
          <cell r="O23">
            <v>1867.5</v>
          </cell>
        </row>
        <row r="24">
          <cell r="O24">
            <v>1867.5</v>
          </cell>
        </row>
        <row r="25">
          <cell r="O25">
            <v>1867.5</v>
          </cell>
        </row>
        <row r="26">
          <cell r="O26">
            <v>1867.5</v>
          </cell>
        </row>
        <row r="27">
          <cell r="O27">
            <v>1867.5</v>
          </cell>
        </row>
        <row r="28">
          <cell r="O28">
            <v>1560</v>
          </cell>
        </row>
        <row r="29">
          <cell r="O29">
            <v>1867.5</v>
          </cell>
        </row>
        <row r="30">
          <cell r="O30">
            <v>1552.5</v>
          </cell>
        </row>
        <row r="31">
          <cell r="O31">
            <v>1867.5</v>
          </cell>
        </row>
        <row r="32">
          <cell r="O32">
            <v>1867.5</v>
          </cell>
        </row>
        <row r="33">
          <cell r="O33">
            <v>5646.2855099999997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0">
          <cell r="O50">
            <v>0</v>
          </cell>
        </row>
        <row r="51">
          <cell r="O51">
            <v>0</v>
          </cell>
        </row>
        <row r="52">
          <cell r="O52">
            <v>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0</v>
          </cell>
        </row>
        <row r="63">
          <cell r="O63">
            <v>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0</v>
          </cell>
        </row>
        <row r="69">
          <cell r="O69">
            <v>0</v>
          </cell>
        </row>
        <row r="70">
          <cell r="O70">
            <v>0</v>
          </cell>
        </row>
        <row r="71">
          <cell r="O71">
            <v>0</v>
          </cell>
        </row>
        <row r="72">
          <cell r="O72">
            <v>0</v>
          </cell>
        </row>
        <row r="73">
          <cell r="O73">
            <v>0</v>
          </cell>
        </row>
        <row r="74">
          <cell r="O74">
            <v>0</v>
          </cell>
        </row>
        <row r="75">
          <cell r="O75">
            <v>0</v>
          </cell>
        </row>
        <row r="76">
          <cell r="O76">
            <v>0</v>
          </cell>
        </row>
        <row r="77">
          <cell r="O77">
            <v>0</v>
          </cell>
        </row>
        <row r="78">
          <cell r="O78">
            <v>0</v>
          </cell>
        </row>
        <row r="79">
          <cell r="O79">
            <v>0</v>
          </cell>
        </row>
        <row r="80">
          <cell r="O80">
            <v>0</v>
          </cell>
        </row>
        <row r="81">
          <cell r="O81">
            <v>0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0</v>
          </cell>
        </row>
        <row r="89">
          <cell r="O89">
            <v>0</v>
          </cell>
        </row>
        <row r="90">
          <cell r="O90">
            <v>0</v>
          </cell>
        </row>
        <row r="91">
          <cell r="O91">
            <v>0</v>
          </cell>
        </row>
        <row r="92">
          <cell r="O92">
            <v>0</v>
          </cell>
        </row>
        <row r="93">
          <cell r="O93">
            <v>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0</v>
          </cell>
        </row>
        <row r="100">
          <cell r="O100">
            <v>0</v>
          </cell>
        </row>
        <row r="101">
          <cell r="O101">
            <v>0</v>
          </cell>
        </row>
        <row r="102">
          <cell r="O102">
            <v>0</v>
          </cell>
        </row>
        <row r="103">
          <cell r="O103">
            <v>0</v>
          </cell>
        </row>
        <row r="104">
          <cell r="O104">
            <v>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0</v>
          </cell>
        </row>
        <row r="109">
          <cell r="O109">
            <v>0</v>
          </cell>
        </row>
        <row r="110">
          <cell r="O110">
            <v>0</v>
          </cell>
        </row>
        <row r="111">
          <cell r="O111">
            <v>0</v>
          </cell>
        </row>
        <row r="112">
          <cell r="O112">
            <v>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0</v>
          </cell>
        </row>
        <row r="117">
          <cell r="O117">
            <v>0</v>
          </cell>
        </row>
        <row r="118">
          <cell r="O118">
            <v>0</v>
          </cell>
        </row>
        <row r="119">
          <cell r="O119">
            <v>0</v>
          </cell>
        </row>
        <row r="120">
          <cell r="O120">
            <v>0</v>
          </cell>
        </row>
        <row r="121">
          <cell r="O121">
            <v>0</v>
          </cell>
        </row>
        <row r="122">
          <cell r="O122">
            <v>0</v>
          </cell>
        </row>
        <row r="123">
          <cell r="O123">
            <v>0</v>
          </cell>
        </row>
        <row r="124">
          <cell r="O124">
            <v>0</v>
          </cell>
        </row>
        <row r="125">
          <cell r="O125">
            <v>0</v>
          </cell>
        </row>
        <row r="126">
          <cell r="O126">
            <v>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0</v>
          </cell>
        </row>
        <row r="132">
          <cell r="O132">
            <v>0</v>
          </cell>
        </row>
        <row r="133">
          <cell r="O133">
            <v>0</v>
          </cell>
        </row>
        <row r="134">
          <cell r="O134">
            <v>0</v>
          </cell>
        </row>
        <row r="135">
          <cell r="O135">
            <v>0</v>
          </cell>
        </row>
        <row r="136">
          <cell r="O136">
            <v>0</v>
          </cell>
        </row>
        <row r="137">
          <cell r="O137">
            <v>0</v>
          </cell>
        </row>
        <row r="138">
          <cell r="O138">
            <v>0</v>
          </cell>
        </row>
        <row r="139">
          <cell r="O139">
            <v>0</v>
          </cell>
        </row>
        <row r="140">
          <cell r="O140">
            <v>0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0</v>
          </cell>
        </row>
        <row r="149">
          <cell r="O149">
            <v>0</v>
          </cell>
        </row>
        <row r="150">
          <cell r="O150">
            <v>0</v>
          </cell>
        </row>
        <row r="151">
          <cell r="O151">
            <v>0</v>
          </cell>
        </row>
        <row r="152">
          <cell r="O152">
            <v>0</v>
          </cell>
        </row>
        <row r="153">
          <cell r="O153">
            <v>0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59">
          <cell r="O159">
            <v>0</v>
          </cell>
        </row>
        <row r="160">
          <cell r="O160">
            <v>0</v>
          </cell>
        </row>
        <row r="161">
          <cell r="O161">
            <v>0</v>
          </cell>
        </row>
        <row r="162">
          <cell r="O162">
            <v>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0</v>
          </cell>
        </row>
        <row r="167">
          <cell r="O167">
            <v>0</v>
          </cell>
        </row>
        <row r="168">
          <cell r="O168">
            <v>0</v>
          </cell>
        </row>
        <row r="169">
          <cell r="O169">
            <v>0</v>
          </cell>
        </row>
        <row r="170">
          <cell r="O170">
            <v>0</v>
          </cell>
        </row>
        <row r="171">
          <cell r="O171">
            <v>0</v>
          </cell>
        </row>
        <row r="172">
          <cell r="O172">
            <v>0</v>
          </cell>
        </row>
        <row r="173">
          <cell r="O173">
            <v>0</v>
          </cell>
        </row>
        <row r="174">
          <cell r="O174">
            <v>0</v>
          </cell>
        </row>
        <row r="175">
          <cell r="O175">
            <v>0</v>
          </cell>
        </row>
        <row r="176">
          <cell r="O176">
            <v>0</v>
          </cell>
        </row>
        <row r="177">
          <cell r="O177">
            <v>0</v>
          </cell>
        </row>
        <row r="178">
          <cell r="O178">
            <v>0</v>
          </cell>
        </row>
        <row r="179">
          <cell r="O179">
            <v>0</v>
          </cell>
        </row>
        <row r="180">
          <cell r="O180">
            <v>0</v>
          </cell>
        </row>
        <row r="181">
          <cell r="O181">
            <v>0</v>
          </cell>
        </row>
        <row r="182">
          <cell r="O182">
            <v>0</v>
          </cell>
        </row>
        <row r="183">
          <cell r="O183">
            <v>0</v>
          </cell>
        </row>
        <row r="184">
          <cell r="O184">
            <v>0</v>
          </cell>
        </row>
        <row r="185">
          <cell r="O185">
            <v>0</v>
          </cell>
        </row>
        <row r="186">
          <cell r="O186">
            <v>0</v>
          </cell>
        </row>
        <row r="187">
          <cell r="O187">
            <v>0</v>
          </cell>
        </row>
        <row r="188">
          <cell r="O188">
            <v>0</v>
          </cell>
        </row>
        <row r="189">
          <cell r="O189">
            <v>0</v>
          </cell>
        </row>
        <row r="190">
          <cell r="O190">
            <v>0</v>
          </cell>
        </row>
        <row r="191">
          <cell r="O191">
            <v>0</v>
          </cell>
        </row>
        <row r="192">
          <cell r="O192">
            <v>0</v>
          </cell>
        </row>
        <row r="193">
          <cell r="O193">
            <v>0</v>
          </cell>
        </row>
        <row r="194">
          <cell r="O194">
            <v>0</v>
          </cell>
        </row>
        <row r="195">
          <cell r="O195">
            <v>0</v>
          </cell>
        </row>
        <row r="196">
          <cell r="O196">
            <v>0</v>
          </cell>
        </row>
        <row r="197">
          <cell r="O197">
            <v>0</v>
          </cell>
        </row>
        <row r="198">
          <cell r="O198">
            <v>0</v>
          </cell>
        </row>
        <row r="199">
          <cell r="O199">
            <v>0</v>
          </cell>
        </row>
        <row r="200">
          <cell r="O200">
            <v>0</v>
          </cell>
        </row>
        <row r="201">
          <cell r="O201">
            <v>0</v>
          </cell>
        </row>
        <row r="202">
          <cell r="O202">
            <v>0</v>
          </cell>
        </row>
        <row r="203">
          <cell r="O203">
            <v>0</v>
          </cell>
        </row>
        <row r="204">
          <cell r="O204">
            <v>0</v>
          </cell>
        </row>
        <row r="205">
          <cell r="O205">
            <v>0</v>
          </cell>
        </row>
        <row r="206">
          <cell r="O206">
            <v>0</v>
          </cell>
        </row>
        <row r="207">
          <cell r="O207">
            <v>0</v>
          </cell>
        </row>
        <row r="208">
          <cell r="O208">
            <v>0</v>
          </cell>
        </row>
        <row r="209">
          <cell r="O209">
            <v>0</v>
          </cell>
        </row>
        <row r="210">
          <cell r="O210">
            <v>0</v>
          </cell>
        </row>
        <row r="211">
          <cell r="O211">
            <v>0</v>
          </cell>
        </row>
        <row r="212">
          <cell r="O212">
            <v>0</v>
          </cell>
        </row>
        <row r="213">
          <cell r="O213">
            <v>0</v>
          </cell>
        </row>
        <row r="214">
          <cell r="O214">
            <v>0</v>
          </cell>
        </row>
        <row r="215">
          <cell r="O215">
            <v>0</v>
          </cell>
        </row>
        <row r="216">
          <cell r="O216">
            <v>0</v>
          </cell>
        </row>
        <row r="217">
          <cell r="O217">
            <v>0</v>
          </cell>
        </row>
        <row r="218">
          <cell r="O218">
            <v>0</v>
          </cell>
        </row>
        <row r="219">
          <cell r="O219">
            <v>0</v>
          </cell>
        </row>
        <row r="220">
          <cell r="O220">
            <v>0</v>
          </cell>
        </row>
        <row r="221">
          <cell r="O221">
            <v>0</v>
          </cell>
        </row>
        <row r="222">
          <cell r="O222">
            <v>0</v>
          </cell>
        </row>
        <row r="223">
          <cell r="O223">
            <v>0</v>
          </cell>
        </row>
        <row r="224">
          <cell r="O224">
            <v>0</v>
          </cell>
        </row>
        <row r="225">
          <cell r="O225">
            <v>0</v>
          </cell>
        </row>
        <row r="226">
          <cell r="O226">
            <v>0</v>
          </cell>
        </row>
        <row r="227">
          <cell r="O227">
            <v>0</v>
          </cell>
        </row>
        <row r="228">
          <cell r="O228">
            <v>0</v>
          </cell>
        </row>
        <row r="229">
          <cell r="O229">
            <v>0</v>
          </cell>
        </row>
        <row r="230">
          <cell r="O230">
            <v>0</v>
          </cell>
        </row>
        <row r="231">
          <cell r="O231">
            <v>0</v>
          </cell>
        </row>
        <row r="232">
          <cell r="O232">
            <v>0</v>
          </cell>
        </row>
        <row r="233">
          <cell r="O233">
            <v>0</v>
          </cell>
        </row>
        <row r="234">
          <cell r="O234">
            <v>0</v>
          </cell>
        </row>
        <row r="235">
          <cell r="O235">
            <v>0</v>
          </cell>
        </row>
        <row r="236">
          <cell r="O236">
            <v>0</v>
          </cell>
        </row>
        <row r="237">
          <cell r="O237">
            <v>0</v>
          </cell>
        </row>
        <row r="238">
          <cell r="O238">
            <v>0</v>
          </cell>
        </row>
        <row r="239">
          <cell r="O239">
            <v>0</v>
          </cell>
        </row>
        <row r="240">
          <cell r="O240">
            <v>0</v>
          </cell>
        </row>
        <row r="241">
          <cell r="O241">
            <v>0</v>
          </cell>
        </row>
        <row r="242">
          <cell r="O242">
            <v>0</v>
          </cell>
        </row>
        <row r="243">
          <cell r="O243">
            <v>0</v>
          </cell>
        </row>
        <row r="244">
          <cell r="O244">
            <v>0</v>
          </cell>
        </row>
        <row r="245">
          <cell r="O245">
            <v>0</v>
          </cell>
        </row>
        <row r="246">
          <cell r="O246">
            <v>0</v>
          </cell>
        </row>
        <row r="247">
          <cell r="O247">
            <v>0</v>
          </cell>
        </row>
        <row r="248">
          <cell r="O248">
            <v>0</v>
          </cell>
        </row>
        <row r="249">
          <cell r="O249">
            <v>0</v>
          </cell>
        </row>
        <row r="250">
          <cell r="O250">
            <v>0</v>
          </cell>
        </row>
        <row r="251">
          <cell r="O251">
            <v>0</v>
          </cell>
        </row>
        <row r="252">
          <cell r="O252">
            <v>0</v>
          </cell>
        </row>
        <row r="253">
          <cell r="O253">
            <v>0</v>
          </cell>
        </row>
        <row r="254">
          <cell r="O254">
            <v>0</v>
          </cell>
        </row>
        <row r="255">
          <cell r="O255">
            <v>0</v>
          </cell>
        </row>
        <row r="256">
          <cell r="O256">
            <v>0</v>
          </cell>
        </row>
        <row r="257">
          <cell r="O257">
            <v>0</v>
          </cell>
        </row>
        <row r="258">
          <cell r="O258">
            <v>0</v>
          </cell>
        </row>
        <row r="259">
          <cell r="O259">
            <v>0</v>
          </cell>
        </row>
        <row r="260">
          <cell r="O260">
            <v>0</v>
          </cell>
        </row>
        <row r="261">
          <cell r="O261">
            <v>0</v>
          </cell>
        </row>
        <row r="262">
          <cell r="O262">
            <v>0</v>
          </cell>
        </row>
        <row r="263">
          <cell r="O263">
            <v>0</v>
          </cell>
        </row>
        <row r="264">
          <cell r="O264">
            <v>0</v>
          </cell>
        </row>
        <row r="265">
          <cell r="O265">
            <v>0</v>
          </cell>
        </row>
        <row r="266">
          <cell r="O266">
            <v>0</v>
          </cell>
        </row>
        <row r="267">
          <cell r="O267">
            <v>0</v>
          </cell>
        </row>
        <row r="268">
          <cell r="O268">
            <v>0</v>
          </cell>
        </row>
        <row r="269">
          <cell r="O269">
            <v>0</v>
          </cell>
        </row>
        <row r="270">
          <cell r="O270">
            <v>0</v>
          </cell>
        </row>
        <row r="271">
          <cell r="O271">
            <v>0</v>
          </cell>
        </row>
        <row r="272">
          <cell r="O272">
            <v>0</v>
          </cell>
        </row>
        <row r="273">
          <cell r="O273">
            <v>0</v>
          </cell>
        </row>
        <row r="274">
          <cell r="O274">
            <v>0</v>
          </cell>
        </row>
        <row r="275">
          <cell r="O275">
            <v>0</v>
          </cell>
        </row>
        <row r="276">
          <cell r="O276">
            <v>0</v>
          </cell>
        </row>
        <row r="277">
          <cell r="O277">
            <v>0</v>
          </cell>
        </row>
        <row r="278">
          <cell r="O278">
            <v>0</v>
          </cell>
        </row>
        <row r="279">
          <cell r="O279">
            <v>0</v>
          </cell>
        </row>
        <row r="280">
          <cell r="O280">
            <v>0</v>
          </cell>
        </row>
        <row r="281">
          <cell r="O281">
            <v>0</v>
          </cell>
        </row>
        <row r="282">
          <cell r="O282">
            <v>0</v>
          </cell>
        </row>
        <row r="283">
          <cell r="O283">
            <v>0</v>
          </cell>
        </row>
        <row r="284">
          <cell r="O284">
            <v>0</v>
          </cell>
        </row>
        <row r="285">
          <cell r="O285">
            <v>0</v>
          </cell>
        </row>
        <row r="286">
          <cell r="O286">
            <v>0</v>
          </cell>
        </row>
        <row r="287">
          <cell r="O287">
            <v>0</v>
          </cell>
        </row>
        <row r="288">
          <cell r="O288">
            <v>0</v>
          </cell>
        </row>
        <row r="289">
          <cell r="O289">
            <v>0</v>
          </cell>
        </row>
        <row r="290">
          <cell r="O290">
            <v>0</v>
          </cell>
        </row>
        <row r="291">
          <cell r="O291">
            <v>0</v>
          </cell>
        </row>
        <row r="292">
          <cell r="O292">
            <v>0</v>
          </cell>
        </row>
        <row r="293">
          <cell r="O293">
            <v>0</v>
          </cell>
        </row>
        <row r="294">
          <cell r="O294">
            <v>0</v>
          </cell>
        </row>
        <row r="295">
          <cell r="O295">
            <v>0</v>
          </cell>
        </row>
        <row r="296">
          <cell r="O296">
            <v>0</v>
          </cell>
        </row>
        <row r="297">
          <cell r="O297">
            <v>0</v>
          </cell>
        </row>
        <row r="298">
          <cell r="O298">
            <v>0</v>
          </cell>
        </row>
        <row r="299">
          <cell r="O299">
            <v>0</v>
          </cell>
        </row>
        <row r="300">
          <cell r="O300">
            <v>0</v>
          </cell>
        </row>
        <row r="301">
          <cell r="O301">
            <v>0</v>
          </cell>
        </row>
        <row r="302">
          <cell r="O302">
            <v>0</v>
          </cell>
        </row>
        <row r="303">
          <cell r="O303">
            <v>0</v>
          </cell>
        </row>
        <row r="304">
          <cell r="O304">
            <v>0</v>
          </cell>
        </row>
        <row r="305">
          <cell r="O305">
            <v>0</v>
          </cell>
        </row>
        <row r="306">
          <cell r="O306">
            <v>0</v>
          </cell>
        </row>
        <row r="307">
          <cell r="O307">
            <v>0</v>
          </cell>
        </row>
        <row r="308">
          <cell r="O308">
            <v>0</v>
          </cell>
        </row>
        <row r="309">
          <cell r="O309">
            <v>0</v>
          </cell>
        </row>
        <row r="310">
          <cell r="O310">
            <v>0</v>
          </cell>
        </row>
        <row r="311">
          <cell r="O311">
            <v>0</v>
          </cell>
        </row>
        <row r="312">
          <cell r="O312">
            <v>0</v>
          </cell>
        </row>
        <row r="313">
          <cell r="O313">
            <v>0</v>
          </cell>
        </row>
        <row r="314">
          <cell r="O314">
            <v>0</v>
          </cell>
        </row>
        <row r="315">
          <cell r="O315">
            <v>0</v>
          </cell>
        </row>
        <row r="316">
          <cell r="O316">
            <v>0</v>
          </cell>
        </row>
        <row r="317">
          <cell r="O317">
            <v>0</v>
          </cell>
        </row>
        <row r="318">
          <cell r="O318">
            <v>0</v>
          </cell>
        </row>
        <row r="319">
          <cell r="O319">
            <v>0</v>
          </cell>
        </row>
        <row r="320">
          <cell r="O320">
            <v>0</v>
          </cell>
        </row>
        <row r="321">
          <cell r="O321">
            <v>0</v>
          </cell>
        </row>
        <row r="322">
          <cell r="O322">
            <v>0</v>
          </cell>
        </row>
        <row r="323">
          <cell r="O323">
            <v>0</v>
          </cell>
        </row>
        <row r="324">
          <cell r="O324">
            <v>0</v>
          </cell>
        </row>
        <row r="325">
          <cell r="O325">
            <v>0</v>
          </cell>
        </row>
        <row r="326">
          <cell r="O326">
            <v>0</v>
          </cell>
        </row>
        <row r="327">
          <cell r="O327">
            <v>0</v>
          </cell>
        </row>
        <row r="328">
          <cell r="O328">
            <v>0</v>
          </cell>
        </row>
        <row r="329">
          <cell r="O329">
            <v>0</v>
          </cell>
        </row>
        <row r="330">
          <cell r="O330">
            <v>0</v>
          </cell>
        </row>
        <row r="331">
          <cell r="O331">
            <v>0</v>
          </cell>
        </row>
        <row r="332">
          <cell r="O332">
            <v>0</v>
          </cell>
        </row>
        <row r="333">
          <cell r="O333">
            <v>0</v>
          </cell>
        </row>
        <row r="334">
          <cell r="O334">
            <v>0</v>
          </cell>
        </row>
        <row r="335">
          <cell r="O335">
            <v>0</v>
          </cell>
        </row>
        <row r="336">
          <cell r="O336">
            <v>0</v>
          </cell>
        </row>
        <row r="337">
          <cell r="O337">
            <v>0</v>
          </cell>
        </row>
        <row r="338">
          <cell r="O338">
            <v>0</v>
          </cell>
        </row>
        <row r="339">
          <cell r="O339">
            <v>0</v>
          </cell>
        </row>
        <row r="340">
          <cell r="O340">
            <v>0</v>
          </cell>
        </row>
        <row r="341">
          <cell r="O341">
            <v>0</v>
          </cell>
        </row>
        <row r="342">
          <cell r="O342">
            <v>0</v>
          </cell>
        </row>
        <row r="343">
          <cell r="O343">
            <v>0</v>
          </cell>
        </row>
        <row r="344">
          <cell r="O344">
            <v>0</v>
          </cell>
        </row>
        <row r="345">
          <cell r="O345">
            <v>0</v>
          </cell>
        </row>
        <row r="346">
          <cell r="O346">
            <v>0</v>
          </cell>
        </row>
        <row r="347">
          <cell r="O347">
            <v>0</v>
          </cell>
        </row>
        <row r="348">
          <cell r="O348">
            <v>0</v>
          </cell>
        </row>
        <row r="349">
          <cell r="O349">
            <v>0</v>
          </cell>
        </row>
        <row r="350">
          <cell r="O350">
            <v>0</v>
          </cell>
        </row>
        <row r="351">
          <cell r="O351">
            <v>0</v>
          </cell>
        </row>
        <row r="352">
          <cell r="O352">
            <v>0</v>
          </cell>
        </row>
        <row r="353">
          <cell r="O353">
            <v>0</v>
          </cell>
        </row>
        <row r="354">
          <cell r="O354">
            <v>0</v>
          </cell>
        </row>
        <row r="355">
          <cell r="O355">
            <v>0</v>
          </cell>
        </row>
        <row r="356">
          <cell r="O356">
            <v>0</v>
          </cell>
        </row>
        <row r="357">
          <cell r="O357">
            <v>0</v>
          </cell>
        </row>
        <row r="358">
          <cell r="O358">
            <v>0</v>
          </cell>
        </row>
        <row r="359">
          <cell r="O359">
            <v>0</v>
          </cell>
        </row>
        <row r="360">
          <cell r="O360">
            <v>0</v>
          </cell>
        </row>
        <row r="361">
          <cell r="O361">
            <v>0</v>
          </cell>
        </row>
        <row r="362">
          <cell r="O362">
            <v>0</v>
          </cell>
        </row>
        <row r="363">
          <cell r="O363">
            <v>0</v>
          </cell>
        </row>
      </sheetData>
      <sheetData sheetId="2">
        <row r="5">
          <cell r="N5">
            <v>96229.804490000024</v>
          </cell>
          <cell r="O5">
            <v>5623.7855099999997</v>
          </cell>
        </row>
        <row r="6">
          <cell r="N6">
            <v>89504.938980000021</v>
          </cell>
          <cell r="O6">
            <v>5623.7855099999997</v>
          </cell>
        </row>
        <row r="7">
          <cell r="A7" t="str">
            <v>Down Payment:</v>
          </cell>
          <cell r="N7">
            <v>83164.153470000019</v>
          </cell>
          <cell r="O7">
            <v>5213.7855099999997</v>
          </cell>
        </row>
        <row r="8">
          <cell r="A8">
            <v>0</v>
          </cell>
          <cell r="N8">
            <v>76388.92796000003</v>
          </cell>
          <cell r="O8">
            <v>5623.7855099999997</v>
          </cell>
        </row>
        <row r="9">
          <cell r="N9">
            <v>69997.59245000004</v>
          </cell>
          <cell r="O9">
            <v>5213.7855099999997</v>
          </cell>
        </row>
        <row r="10">
          <cell r="N10">
            <v>63171.616940000051</v>
          </cell>
          <cell r="O10">
            <v>5623.7855099999997</v>
          </cell>
        </row>
        <row r="11">
          <cell r="N11">
            <v>56319.331430000049</v>
          </cell>
          <cell r="O11">
            <v>5623.7855099999997</v>
          </cell>
        </row>
        <row r="12">
          <cell r="N12">
            <v>49440.635920000044</v>
          </cell>
          <cell r="O12">
            <v>5623.7855099999997</v>
          </cell>
        </row>
        <row r="13">
          <cell r="N13">
            <v>42535.430410000037</v>
          </cell>
          <cell r="O13">
            <v>5623.7855099999997</v>
          </cell>
        </row>
        <row r="14">
          <cell r="A14">
            <v>43497</v>
          </cell>
          <cell r="N14">
            <v>35603.614900000037</v>
          </cell>
          <cell r="O14">
            <v>5623.7855099999997</v>
          </cell>
        </row>
        <row r="15">
          <cell r="N15">
            <v>28661.039390000034</v>
          </cell>
          <cell r="O15">
            <v>5623.7855099999997</v>
          </cell>
        </row>
        <row r="16">
          <cell r="N16">
            <v>21691.703880000037</v>
          </cell>
          <cell r="O16">
            <v>5623.7855099999997</v>
          </cell>
        </row>
        <row r="17">
          <cell r="N17">
            <v>14695.508370000038</v>
          </cell>
          <cell r="O17">
            <v>5623.7855099999997</v>
          </cell>
        </row>
        <row r="18">
          <cell r="N18">
            <v>7672.3528600000373</v>
          </cell>
          <cell r="O18">
            <v>5623.7855099999997</v>
          </cell>
        </row>
        <row r="19">
          <cell r="N19">
            <v>1032.127350000037</v>
          </cell>
          <cell r="O19">
            <v>5213.7855099999997</v>
          </cell>
        </row>
        <row r="20">
          <cell r="N20">
            <v>-6043.6881599999624</v>
          </cell>
          <cell r="O20">
            <v>5623.7855099999997</v>
          </cell>
        </row>
        <row r="21">
          <cell r="N21">
            <v>0</v>
          </cell>
          <cell r="O21">
            <v>0</v>
          </cell>
        </row>
        <row r="22">
          <cell r="N22">
            <v>0</v>
          </cell>
          <cell r="O22">
            <v>0</v>
          </cell>
        </row>
        <row r="23">
          <cell r="N23">
            <v>0</v>
          </cell>
          <cell r="O23">
            <v>0</v>
          </cell>
        </row>
        <row r="24">
          <cell r="N24">
            <v>0</v>
          </cell>
          <cell r="O24">
            <v>0</v>
          </cell>
        </row>
        <row r="25">
          <cell r="N25">
            <v>0</v>
          </cell>
          <cell r="O25">
            <v>0</v>
          </cell>
        </row>
        <row r="26">
          <cell r="N26">
            <v>0</v>
          </cell>
          <cell r="O26">
            <v>0</v>
          </cell>
        </row>
        <row r="27">
          <cell r="N27">
            <v>0</v>
          </cell>
          <cell r="O27">
            <v>0</v>
          </cell>
        </row>
        <row r="28">
          <cell r="N28">
            <v>0</v>
          </cell>
          <cell r="O28">
            <v>0</v>
          </cell>
        </row>
        <row r="29">
          <cell r="N29">
            <v>0</v>
          </cell>
          <cell r="O29">
            <v>0</v>
          </cell>
        </row>
        <row r="30">
          <cell r="N30">
            <v>0</v>
          </cell>
          <cell r="O30">
            <v>0</v>
          </cell>
        </row>
        <row r="31">
          <cell r="N31">
            <v>0</v>
          </cell>
          <cell r="O31">
            <v>0</v>
          </cell>
        </row>
        <row r="32">
          <cell r="N32">
            <v>0</v>
          </cell>
          <cell r="O32">
            <v>0</v>
          </cell>
        </row>
        <row r="33">
          <cell r="N33">
            <v>0</v>
          </cell>
          <cell r="O33">
            <v>0</v>
          </cell>
        </row>
        <row r="34">
          <cell r="N34">
            <v>0</v>
          </cell>
          <cell r="O34">
            <v>0</v>
          </cell>
        </row>
        <row r="35">
          <cell r="A35">
            <v>44044</v>
          </cell>
          <cell r="N35">
            <v>0</v>
          </cell>
          <cell r="O35">
            <v>0</v>
          </cell>
        </row>
        <row r="36">
          <cell r="N36">
            <v>0</v>
          </cell>
          <cell r="O36">
            <v>0</v>
          </cell>
        </row>
        <row r="37">
          <cell r="N37">
            <v>0</v>
          </cell>
          <cell r="O37">
            <v>0</v>
          </cell>
        </row>
        <row r="38">
          <cell r="N38">
            <v>0</v>
          </cell>
          <cell r="O38">
            <v>0</v>
          </cell>
        </row>
        <row r="39">
          <cell r="N39">
            <v>0</v>
          </cell>
          <cell r="O39">
            <v>0</v>
          </cell>
        </row>
        <row r="40">
          <cell r="N40">
            <v>0</v>
          </cell>
          <cell r="O40">
            <v>0</v>
          </cell>
        </row>
        <row r="41">
          <cell r="N41">
            <v>0</v>
          </cell>
          <cell r="O41">
            <v>0</v>
          </cell>
        </row>
        <row r="42">
          <cell r="N42">
            <v>0</v>
          </cell>
          <cell r="O42">
            <v>0</v>
          </cell>
        </row>
        <row r="43">
          <cell r="N43">
            <v>0</v>
          </cell>
          <cell r="O43">
            <v>0</v>
          </cell>
        </row>
        <row r="44">
          <cell r="N44">
            <v>0</v>
          </cell>
          <cell r="O44">
            <v>0</v>
          </cell>
        </row>
        <row r="45">
          <cell r="N45">
            <v>0</v>
          </cell>
          <cell r="O45">
            <v>0</v>
          </cell>
        </row>
        <row r="46">
          <cell r="N46">
            <v>0</v>
          </cell>
          <cell r="O46">
            <v>0</v>
          </cell>
        </row>
        <row r="47">
          <cell r="N47">
            <v>0</v>
          </cell>
          <cell r="O47">
            <v>0</v>
          </cell>
        </row>
        <row r="48">
          <cell r="N48">
            <v>0</v>
          </cell>
          <cell r="O48">
            <v>0</v>
          </cell>
        </row>
        <row r="49">
          <cell r="N49">
            <v>0</v>
          </cell>
          <cell r="O49">
            <v>0</v>
          </cell>
        </row>
        <row r="50">
          <cell r="N50">
            <v>0</v>
          </cell>
          <cell r="O50">
            <v>0</v>
          </cell>
        </row>
        <row r="51">
          <cell r="N51">
            <v>0</v>
          </cell>
          <cell r="O51">
            <v>0</v>
          </cell>
        </row>
        <row r="52">
          <cell r="N52">
            <v>0</v>
          </cell>
          <cell r="O52">
            <v>0</v>
          </cell>
        </row>
        <row r="53">
          <cell r="N53">
            <v>0</v>
          </cell>
          <cell r="O53">
            <v>0</v>
          </cell>
        </row>
        <row r="54">
          <cell r="N54">
            <v>0</v>
          </cell>
          <cell r="O54">
            <v>0</v>
          </cell>
        </row>
        <row r="55">
          <cell r="N55">
            <v>0</v>
          </cell>
          <cell r="O55">
            <v>0</v>
          </cell>
        </row>
        <row r="56">
          <cell r="N56">
            <v>0</v>
          </cell>
          <cell r="O56">
            <v>0</v>
          </cell>
        </row>
        <row r="57">
          <cell r="N57">
            <v>0</v>
          </cell>
          <cell r="O57">
            <v>0</v>
          </cell>
        </row>
        <row r="58">
          <cell r="N58">
            <v>0</v>
          </cell>
          <cell r="O58">
            <v>0</v>
          </cell>
        </row>
        <row r="59">
          <cell r="N59">
            <v>0</v>
          </cell>
          <cell r="O59">
            <v>0</v>
          </cell>
        </row>
        <row r="60">
          <cell r="N60">
            <v>0</v>
          </cell>
          <cell r="O60">
            <v>0</v>
          </cell>
        </row>
        <row r="61">
          <cell r="N61">
            <v>0</v>
          </cell>
          <cell r="O61">
            <v>0</v>
          </cell>
        </row>
        <row r="62">
          <cell r="N62">
            <v>0</v>
          </cell>
          <cell r="O62">
            <v>0</v>
          </cell>
        </row>
        <row r="63">
          <cell r="N63">
            <v>0</v>
          </cell>
          <cell r="O63">
            <v>0</v>
          </cell>
        </row>
        <row r="64">
          <cell r="N64">
            <v>0</v>
          </cell>
          <cell r="O64">
            <v>0</v>
          </cell>
        </row>
        <row r="65">
          <cell r="N65">
            <v>0</v>
          </cell>
          <cell r="O65">
            <v>0</v>
          </cell>
        </row>
        <row r="66">
          <cell r="N66">
            <v>0</v>
          </cell>
          <cell r="O66">
            <v>0</v>
          </cell>
        </row>
        <row r="67">
          <cell r="N67">
            <v>0</v>
          </cell>
          <cell r="O67">
            <v>0</v>
          </cell>
        </row>
        <row r="68">
          <cell r="N68">
            <v>0</v>
          </cell>
          <cell r="O68">
            <v>0</v>
          </cell>
        </row>
        <row r="69">
          <cell r="N69">
            <v>0</v>
          </cell>
          <cell r="O69">
            <v>0</v>
          </cell>
        </row>
        <row r="70">
          <cell r="N70">
            <v>0</v>
          </cell>
          <cell r="O70">
            <v>0</v>
          </cell>
        </row>
        <row r="71">
          <cell r="N71">
            <v>0</v>
          </cell>
          <cell r="O71">
            <v>0</v>
          </cell>
        </row>
        <row r="72">
          <cell r="N72">
            <v>0</v>
          </cell>
          <cell r="O72">
            <v>0</v>
          </cell>
        </row>
        <row r="73">
          <cell r="N73">
            <v>0</v>
          </cell>
          <cell r="O73">
            <v>0</v>
          </cell>
        </row>
        <row r="74">
          <cell r="N74">
            <v>0</v>
          </cell>
          <cell r="O74">
            <v>0</v>
          </cell>
        </row>
        <row r="75">
          <cell r="N75">
            <v>0</v>
          </cell>
          <cell r="O75">
            <v>0</v>
          </cell>
        </row>
        <row r="76">
          <cell r="N76">
            <v>0</v>
          </cell>
          <cell r="O76">
            <v>0</v>
          </cell>
        </row>
        <row r="77">
          <cell r="N77">
            <v>0</v>
          </cell>
          <cell r="O77">
            <v>0</v>
          </cell>
        </row>
        <row r="78">
          <cell r="N78">
            <v>0</v>
          </cell>
          <cell r="O78">
            <v>0</v>
          </cell>
        </row>
        <row r="79">
          <cell r="N79">
            <v>0</v>
          </cell>
          <cell r="O79">
            <v>0</v>
          </cell>
        </row>
        <row r="80">
          <cell r="N80">
            <v>0</v>
          </cell>
          <cell r="O80">
            <v>0</v>
          </cell>
        </row>
        <row r="81">
          <cell r="N81">
            <v>0</v>
          </cell>
          <cell r="O81">
            <v>0</v>
          </cell>
        </row>
        <row r="82">
          <cell r="N82">
            <v>0</v>
          </cell>
          <cell r="O82">
            <v>0</v>
          </cell>
        </row>
        <row r="83">
          <cell r="N83">
            <v>0</v>
          </cell>
          <cell r="O83">
            <v>0</v>
          </cell>
        </row>
        <row r="84">
          <cell r="N84">
            <v>0</v>
          </cell>
          <cell r="O84">
            <v>0</v>
          </cell>
        </row>
        <row r="85">
          <cell r="N85">
            <v>0</v>
          </cell>
          <cell r="O85">
            <v>0</v>
          </cell>
        </row>
        <row r="86">
          <cell r="N86">
            <v>0</v>
          </cell>
          <cell r="O86">
            <v>0</v>
          </cell>
        </row>
        <row r="87">
          <cell r="N87">
            <v>0</v>
          </cell>
          <cell r="O87">
            <v>0</v>
          </cell>
        </row>
        <row r="88">
          <cell r="N88">
            <v>0</v>
          </cell>
          <cell r="O88">
            <v>0</v>
          </cell>
        </row>
        <row r="89">
          <cell r="N89">
            <v>0</v>
          </cell>
          <cell r="O89">
            <v>0</v>
          </cell>
        </row>
        <row r="90">
          <cell r="N90">
            <v>0</v>
          </cell>
          <cell r="O90">
            <v>0</v>
          </cell>
        </row>
        <row r="91">
          <cell r="N91">
            <v>0</v>
          </cell>
          <cell r="O91">
            <v>0</v>
          </cell>
        </row>
        <row r="92">
          <cell r="N92">
            <v>0</v>
          </cell>
          <cell r="O92">
            <v>0</v>
          </cell>
        </row>
        <row r="93">
          <cell r="N93">
            <v>0</v>
          </cell>
          <cell r="O93">
            <v>0</v>
          </cell>
        </row>
        <row r="94">
          <cell r="N94">
            <v>0</v>
          </cell>
          <cell r="O94">
            <v>0</v>
          </cell>
        </row>
        <row r="95">
          <cell r="N95">
            <v>0</v>
          </cell>
          <cell r="O95">
            <v>0</v>
          </cell>
        </row>
        <row r="96">
          <cell r="N96">
            <v>0</v>
          </cell>
          <cell r="O96">
            <v>0</v>
          </cell>
        </row>
        <row r="97">
          <cell r="N97">
            <v>0</v>
          </cell>
          <cell r="O97">
            <v>0</v>
          </cell>
        </row>
        <row r="98">
          <cell r="N98">
            <v>0</v>
          </cell>
          <cell r="O98">
            <v>0</v>
          </cell>
        </row>
        <row r="99">
          <cell r="N99">
            <v>0</v>
          </cell>
          <cell r="O99">
            <v>0</v>
          </cell>
        </row>
        <row r="100">
          <cell r="N100">
            <v>0</v>
          </cell>
          <cell r="O100">
            <v>0</v>
          </cell>
        </row>
        <row r="101">
          <cell r="N101">
            <v>0</v>
          </cell>
          <cell r="O101">
            <v>0</v>
          </cell>
        </row>
        <row r="102">
          <cell r="N102">
            <v>0</v>
          </cell>
          <cell r="O102">
            <v>0</v>
          </cell>
        </row>
        <row r="103">
          <cell r="N103">
            <v>0</v>
          </cell>
          <cell r="O103">
            <v>0</v>
          </cell>
        </row>
        <row r="104">
          <cell r="N104">
            <v>0</v>
          </cell>
          <cell r="O104">
            <v>0</v>
          </cell>
        </row>
        <row r="105">
          <cell r="N105">
            <v>0</v>
          </cell>
          <cell r="O105">
            <v>0</v>
          </cell>
        </row>
        <row r="106">
          <cell r="N106">
            <v>0</v>
          </cell>
          <cell r="O106">
            <v>0</v>
          </cell>
        </row>
        <row r="107">
          <cell r="N107">
            <v>0</v>
          </cell>
          <cell r="O107">
            <v>0</v>
          </cell>
        </row>
        <row r="108">
          <cell r="N108">
            <v>0</v>
          </cell>
          <cell r="O108">
            <v>0</v>
          </cell>
        </row>
        <row r="109">
          <cell r="N109">
            <v>0</v>
          </cell>
          <cell r="O109">
            <v>0</v>
          </cell>
        </row>
        <row r="110">
          <cell r="N110">
            <v>0</v>
          </cell>
          <cell r="O110">
            <v>0</v>
          </cell>
        </row>
        <row r="111">
          <cell r="N111">
            <v>0</v>
          </cell>
          <cell r="O111">
            <v>0</v>
          </cell>
        </row>
        <row r="112">
          <cell r="N112">
            <v>0</v>
          </cell>
          <cell r="O112">
            <v>0</v>
          </cell>
        </row>
        <row r="113">
          <cell r="N113">
            <v>0</v>
          </cell>
          <cell r="O113">
            <v>0</v>
          </cell>
        </row>
        <row r="114">
          <cell r="N114">
            <v>0</v>
          </cell>
          <cell r="O114">
            <v>0</v>
          </cell>
        </row>
        <row r="115">
          <cell r="N115">
            <v>0</v>
          </cell>
          <cell r="O115">
            <v>0</v>
          </cell>
        </row>
        <row r="116">
          <cell r="N116">
            <v>0</v>
          </cell>
          <cell r="O116">
            <v>0</v>
          </cell>
        </row>
        <row r="117">
          <cell r="N117">
            <v>0</v>
          </cell>
          <cell r="O117">
            <v>0</v>
          </cell>
        </row>
        <row r="118">
          <cell r="N118">
            <v>0</v>
          </cell>
          <cell r="O118">
            <v>0</v>
          </cell>
        </row>
        <row r="119">
          <cell r="N119">
            <v>0</v>
          </cell>
          <cell r="O119">
            <v>0</v>
          </cell>
        </row>
        <row r="120">
          <cell r="N120">
            <v>0</v>
          </cell>
          <cell r="O120">
            <v>0</v>
          </cell>
        </row>
        <row r="121">
          <cell r="N121">
            <v>0</v>
          </cell>
          <cell r="O121">
            <v>0</v>
          </cell>
        </row>
        <row r="122">
          <cell r="N122">
            <v>0</v>
          </cell>
          <cell r="O122">
            <v>0</v>
          </cell>
        </row>
        <row r="123">
          <cell r="N123">
            <v>0</v>
          </cell>
          <cell r="O123">
            <v>0</v>
          </cell>
        </row>
        <row r="124">
          <cell r="N124">
            <v>0</v>
          </cell>
          <cell r="O124">
            <v>0</v>
          </cell>
        </row>
        <row r="125">
          <cell r="N125">
            <v>0</v>
          </cell>
          <cell r="O125">
            <v>0</v>
          </cell>
        </row>
        <row r="126">
          <cell r="N126">
            <v>0</v>
          </cell>
          <cell r="O126">
            <v>0</v>
          </cell>
        </row>
        <row r="127">
          <cell r="N127">
            <v>0</v>
          </cell>
          <cell r="O127">
            <v>0</v>
          </cell>
        </row>
        <row r="128">
          <cell r="N128">
            <v>0</v>
          </cell>
          <cell r="O128">
            <v>0</v>
          </cell>
        </row>
        <row r="129">
          <cell r="N129">
            <v>0</v>
          </cell>
          <cell r="O129">
            <v>0</v>
          </cell>
        </row>
        <row r="130">
          <cell r="N130">
            <v>0</v>
          </cell>
          <cell r="O130">
            <v>0</v>
          </cell>
        </row>
        <row r="131">
          <cell r="N131">
            <v>0</v>
          </cell>
          <cell r="O131">
            <v>0</v>
          </cell>
        </row>
        <row r="132">
          <cell r="N132">
            <v>0</v>
          </cell>
          <cell r="O132">
            <v>0</v>
          </cell>
        </row>
        <row r="133">
          <cell r="N133">
            <v>0</v>
          </cell>
          <cell r="O133">
            <v>0</v>
          </cell>
        </row>
        <row r="134">
          <cell r="N134">
            <v>0</v>
          </cell>
          <cell r="O134">
            <v>0</v>
          </cell>
        </row>
        <row r="135">
          <cell r="N135">
            <v>0</v>
          </cell>
          <cell r="O135">
            <v>0</v>
          </cell>
        </row>
        <row r="136">
          <cell r="N136">
            <v>0</v>
          </cell>
          <cell r="O136">
            <v>0</v>
          </cell>
        </row>
        <row r="137">
          <cell r="N137">
            <v>0</v>
          </cell>
          <cell r="O137">
            <v>0</v>
          </cell>
        </row>
        <row r="138">
          <cell r="N138">
            <v>0</v>
          </cell>
          <cell r="O138">
            <v>0</v>
          </cell>
        </row>
        <row r="139">
          <cell r="N139">
            <v>0</v>
          </cell>
          <cell r="O139">
            <v>0</v>
          </cell>
        </row>
        <row r="140">
          <cell r="N140">
            <v>0</v>
          </cell>
          <cell r="O140">
            <v>0</v>
          </cell>
        </row>
        <row r="141">
          <cell r="N141">
            <v>0</v>
          </cell>
          <cell r="O141">
            <v>0</v>
          </cell>
        </row>
        <row r="142">
          <cell r="N142">
            <v>0</v>
          </cell>
          <cell r="O142">
            <v>0</v>
          </cell>
        </row>
        <row r="143">
          <cell r="N143">
            <v>0</v>
          </cell>
          <cell r="O143">
            <v>0</v>
          </cell>
        </row>
        <row r="144">
          <cell r="N144">
            <v>0</v>
          </cell>
          <cell r="O144">
            <v>0</v>
          </cell>
        </row>
        <row r="145">
          <cell r="N145">
            <v>0</v>
          </cell>
          <cell r="O145">
            <v>0</v>
          </cell>
        </row>
        <row r="146">
          <cell r="N146">
            <v>0</v>
          </cell>
          <cell r="O146">
            <v>0</v>
          </cell>
        </row>
        <row r="147">
          <cell r="N147">
            <v>0</v>
          </cell>
          <cell r="O147">
            <v>0</v>
          </cell>
        </row>
        <row r="148">
          <cell r="N148">
            <v>0</v>
          </cell>
          <cell r="O148">
            <v>0</v>
          </cell>
        </row>
        <row r="149">
          <cell r="N149">
            <v>0</v>
          </cell>
          <cell r="O149">
            <v>0</v>
          </cell>
        </row>
        <row r="150">
          <cell r="N150">
            <v>0</v>
          </cell>
          <cell r="O150">
            <v>0</v>
          </cell>
        </row>
        <row r="151">
          <cell r="N151">
            <v>0</v>
          </cell>
          <cell r="O151">
            <v>0</v>
          </cell>
        </row>
        <row r="152">
          <cell r="N152">
            <v>0</v>
          </cell>
          <cell r="O152">
            <v>0</v>
          </cell>
        </row>
        <row r="153">
          <cell r="N153">
            <v>0</v>
          </cell>
          <cell r="O153">
            <v>0</v>
          </cell>
        </row>
        <row r="154">
          <cell r="N154">
            <v>0</v>
          </cell>
          <cell r="O154">
            <v>0</v>
          </cell>
        </row>
        <row r="155">
          <cell r="N155">
            <v>0</v>
          </cell>
          <cell r="O155">
            <v>0</v>
          </cell>
        </row>
        <row r="156">
          <cell r="N156">
            <v>0</v>
          </cell>
          <cell r="O156">
            <v>0</v>
          </cell>
        </row>
        <row r="157">
          <cell r="N157">
            <v>0</v>
          </cell>
          <cell r="O157">
            <v>0</v>
          </cell>
        </row>
        <row r="158">
          <cell r="N158">
            <v>0</v>
          </cell>
          <cell r="O158">
            <v>0</v>
          </cell>
        </row>
        <row r="159">
          <cell r="N159">
            <v>0</v>
          </cell>
          <cell r="O159">
            <v>0</v>
          </cell>
        </row>
        <row r="160">
          <cell r="N160">
            <v>0</v>
          </cell>
          <cell r="O160">
            <v>0</v>
          </cell>
        </row>
        <row r="161">
          <cell r="N161">
            <v>0</v>
          </cell>
          <cell r="O161">
            <v>0</v>
          </cell>
        </row>
        <row r="162">
          <cell r="N162">
            <v>0</v>
          </cell>
          <cell r="O162">
            <v>0</v>
          </cell>
        </row>
        <row r="163">
          <cell r="N163">
            <v>0</v>
          </cell>
          <cell r="O163">
            <v>0</v>
          </cell>
        </row>
        <row r="164">
          <cell r="N164">
            <v>0</v>
          </cell>
          <cell r="O164">
            <v>0</v>
          </cell>
        </row>
        <row r="165">
          <cell r="N165">
            <v>0</v>
          </cell>
          <cell r="O165">
            <v>0</v>
          </cell>
        </row>
        <row r="166">
          <cell r="N166">
            <v>0</v>
          </cell>
          <cell r="O166">
            <v>0</v>
          </cell>
        </row>
        <row r="167">
          <cell r="N167">
            <v>0</v>
          </cell>
          <cell r="O167">
            <v>0</v>
          </cell>
        </row>
        <row r="168">
          <cell r="N168">
            <v>0</v>
          </cell>
          <cell r="O168">
            <v>0</v>
          </cell>
        </row>
        <row r="169">
          <cell r="N169">
            <v>0</v>
          </cell>
          <cell r="O169">
            <v>0</v>
          </cell>
        </row>
        <row r="170">
          <cell r="N170">
            <v>0</v>
          </cell>
          <cell r="O170">
            <v>0</v>
          </cell>
        </row>
        <row r="171">
          <cell r="N171">
            <v>0</v>
          </cell>
          <cell r="O171">
            <v>0</v>
          </cell>
        </row>
        <row r="172">
          <cell r="N172">
            <v>0</v>
          </cell>
          <cell r="O172">
            <v>0</v>
          </cell>
        </row>
        <row r="173">
          <cell r="N173">
            <v>0</v>
          </cell>
          <cell r="O173">
            <v>0</v>
          </cell>
        </row>
        <row r="174">
          <cell r="N174">
            <v>0</v>
          </cell>
          <cell r="O174">
            <v>0</v>
          </cell>
        </row>
        <row r="175">
          <cell r="N175">
            <v>0</v>
          </cell>
          <cell r="O175">
            <v>0</v>
          </cell>
        </row>
        <row r="176">
          <cell r="N176">
            <v>0</v>
          </cell>
          <cell r="O176">
            <v>0</v>
          </cell>
        </row>
        <row r="177">
          <cell r="N177">
            <v>0</v>
          </cell>
          <cell r="O177">
            <v>0</v>
          </cell>
        </row>
        <row r="178">
          <cell r="N178">
            <v>0</v>
          </cell>
          <cell r="O178">
            <v>0</v>
          </cell>
        </row>
        <row r="179">
          <cell r="N179">
            <v>0</v>
          </cell>
          <cell r="O179">
            <v>0</v>
          </cell>
        </row>
        <row r="180">
          <cell r="N180">
            <v>0</v>
          </cell>
          <cell r="O180">
            <v>0</v>
          </cell>
        </row>
        <row r="181">
          <cell r="N181">
            <v>0</v>
          </cell>
          <cell r="O181">
            <v>0</v>
          </cell>
        </row>
        <row r="182">
          <cell r="N182">
            <v>0</v>
          </cell>
          <cell r="O182">
            <v>0</v>
          </cell>
        </row>
        <row r="183">
          <cell r="N183">
            <v>0</v>
          </cell>
          <cell r="O183">
            <v>0</v>
          </cell>
        </row>
        <row r="184">
          <cell r="N184">
            <v>0</v>
          </cell>
          <cell r="O184">
            <v>0</v>
          </cell>
        </row>
        <row r="185">
          <cell r="N185">
            <v>0</v>
          </cell>
          <cell r="O185">
            <v>0</v>
          </cell>
        </row>
        <row r="186">
          <cell r="N186">
            <v>0</v>
          </cell>
          <cell r="O186">
            <v>0</v>
          </cell>
        </row>
        <row r="187">
          <cell r="N187">
            <v>0</v>
          </cell>
          <cell r="O187">
            <v>0</v>
          </cell>
        </row>
        <row r="188">
          <cell r="N188">
            <v>0</v>
          </cell>
          <cell r="O188">
            <v>0</v>
          </cell>
        </row>
        <row r="189">
          <cell r="N189">
            <v>0</v>
          </cell>
          <cell r="O189">
            <v>0</v>
          </cell>
        </row>
        <row r="190">
          <cell r="N190">
            <v>0</v>
          </cell>
          <cell r="O190">
            <v>0</v>
          </cell>
        </row>
        <row r="191">
          <cell r="N191">
            <v>0</v>
          </cell>
          <cell r="O191">
            <v>0</v>
          </cell>
        </row>
        <row r="192">
          <cell r="N192">
            <v>0</v>
          </cell>
          <cell r="O192">
            <v>0</v>
          </cell>
        </row>
        <row r="193">
          <cell r="N193">
            <v>0</v>
          </cell>
          <cell r="O193">
            <v>0</v>
          </cell>
        </row>
        <row r="194">
          <cell r="N194">
            <v>0</v>
          </cell>
          <cell r="O194">
            <v>0</v>
          </cell>
        </row>
        <row r="195">
          <cell r="N195">
            <v>0</v>
          </cell>
          <cell r="O195">
            <v>0</v>
          </cell>
        </row>
        <row r="196">
          <cell r="N196">
            <v>0</v>
          </cell>
          <cell r="O196">
            <v>0</v>
          </cell>
        </row>
        <row r="197">
          <cell r="N197">
            <v>0</v>
          </cell>
          <cell r="O197">
            <v>0</v>
          </cell>
        </row>
        <row r="198">
          <cell r="N198">
            <v>0</v>
          </cell>
          <cell r="O198">
            <v>0</v>
          </cell>
        </row>
        <row r="199">
          <cell r="N199">
            <v>0</v>
          </cell>
          <cell r="O199">
            <v>0</v>
          </cell>
        </row>
        <row r="200">
          <cell r="N200">
            <v>0</v>
          </cell>
          <cell r="O200">
            <v>0</v>
          </cell>
        </row>
        <row r="201">
          <cell r="N201">
            <v>0</v>
          </cell>
          <cell r="O201">
            <v>0</v>
          </cell>
        </row>
        <row r="202">
          <cell r="N202">
            <v>0</v>
          </cell>
          <cell r="O202">
            <v>0</v>
          </cell>
        </row>
        <row r="203">
          <cell r="N203">
            <v>0</v>
          </cell>
          <cell r="O203">
            <v>0</v>
          </cell>
        </row>
        <row r="204">
          <cell r="N204">
            <v>0</v>
          </cell>
          <cell r="O204">
            <v>0</v>
          </cell>
        </row>
        <row r="205">
          <cell r="N205">
            <v>0</v>
          </cell>
          <cell r="O205">
            <v>0</v>
          </cell>
        </row>
        <row r="206">
          <cell r="N206">
            <v>0</v>
          </cell>
          <cell r="O206">
            <v>0</v>
          </cell>
        </row>
        <row r="207">
          <cell r="N207">
            <v>0</v>
          </cell>
          <cell r="O207">
            <v>0</v>
          </cell>
        </row>
        <row r="208">
          <cell r="N208">
            <v>0</v>
          </cell>
          <cell r="O208">
            <v>0</v>
          </cell>
        </row>
        <row r="209">
          <cell r="N209">
            <v>0</v>
          </cell>
          <cell r="O209">
            <v>0</v>
          </cell>
        </row>
        <row r="210">
          <cell r="N210">
            <v>0</v>
          </cell>
          <cell r="O210">
            <v>0</v>
          </cell>
        </row>
        <row r="211">
          <cell r="N211">
            <v>0</v>
          </cell>
          <cell r="O211">
            <v>0</v>
          </cell>
        </row>
        <row r="212">
          <cell r="N212">
            <v>0</v>
          </cell>
          <cell r="O212">
            <v>0</v>
          </cell>
        </row>
        <row r="213">
          <cell r="N213">
            <v>0</v>
          </cell>
          <cell r="O213">
            <v>0</v>
          </cell>
        </row>
        <row r="214">
          <cell r="N214">
            <v>0</v>
          </cell>
          <cell r="O214">
            <v>0</v>
          </cell>
        </row>
        <row r="215">
          <cell r="N215">
            <v>0</v>
          </cell>
          <cell r="O215">
            <v>0</v>
          </cell>
        </row>
        <row r="216">
          <cell r="N216">
            <v>0</v>
          </cell>
          <cell r="O216">
            <v>0</v>
          </cell>
        </row>
        <row r="217">
          <cell r="N217">
            <v>0</v>
          </cell>
          <cell r="O217">
            <v>0</v>
          </cell>
        </row>
        <row r="218">
          <cell r="N218">
            <v>0</v>
          </cell>
          <cell r="O218">
            <v>0</v>
          </cell>
        </row>
        <row r="219">
          <cell r="N219">
            <v>0</v>
          </cell>
          <cell r="O219">
            <v>0</v>
          </cell>
        </row>
        <row r="220">
          <cell r="N220">
            <v>0</v>
          </cell>
          <cell r="O220">
            <v>0</v>
          </cell>
        </row>
        <row r="221">
          <cell r="N221">
            <v>0</v>
          </cell>
          <cell r="O221">
            <v>0</v>
          </cell>
        </row>
        <row r="222">
          <cell r="N222">
            <v>0</v>
          </cell>
          <cell r="O222">
            <v>0</v>
          </cell>
        </row>
        <row r="223">
          <cell r="N223">
            <v>0</v>
          </cell>
          <cell r="O223">
            <v>0</v>
          </cell>
        </row>
        <row r="224">
          <cell r="N224">
            <v>0</v>
          </cell>
          <cell r="O224">
            <v>0</v>
          </cell>
        </row>
        <row r="225">
          <cell r="N225">
            <v>0</v>
          </cell>
          <cell r="O225">
            <v>0</v>
          </cell>
        </row>
        <row r="226">
          <cell r="N226">
            <v>0</v>
          </cell>
          <cell r="O226">
            <v>0</v>
          </cell>
        </row>
        <row r="227">
          <cell r="N227">
            <v>0</v>
          </cell>
          <cell r="O227">
            <v>0</v>
          </cell>
        </row>
        <row r="228">
          <cell r="N228">
            <v>0</v>
          </cell>
          <cell r="O228">
            <v>0</v>
          </cell>
        </row>
        <row r="229">
          <cell r="N229">
            <v>0</v>
          </cell>
          <cell r="O229">
            <v>0</v>
          </cell>
        </row>
        <row r="230">
          <cell r="N230">
            <v>0</v>
          </cell>
          <cell r="O230">
            <v>0</v>
          </cell>
        </row>
        <row r="231">
          <cell r="N231">
            <v>0</v>
          </cell>
          <cell r="O231">
            <v>0</v>
          </cell>
        </row>
        <row r="232">
          <cell r="N232">
            <v>0</v>
          </cell>
          <cell r="O232">
            <v>0</v>
          </cell>
        </row>
        <row r="233">
          <cell r="N233">
            <v>0</v>
          </cell>
          <cell r="O233">
            <v>0</v>
          </cell>
        </row>
        <row r="234">
          <cell r="N234">
            <v>0</v>
          </cell>
          <cell r="O234">
            <v>0</v>
          </cell>
        </row>
        <row r="235">
          <cell r="N235">
            <v>0</v>
          </cell>
          <cell r="O235">
            <v>0</v>
          </cell>
        </row>
        <row r="236">
          <cell r="N236">
            <v>0</v>
          </cell>
          <cell r="O236">
            <v>0</v>
          </cell>
        </row>
        <row r="237">
          <cell r="N237">
            <v>0</v>
          </cell>
          <cell r="O237">
            <v>0</v>
          </cell>
        </row>
        <row r="238">
          <cell r="N238">
            <v>0</v>
          </cell>
          <cell r="O238">
            <v>0</v>
          </cell>
        </row>
        <row r="239">
          <cell r="N239">
            <v>0</v>
          </cell>
          <cell r="O239">
            <v>0</v>
          </cell>
        </row>
        <row r="240">
          <cell r="N240">
            <v>0</v>
          </cell>
          <cell r="O240">
            <v>0</v>
          </cell>
        </row>
        <row r="241">
          <cell r="N241">
            <v>0</v>
          </cell>
          <cell r="O241">
            <v>0</v>
          </cell>
        </row>
        <row r="242">
          <cell r="N242">
            <v>0</v>
          </cell>
          <cell r="O242">
            <v>0</v>
          </cell>
        </row>
        <row r="243">
          <cell r="N243">
            <v>0</v>
          </cell>
          <cell r="O243">
            <v>0</v>
          </cell>
        </row>
        <row r="244">
          <cell r="N244">
            <v>0</v>
          </cell>
          <cell r="O244">
            <v>0</v>
          </cell>
        </row>
        <row r="245">
          <cell r="N245">
            <v>0</v>
          </cell>
          <cell r="O245">
            <v>0</v>
          </cell>
        </row>
        <row r="246">
          <cell r="N246">
            <v>0</v>
          </cell>
          <cell r="O246">
            <v>0</v>
          </cell>
        </row>
        <row r="247">
          <cell r="N247">
            <v>0</v>
          </cell>
          <cell r="O247">
            <v>0</v>
          </cell>
        </row>
        <row r="248">
          <cell r="N248">
            <v>0</v>
          </cell>
          <cell r="O248">
            <v>0</v>
          </cell>
        </row>
        <row r="249">
          <cell r="N249">
            <v>0</v>
          </cell>
          <cell r="O249">
            <v>0</v>
          </cell>
        </row>
        <row r="250">
          <cell r="N250">
            <v>0</v>
          </cell>
          <cell r="O250">
            <v>0</v>
          </cell>
        </row>
        <row r="251">
          <cell r="N251">
            <v>0</v>
          </cell>
          <cell r="O251">
            <v>0</v>
          </cell>
        </row>
        <row r="252">
          <cell r="N252">
            <v>0</v>
          </cell>
          <cell r="O252">
            <v>0</v>
          </cell>
        </row>
        <row r="253">
          <cell r="N253">
            <v>0</v>
          </cell>
          <cell r="O253">
            <v>0</v>
          </cell>
        </row>
        <row r="254">
          <cell r="N254">
            <v>0</v>
          </cell>
          <cell r="O254">
            <v>0</v>
          </cell>
        </row>
        <row r="255">
          <cell r="N255">
            <v>0</v>
          </cell>
          <cell r="O255">
            <v>0</v>
          </cell>
        </row>
        <row r="256">
          <cell r="N256">
            <v>0</v>
          </cell>
          <cell r="O256">
            <v>0</v>
          </cell>
        </row>
        <row r="257">
          <cell r="N257">
            <v>0</v>
          </cell>
          <cell r="O257">
            <v>0</v>
          </cell>
        </row>
        <row r="258">
          <cell r="N258">
            <v>0</v>
          </cell>
          <cell r="O258">
            <v>0</v>
          </cell>
        </row>
        <row r="259">
          <cell r="N259">
            <v>0</v>
          </cell>
          <cell r="O259">
            <v>0</v>
          </cell>
        </row>
        <row r="260">
          <cell r="N260">
            <v>0</v>
          </cell>
          <cell r="O260">
            <v>0</v>
          </cell>
        </row>
        <row r="261">
          <cell r="N261">
            <v>0</v>
          </cell>
          <cell r="O261">
            <v>0</v>
          </cell>
        </row>
        <row r="262">
          <cell r="N262">
            <v>0</v>
          </cell>
          <cell r="O262">
            <v>0</v>
          </cell>
        </row>
        <row r="263">
          <cell r="N263">
            <v>0</v>
          </cell>
          <cell r="O263">
            <v>0</v>
          </cell>
        </row>
        <row r="264">
          <cell r="N264">
            <v>0</v>
          </cell>
          <cell r="O264">
            <v>0</v>
          </cell>
        </row>
        <row r="265">
          <cell r="N265">
            <v>0</v>
          </cell>
          <cell r="O265">
            <v>0</v>
          </cell>
        </row>
        <row r="266">
          <cell r="N266">
            <v>0</v>
          </cell>
          <cell r="O266">
            <v>0</v>
          </cell>
        </row>
        <row r="267">
          <cell r="N267">
            <v>0</v>
          </cell>
          <cell r="O267">
            <v>0</v>
          </cell>
        </row>
        <row r="268">
          <cell r="N268">
            <v>0</v>
          </cell>
          <cell r="O268">
            <v>0</v>
          </cell>
        </row>
        <row r="269">
          <cell r="N269">
            <v>0</v>
          </cell>
          <cell r="O269">
            <v>0</v>
          </cell>
        </row>
        <row r="270">
          <cell r="N270">
            <v>0</v>
          </cell>
          <cell r="O270">
            <v>0</v>
          </cell>
        </row>
        <row r="271">
          <cell r="N271">
            <v>0</v>
          </cell>
          <cell r="O271">
            <v>0</v>
          </cell>
        </row>
        <row r="272">
          <cell r="N272">
            <v>0</v>
          </cell>
          <cell r="O272">
            <v>0</v>
          </cell>
        </row>
        <row r="273">
          <cell r="N273">
            <v>0</v>
          </cell>
          <cell r="O273">
            <v>0</v>
          </cell>
        </row>
        <row r="274">
          <cell r="N274">
            <v>0</v>
          </cell>
          <cell r="O274">
            <v>0</v>
          </cell>
        </row>
        <row r="275">
          <cell r="N275">
            <v>0</v>
          </cell>
          <cell r="O275">
            <v>0</v>
          </cell>
        </row>
        <row r="276">
          <cell r="N276">
            <v>0</v>
          </cell>
          <cell r="O276">
            <v>0</v>
          </cell>
        </row>
        <row r="277">
          <cell r="N277">
            <v>0</v>
          </cell>
          <cell r="O277">
            <v>0</v>
          </cell>
        </row>
        <row r="278">
          <cell r="N278">
            <v>0</v>
          </cell>
          <cell r="O278">
            <v>0</v>
          </cell>
        </row>
        <row r="279">
          <cell r="N279">
            <v>0</v>
          </cell>
          <cell r="O279">
            <v>0</v>
          </cell>
        </row>
        <row r="280">
          <cell r="N280">
            <v>0</v>
          </cell>
          <cell r="O280">
            <v>0</v>
          </cell>
        </row>
        <row r="281">
          <cell r="N281">
            <v>0</v>
          </cell>
          <cell r="O281">
            <v>0</v>
          </cell>
        </row>
        <row r="282">
          <cell r="N282">
            <v>0</v>
          </cell>
          <cell r="O282">
            <v>0</v>
          </cell>
        </row>
        <row r="283">
          <cell r="N283">
            <v>0</v>
          </cell>
          <cell r="O283">
            <v>0</v>
          </cell>
        </row>
        <row r="284">
          <cell r="N284">
            <v>0</v>
          </cell>
          <cell r="O284">
            <v>0</v>
          </cell>
        </row>
        <row r="285">
          <cell r="N285">
            <v>0</v>
          </cell>
          <cell r="O285">
            <v>0</v>
          </cell>
        </row>
        <row r="286">
          <cell r="N286">
            <v>0</v>
          </cell>
          <cell r="O286">
            <v>0</v>
          </cell>
        </row>
        <row r="287">
          <cell r="N287">
            <v>0</v>
          </cell>
          <cell r="O287">
            <v>0</v>
          </cell>
        </row>
        <row r="288">
          <cell r="N288">
            <v>0</v>
          </cell>
          <cell r="O288">
            <v>0</v>
          </cell>
        </row>
        <row r="289">
          <cell r="N289">
            <v>0</v>
          </cell>
          <cell r="O289">
            <v>0</v>
          </cell>
        </row>
        <row r="290">
          <cell r="N290">
            <v>0</v>
          </cell>
          <cell r="O290">
            <v>0</v>
          </cell>
        </row>
        <row r="291">
          <cell r="N291">
            <v>0</v>
          </cell>
          <cell r="O291">
            <v>0</v>
          </cell>
        </row>
        <row r="292">
          <cell r="N292">
            <v>0</v>
          </cell>
          <cell r="O292">
            <v>0</v>
          </cell>
        </row>
        <row r="293">
          <cell r="N293">
            <v>0</v>
          </cell>
          <cell r="O293">
            <v>0</v>
          </cell>
        </row>
        <row r="294">
          <cell r="N294">
            <v>0</v>
          </cell>
          <cell r="O294">
            <v>0</v>
          </cell>
        </row>
        <row r="295">
          <cell r="N295">
            <v>0</v>
          </cell>
          <cell r="O295">
            <v>0</v>
          </cell>
        </row>
        <row r="296">
          <cell r="N296">
            <v>0</v>
          </cell>
          <cell r="O296">
            <v>0</v>
          </cell>
        </row>
        <row r="297">
          <cell r="N297">
            <v>0</v>
          </cell>
          <cell r="O297">
            <v>0</v>
          </cell>
        </row>
        <row r="298">
          <cell r="N298">
            <v>0</v>
          </cell>
          <cell r="O298">
            <v>0</v>
          </cell>
        </row>
        <row r="299">
          <cell r="N299">
            <v>0</v>
          </cell>
          <cell r="O299">
            <v>0</v>
          </cell>
        </row>
        <row r="300">
          <cell r="N300">
            <v>0</v>
          </cell>
          <cell r="O300">
            <v>0</v>
          </cell>
        </row>
        <row r="301">
          <cell r="N301">
            <v>0</v>
          </cell>
          <cell r="O301">
            <v>0</v>
          </cell>
        </row>
        <row r="302">
          <cell r="N302">
            <v>0</v>
          </cell>
          <cell r="O302">
            <v>0</v>
          </cell>
        </row>
        <row r="303">
          <cell r="N303">
            <v>0</v>
          </cell>
          <cell r="O303">
            <v>0</v>
          </cell>
        </row>
        <row r="304">
          <cell r="N304">
            <v>0</v>
          </cell>
          <cell r="O304">
            <v>0</v>
          </cell>
        </row>
        <row r="305">
          <cell r="N305">
            <v>0</v>
          </cell>
          <cell r="O305">
            <v>0</v>
          </cell>
        </row>
        <row r="306">
          <cell r="N306">
            <v>0</v>
          </cell>
          <cell r="O306">
            <v>0</v>
          </cell>
        </row>
        <row r="307">
          <cell r="N307">
            <v>0</v>
          </cell>
          <cell r="O307">
            <v>0</v>
          </cell>
        </row>
        <row r="308">
          <cell r="N308">
            <v>0</v>
          </cell>
          <cell r="O308">
            <v>0</v>
          </cell>
        </row>
        <row r="309">
          <cell r="N309">
            <v>0</v>
          </cell>
          <cell r="O309">
            <v>0</v>
          </cell>
        </row>
        <row r="310">
          <cell r="N310">
            <v>0</v>
          </cell>
          <cell r="O310">
            <v>0</v>
          </cell>
        </row>
        <row r="311">
          <cell r="N311">
            <v>0</v>
          </cell>
          <cell r="O311">
            <v>0</v>
          </cell>
        </row>
        <row r="312">
          <cell r="N312">
            <v>0</v>
          </cell>
          <cell r="O312">
            <v>0</v>
          </cell>
        </row>
        <row r="313">
          <cell r="N313">
            <v>0</v>
          </cell>
          <cell r="O313">
            <v>0</v>
          </cell>
        </row>
        <row r="314">
          <cell r="N314">
            <v>0</v>
          </cell>
          <cell r="O314">
            <v>0</v>
          </cell>
        </row>
        <row r="315">
          <cell r="N315">
            <v>0</v>
          </cell>
          <cell r="O315">
            <v>0</v>
          </cell>
        </row>
        <row r="316">
          <cell r="N316">
            <v>0</v>
          </cell>
          <cell r="O316">
            <v>0</v>
          </cell>
        </row>
        <row r="317">
          <cell r="N317">
            <v>0</v>
          </cell>
          <cell r="O317">
            <v>0</v>
          </cell>
        </row>
        <row r="318">
          <cell r="N318">
            <v>0</v>
          </cell>
          <cell r="O318">
            <v>0</v>
          </cell>
        </row>
        <row r="319">
          <cell r="N319">
            <v>0</v>
          </cell>
          <cell r="O319">
            <v>0</v>
          </cell>
        </row>
        <row r="320">
          <cell r="N320">
            <v>0</v>
          </cell>
          <cell r="O320">
            <v>0</v>
          </cell>
        </row>
        <row r="321">
          <cell r="N321">
            <v>0</v>
          </cell>
          <cell r="O321">
            <v>0</v>
          </cell>
        </row>
        <row r="322">
          <cell r="N322">
            <v>0</v>
          </cell>
          <cell r="O322">
            <v>0</v>
          </cell>
        </row>
        <row r="323">
          <cell r="N323">
            <v>0</v>
          </cell>
          <cell r="O323">
            <v>0</v>
          </cell>
        </row>
        <row r="324">
          <cell r="N324">
            <v>0</v>
          </cell>
          <cell r="O324">
            <v>0</v>
          </cell>
        </row>
        <row r="325">
          <cell r="N325">
            <v>0</v>
          </cell>
          <cell r="O325">
            <v>0</v>
          </cell>
        </row>
        <row r="326">
          <cell r="N326">
            <v>0</v>
          </cell>
          <cell r="O326">
            <v>0</v>
          </cell>
        </row>
        <row r="327">
          <cell r="N327">
            <v>0</v>
          </cell>
          <cell r="O327">
            <v>0</v>
          </cell>
        </row>
        <row r="328">
          <cell r="N328">
            <v>0</v>
          </cell>
          <cell r="O328">
            <v>0</v>
          </cell>
        </row>
        <row r="329">
          <cell r="N329">
            <v>0</v>
          </cell>
          <cell r="O329">
            <v>0</v>
          </cell>
        </row>
        <row r="330">
          <cell r="N330">
            <v>0</v>
          </cell>
          <cell r="O330">
            <v>0</v>
          </cell>
        </row>
        <row r="331">
          <cell r="N331">
            <v>0</v>
          </cell>
          <cell r="O331">
            <v>0</v>
          </cell>
        </row>
        <row r="332">
          <cell r="N332">
            <v>0</v>
          </cell>
          <cell r="O332">
            <v>0</v>
          </cell>
        </row>
        <row r="333">
          <cell r="N333">
            <v>0</v>
          </cell>
          <cell r="O333">
            <v>0</v>
          </cell>
        </row>
        <row r="334">
          <cell r="N334">
            <v>0</v>
          </cell>
          <cell r="O334">
            <v>0</v>
          </cell>
        </row>
        <row r="335">
          <cell r="N335">
            <v>0</v>
          </cell>
          <cell r="O335">
            <v>0</v>
          </cell>
        </row>
        <row r="336">
          <cell r="N336">
            <v>0</v>
          </cell>
          <cell r="O336">
            <v>0</v>
          </cell>
        </row>
        <row r="337">
          <cell r="N337">
            <v>0</v>
          </cell>
          <cell r="O337">
            <v>0</v>
          </cell>
        </row>
        <row r="338">
          <cell r="N338">
            <v>0</v>
          </cell>
          <cell r="O338">
            <v>0</v>
          </cell>
        </row>
        <row r="339">
          <cell r="N339">
            <v>0</v>
          </cell>
          <cell r="O339">
            <v>0</v>
          </cell>
        </row>
        <row r="340">
          <cell r="N340">
            <v>0</v>
          </cell>
          <cell r="O340">
            <v>0</v>
          </cell>
        </row>
        <row r="341">
          <cell r="N341">
            <v>0</v>
          </cell>
          <cell r="O341">
            <v>0</v>
          </cell>
        </row>
        <row r="342">
          <cell r="N342">
            <v>0</v>
          </cell>
          <cell r="O342">
            <v>0</v>
          </cell>
        </row>
        <row r="343">
          <cell r="N343">
            <v>0</v>
          </cell>
          <cell r="O343">
            <v>0</v>
          </cell>
        </row>
        <row r="344">
          <cell r="N344">
            <v>0</v>
          </cell>
          <cell r="O344">
            <v>0</v>
          </cell>
        </row>
        <row r="345">
          <cell r="N345">
            <v>0</v>
          </cell>
          <cell r="O345">
            <v>0</v>
          </cell>
        </row>
        <row r="346">
          <cell r="N346">
            <v>0</v>
          </cell>
          <cell r="O346">
            <v>0</v>
          </cell>
        </row>
        <row r="347">
          <cell r="N347">
            <v>0</v>
          </cell>
          <cell r="O347">
            <v>0</v>
          </cell>
        </row>
        <row r="348">
          <cell r="N348">
            <v>0</v>
          </cell>
          <cell r="O348">
            <v>0</v>
          </cell>
        </row>
        <row r="349">
          <cell r="N349">
            <v>0</v>
          </cell>
          <cell r="O349">
            <v>0</v>
          </cell>
        </row>
        <row r="350">
          <cell r="N350">
            <v>0</v>
          </cell>
          <cell r="O350">
            <v>0</v>
          </cell>
        </row>
        <row r="351">
          <cell r="N351">
            <v>0</v>
          </cell>
          <cell r="O351">
            <v>0</v>
          </cell>
        </row>
        <row r="352">
          <cell r="N352">
            <v>0</v>
          </cell>
          <cell r="O352">
            <v>0</v>
          </cell>
        </row>
        <row r="353">
          <cell r="N353">
            <v>0</v>
          </cell>
          <cell r="O353">
            <v>0</v>
          </cell>
        </row>
        <row r="354">
          <cell r="N354">
            <v>0</v>
          </cell>
          <cell r="O354">
            <v>0</v>
          </cell>
        </row>
        <row r="355">
          <cell r="N355">
            <v>0</v>
          </cell>
          <cell r="O355">
            <v>0</v>
          </cell>
        </row>
        <row r="356">
          <cell r="N356">
            <v>0</v>
          </cell>
          <cell r="O356">
            <v>0</v>
          </cell>
        </row>
        <row r="357">
          <cell r="N357">
            <v>0</v>
          </cell>
          <cell r="O357">
            <v>0</v>
          </cell>
        </row>
        <row r="358">
          <cell r="N358">
            <v>0</v>
          </cell>
          <cell r="O358">
            <v>0</v>
          </cell>
        </row>
        <row r="359">
          <cell r="N359">
            <v>0</v>
          </cell>
          <cell r="O359">
            <v>0</v>
          </cell>
        </row>
        <row r="360">
          <cell r="N360">
            <v>0</v>
          </cell>
          <cell r="O360">
            <v>0</v>
          </cell>
        </row>
        <row r="361">
          <cell r="N361">
            <v>0</v>
          </cell>
          <cell r="O361">
            <v>0</v>
          </cell>
        </row>
        <row r="362">
          <cell r="N362">
            <v>0</v>
          </cell>
          <cell r="O362">
            <v>0</v>
          </cell>
        </row>
        <row r="363">
          <cell r="N363">
            <v>0</v>
          </cell>
          <cell r="O363">
            <v>0</v>
          </cell>
        </row>
      </sheetData>
      <sheetData sheetId="3">
        <row r="5">
          <cell r="N5">
            <v>82155.43449</v>
          </cell>
        </row>
        <row r="6">
          <cell r="N6">
            <v>73297.108980000005</v>
          </cell>
        </row>
        <row r="7">
          <cell r="A7" t="str">
            <v>Down Payment:</v>
          </cell>
          <cell r="N7">
            <v>65804.823470000003</v>
          </cell>
        </row>
        <row r="8">
          <cell r="A8">
            <v>28200</v>
          </cell>
          <cell r="N8">
            <v>56883.81796</v>
          </cell>
        </row>
        <row r="9">
          <cell r="N9">
            <v>48338.612450000001</v>
          </cell>
        </row>
        <row r="10">
          <cell r="N10">
            <v>39350.656940000001</v>
          </cell>
        </row>
        <row r="11">
          <cell r="N11">
            <v>30328.241430000002</v>
          </cell>
        </row>
        <row r="12">
          <cell r="N12">
            <v>21271.245920000001</v>
          </cell>
        </row>
        <row r="13">
          <cell r="N13">
            <v>12179.530410000001</v>
          </cell>
        </row>
        <row r="14">
          <cell r="A14">
            <v>44228</v>
          </cell>
          <cell r="N14">
            <v>3052.9649000000009</v>
          </cell>
        </row>
        <row r="15">
          <cell r="N15">
            <v>-6108.5906099999993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0</v>
          </cell>
        </row>
        <row r="20">
          <cell r="N20">
            <v>0</v>
          </cell>
        </row>
        <row r="21">
          <cell r="N21">
            <v>0</v>
          </cell>
        </row>
        <row r="22">
          <cell r="N22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2">
          <cell r="N32">
            <v>0</v>
          </cell>
        </row>
        <row r="33">
          <cell r="N33">
            <v>0</v>
          </cell>
        </row>
        <row r="34">
          <cell r="N34">
            <v>0</v>
          </cell>
        </row>
        <row r="35">
          <cell r="A35">
            <v>44621</v>
          </cell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0">
          <cell r="N40">
            <v>0</v>
          </cell>
        </row>
        <row r="41">
          <cell r="N41">
            <v>0</v>
          </cell>
        </row>
        <row r="42">
          <cell r="N42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49">
          <cell r="N49">
            <v>0</v>
          </cell>
        </row>
        <row r="50">
          <cell r="N50">
            <v>0</v>
          </cell>
        </row>
        <row r="51">
          <cell r="N51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59">
          <cell r="N59">
            <v>0</v>
          </cell>
        </row>
        <row r="60">
          <cell r="N60">
            <v>0</v>
          </cell>
        </row>
        <row r="61">
          <cell r="N61">
            <v>0</v>
          </cell>
        </row>
        <row r="62">
          <cell r="N62">
            <v>0</v>
          </cell>
        </row>
        <row r="63">
          <cell r="N63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67">
          <cell r="N67">
            <v>0</v>
          </cell>
        </row>
        <row r="68">
          <cell r="N68">
            <v>0</v>
          </cell>
        </row>
        <row r="69">
          <cell r="N69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5">
          <cell r="N75">
            <v>0</v>
          </cell>
        </row>
        <row r="76">
          <cell r="N76">
            <v>0</v>
          </cell>
        </row>
        <row r="77">
          <cell r="N77">
            <v>0</v>
          </cell>
        </row>
        <row r="78">
          <cell r="N78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6">
          <cell r="N86">
            <v>0</v>
          </cell>
        </row>
        <row r="87">
          <cell r="N87">
            <v>0</v>
          </cell>
        </row>
        <row r="88">
          <cell r="N88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5">
          <cell r="N95">
            <v>0</v>
          </cell>
        </row>
        <row r="96">
          <cell r="N96">
            <v>0</v>
          </cell>
        </row>
        <row r="97">
          <cell r="N97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3">
          <cell r="N103">
            <v>0</v>
          </cell>
        </row>
        <row r="104">
          <cell r="N104">
            <v>0</v>
          </cell>
        </row>
        <row r="105">
          <cell r="N105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09">
          <cell r="N109">
            <v>0</v>
          </cell>
        </row>
        <row r="110">
          <cell r="N110">
            <v>0</v>
          </cell>
        </row>
        <row r="111">
          <cell r="N111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17">
          <cell r="N117">
            <v>0</v>
          </cell>
        </row>
        <row r="118">
          <cell r="N118">
            <v>0</v>
          </cell>
        </row>
        <row r="119">
          <cell r="N119">
            <v>0</v>
          </cell>
        </row>
        <row r="120">
          <cell r="N120">
            <v>0</v>
          </cell>
        </row>
        <row r="121">
          <cell r="N121">
            <v>0</v>
          </cell>
        </row>
        <row r="122">
          <cell r="N122">
            <v>0</v>
          </cell>
        </row>
        <row r="123">
          <cell r="N123">
            <v>0</v>
          </cell>
        </row>
        <row r="124">
          <cell r="N124">
            <v>0</v>
          </cell>
        </row>
        <row r="125">
          <cell r="N125">
            <v>0</v>
          </cell>
        </row>
        <row r="126">
          <cell r="N126">
            <v>0</v>
          </cell>
        </row>
        <row r="127">
          <cell r="N127">
            <v>0</v>
          </cell>
        </row>
        <row r="128">
          <cell r="N128">
            <v>0</v>
          </cell>
        </row>
        <row r="129">
          <cell r="N129">
            <v>0</v>
          </cell>
        </row>
        <row r="130">
          <cell r="N130">
            <v>0</v>
          </cell>
        </row>
        <row r="131">
          <cell r="N131">
            <v>0</v>
          </cell>
        </row>
        <row r="132">
          <cell r="N132">
            <v>0</v>
          </cell>
        </row>
        <row r="133">
          <cell r="N133">
            <v>0</v>
          </cell>
        </row>
        <row r="134">
          <cell r="N134">
            <v>0</v>
          </cell>
        </row>
        <row r="135">
          <cell r="N135">
            <v>0</v>
          </cell>
        </row>
        <row r="136">
          <cell r="N136">
            <v>0</v>
          </cell>
        </row>
        <row r="137">
          <cell r="N137">
            <v>0</v>
          </cell>
        </row>
        <row r="138">
          <cell r="N138">
            <v>0</v>
          </cell>
        </row>
        <row r="139">
          <cell r="N139">
            <v>0</v>
          </cell>
        </row>
        <row r="140">
          <cell r="N140">
            <v>0</v>
          </cell>
        </row>
        <row r="141">
          <cell r="N141">
            <v>0</v>
          </cell>
        </row>
        <row r="142">
          <cell r="N142">
            <v>0</v>
          </cell>
        </row>
        <row r="143">
          <cell r="N143">
            <v>0</v>
          </cell>
        </row>
        <row r="144">
          <cell r="N144">
            <v>0</v>
          </cell>
        </row>
        <row r="145">
          <cell r="N145">
            <v>0</v>
          </cell>
        </row>
        <row r="146">
          <cell r="N146">
            <v>0</v>
          </cell>
        </row>
        <row r="147">
          <cell r="N147">
            <v>0</v>
          </cell>
        </row>
        <row r="148">
          <cell r="N148">
            <v>0</v>
          </cell>
        </row>
        <row r="149">
          <cell r="N149">
            <v>0</v>
          </cell>
        </row>
        <row r="150">
          <cell r="N150">
            <v>0</v>
          </cell>
        </row>
        <row r="151">
          <cell r="N151">
            <v>0</v>
          </cell>
        </row>
        <row r="152">
          <cell r="N152">
            <v>0</v>
          </cell>
        </row>
        <row r="153">
          <cell r="N153">
            <v>0</v>
          </cell>
        </row>
        <row r="154">
          <cell r="N154">
            <v>0</v>
          </cell>
        </row>
        <row r="155">
          <cell r="N155">
            <v>0</v>
          </cell>
        </row>
        <row r="156">
          <cell r="N156">
            <v>0</v>
          </cell>
        </row>
        <row r="157">
          <cell r="N157">
            <v>0</v>
          </cell>
        </row>
        <row r="158">
          <cell r="N158">
            <v>0</v>
          </cell>
        </row>
        <row r="159">
          <cell r="N159">
            <v>0</v>
          </cell>
        </row>
        <row r="160">
          <cell r="N160">
            <v>0</v>
          </cell>
        </row>
        <row r="161">
          <cell r="N161">
            <v>0</v>
          </cell>
        </row>
        <row r="162">
          <cell r="N162">
            <v>0</v>
          </cell>
        </row>
        <row r="163">
          <cell r="N163">
            <v>0</v>
          </cell>
        </row>
        <row r="164">
          <cell r="N164">
            <v>0</v>
          </cell>
        </row>
        <row r="165">
          <cell r="N165">
            <v>0</v>
          </cell>
        </row>
        <row r="166">
          <cell r="N166">
            <v>0</v>
          </cell>
        </row>
        <row r="167">
          <cell r="N167">
            <v>0</v>
          </cell>
        </row>
        <row r="168">
          <cell r="N168">
            <v>0</v>
          </cell>
        </row>
        <row r="169">
          <cell r="N169">
            <v>0</v>
          </cell>
        </row>
        <row r="170">
          <cell r="N170">
            <v>0</v>
          </cell>
        </row>
        <row r="171">
          <cell r="N171">
            <v>0</v>
          </cell>
        </row>
        <row r="172">
          <cell r="N172">
            <v>0</v>
          </cell>
        </row>
        <row r="173">
          <cell r="N173">
            <v>0</v>
          </cell>
        </row>
        <row r="174">
          <cell r="N174">
            <v>0</v>
          </cell>
        </row>
        <row r="175">
          <cell r="N175">
            <v>0</v>
          </cell>
        </row>
        <row r="176">
          <cell r="N176">
            <v>0</v>
          </cell>
        </row>
        <row r="177">
          <cell r="N177">
            <v>0</v>
          </cell>
        </row>
        <row r="178">
          <cell r="N178">
            <v>0</v>
          </cell>
        </row>
        <row r="179">
          <cell r="N179">
            <v>0</v>
          </cell>
        </row>
        <row r="180">
          <cell r="N180">
            <v>0</v>
          </cell>
        </row>
        <row r="181">
          <cell r="N181">
            <v>0</v>
          </cell>
        </row>
        <row r="182">
          <cell r="N182">
            <v>0</v>
          </cell>
        </row>
        <row r="183">
          <cell r="N183">
            <v>0</v>
          </cell>
        </row>
        <row r="184">
          <cell r="N184">
            <v>0</v>
          </cell>
        </row>
        <row r="185">
          <cell r="N185">
            <v>0</v>
          </cell>
        </row>
        <row r="186">
          <cell r="N186">
            <v>0</v>
          </cell>
        </row>
        <row r="187">
          <cell r="N187">
            <v>0</v>
          </cell>
        </row>
        <row r="188">
          <cell r="N188">
            <v>0</v>
          </cell>
        </row>
        <row r="189">
          <cell r="N189">
            <v>0</v>
          </cell>
        </row>
        <row r="190">
          <cell r="N190">
            <v>0</v>
          </cell>
        </row>
        <row r="191">
          <cell r="N191">
            <v>0</v>
          </cell>
        </row>
        <row r="192">
          <cell r="N192">
            <v>0</v>
          </cell>
        </row>
        <row r="193">
          <cell r="N193">
            <v>0</v>
          </cell>
        </row>
        <row r="194">
          <cell r="N194">
            <v>0</v>
          </cell>
        </row>
        <row r="195">
          <cell r="N195">
            <v>0</v>
          </cell>
        </row>
        <row r="196">
          <cell r="N196">
            <v>0</v>
          </cell>
        </row>
        <row r="197">
          <cell r="N197">
            <v>0</v>
          </cell>
        </row>
        <row r="198">
          <cell r="N198">
            <v>0</v>
          </cell>
        </row>
        <row r="199">
          <cell r="N199">
            <v>0</v>
          </cell>
        </row>
        <row r="200">
          <cell r="N200">
            <v>0</v>
          </cell>
        </row>
        <row r="201">
          <cell r="N201">
            <v>0</v>
          </cell>
        </row>
        <row r="202">
          <cell r="N202">
            <v>0</v>
          </cell>
        </row>
        <row r="203">
          <cell r="N203">
            <v>0</v>
          </cell>
        </row>
        <row r="204">
          <cell r="N204">
            <v>0</v>
          </cell>
        </row>
        <row r="205">
          <cell r="N205">
            <v>0</v>
          </cell>
        </row>
        <row r="206">
          <cell r="N206">
            <v>0</v>
          </cell>
        </row>
        <row r="207">
          <cell r="N207">
            <v>0</v>
          </cell>
        </row>
        <row r="208">
          <cell r="N208">
            <v>0</v>
          </cell>
        </row>
        <row r="209">
          <cell r="N209">
            <v>0</v>
          </cell>
        </row>
        <row r="210">
          <cell r="N210">
            <v>0</v>
          </cell>
        </row>
        <row r="211">
          <cell r="N211">
            <v>0</v>
          </cell>
        </row>
        <row r="212">
          <cell r="N212">
            <v>0</v>
          </cell>
        </row>
        <row r="213">
          <cell r="N213">
            <v>0</v>
          </cell>
        </row>
        <row r="214">
          <cell r="N214">
            <v>0</v>
          </cell>
        </row>
        <row r="215">
          <cell r="N215">
            <v>0</v>
          </cell>
        </row>
        <row r="216">
          <cell r="N216">
            <v>0</v>
          </cell>
        </row>
        <row r="217">
          <cell r="N217">
            <v>0</v>
          </cell>
        </row>
        <row r="218">
          <cell r="N218">
            <v>0</v>
          </cell>
        </row>
        <row r="219">
          <cell r="N219">
            <v>0</v>
          </cell>
        </row>
        <row r="220">
          <cell r="N220">
            <v>0</v>
          </cell>
        </row>
        <row r="221">
          <cell r="N221">
            <v>0</v>
          </cell>
        </row>
        <row r="222">
          <cell r="N222">
            <v>0</v>
          </cell>
        </row>
        <row r="223">
          <cell r="N223">
            <v>0</v>
          </cell>
        </row>
        <row r="224">
          <cell r="N224">
            <v>0</v>
          </cell>
        </row>
        <row r="225">
          <cell r="N225">
            <v>0</v>
          </cell>
        </row>
        <row r="226">
          <cell r="N226">
            <v>0</v>
          </cell>
        </row>
        <row r="227">
          <cell r="N227">
            <v>0</v>
          </cell>
        </row>
        <row r="228">
          <cell r="N228">
            <v>0</v>
          </cell>
        </row>
        <row r="229">
          <cell r="N229">
            <v>0</v>
          </cell>
        </row>
        <row r="230">
          <cell r="N230">
            <v>0</v>
          </cell>
        </row>
        <row r="231">
          <cell r="N231">
            <v>0</v>
          </cell>
        </row>
        <row r="232">
          <cell r="N232">
            <v>0</v>
          </cell>
        </row>
        <row r="233">
          <cell r="N233">
            <v>0</v>
          </cell>
        </row>
        <row r="234">
          <cell r="N234">
            <v>0</v>
          </cell>
        </row>
        <row r="235">
          <cell r="N235">
            <v>0</v>
          </cell>
        </row>
        <row r="236">
          <cell r="N236">
            <v>0</v>
          </cell>
        </row>
        <row r="237">
          <cell r="N237">
            <v>0</v>
          </cell>
        </row>
        <row r="238">
          <cell r="N238">
            <v>0</v>
          </cell>
        </row>
        <row r="239">
          <cell r="N239">
            <v>0</v>
          </cell>
        </row>
        <row r="240">
          <cell r="N240">
            <v>0</v>
          </cell>
        </row>
        <row r="241">
          <cell r="N241">
            <v>0</v>
          </cell>
        </row>
        <row r="242">
          <cell r="N242">
            <v>0</v>
          </cell>
        </row>
        <row r="243">
          <cell r="N243">
            <v>0</v>
          </cell>
        </row>
        <row r="244">
          <cell r="N244">
            <v>0</v>
          </cell>
        </row>
        <row r="245">
          <cell r="N245">
            <v>0</v>
          </cell>
        </row>
        <row r="246">
          <cell r="N246">
            <v>0</v>
          </cell>
        </row>
        <row r="247">
          <cell r="N247">
            <v>0</v>
          </cell>
        </row>
        <row r="248">
          <cell r="N248">
            <v>0</v>
          </cell>
        </row>
        <row r="249">
          <cell r="N249">
            <v>0</v>
          </cell>
        </row>
        <row r="250">
          <cell r="N250">
            <v>0</v>
          </cell>
        </row>
        <row r="251">
          <cell r="N251">
            <v>0</v>
          </cell>
        </row>
        <row r="252">
          <cell r="N252">
            <v>0</v>
          </cell>
        </row>
        <row r="253">
          <cell r="N253">
            <v>0</v>
          </cell>
        </row>
        <row r="254">
          <cell r="N254">
            <v>0</v>
          </cell>
        </row>
        <row r="255">
          <cell r="N255">
            <v>0</v>
          </cell>
        </row>
        <row r="256">
          <cell r="N256">
            <v>0</v>
          </cell>
        </row>
        <row r="257">
          <cell r="N257">
            <v>0</v>
          </cell>
        </row>
        <row r="258">
          <cell r="N258">
            <v>0</v>
          </cell>
        </row>
        <row r="259">
          <cell r="N259">
            <v>0</v>
          </cell>
        </row>
        <row r="260">
          <cell r="N260">
            <v>0</v>
          </cell>
        </row>
        <row r="261">
          <cell r="N261">
            <v>0</v>
          </cell>
        </row>
        <row r="262">
          <cell r="N262">
            <v>0</v>
          </cell>
        </row>
        <row r="263">
          <cell r="N263">
            <v>0</v>
          </cell>
        </row>
        <row r="264">
          <cell r="N264">
            <v>0</v>
          </cell>
        </row>
        <row r="265">
          <cell r="N265">
            <v>0</v>
          </cell>
        </row>
        <row r="266">
          <cell r="N266">
            <v>0</v>
          </cell>
        </row>
        <row r="267">
          <cell r="N267">
            <v>0</v>
          </cell>
        </row>
        <row r="268">
          <cell r="N268">
            <v>0</v>
          </cell>
        </row>
        <row r="269">
          <cell r="N269">
            <v>0</v>
          </cell>
        </row>
        <row r="270">
          <cell r="N270">
            <v>0</v>
          </cell>
        </row>
        <row r="271">
          <cell r="N271">
            <v>0</v>
          </cell>
        </row>
        <row r="272">
          <cell r="N272">
            <v>0</v>
          </cell>
        </row>
        <row r="273">
          <cell r="N273">
            <v>0</v>
          </cell>
        </row>
        <row r="274">
          <cell r="N274">
            <v>0</v>
          </cell>
        </row>
        <row r="275">
          <cell r="N275">
            <v>0</v>
          </cell>
        </row>
        <row r="276">
          <cell r="N276">
            <v>0</v>
          </cell>
        </row>
        <row r="277">
          <cell r="N277">
            <v>0</v>
          </cell>
        </row>
        <row r="278">
          <cell r="N278">
            <v>0</v>
          </cell>
        </row>
        <row r="279">
          <cell r="N279">
            <v>0</v>
          </cell>
        </row>
        <row r="280">
          <cell r="N280">
            <v>0</v>
          </cell>
        </row>
        <row r="281">
          <cell r="N281">
            <v>0</v>
          </cell>
        </row>
        <row r="282">
          <cell r="N282">
            <v>0</v>
          </cell>
        </row>
        <row r="283">
          <cell r="N283">
            <v>0</v>
          </cell>
        </row>
        <row r="284">
          <cell r="N284">
            <v>0</v>
          </cell>
        </row>
        <row r="285">
          <cell r="N285">
            <v>0</v>
          </cell>
        </row>
        <row r="286">
          <cell r="N286">
            <v>0</v>
          </cell>
        </row>
        <row r="287">
          <cell r="N287">
            <v>0</v>
          </cell>
        </row>
        <row r="288">
          <cell r="N288">
            <v>0</v>
          </cell>
        </row>
        <row r="289">
          <cell r="N289">
            <v>0</v>
          </cell>
        </row>
        <row r="290">
          <cell r="N290">
            <v>0</v>
          </cell>
        </row>
        <row r="291">
          <cell r="N291">
            <v>0</v>
          </cell>
        </row>
        <row r="292">
          <cell r="N292">
            <v>0</v>
          </cell>
        </row>
        <row r="293">
          <cell r="N293">
            <v>0</v>
          </cell>
        </row>
        <row r="294">
          <cell r="N294">
            <v>0</v>
          </cell>
        </row>
        <row r="295">
          <cell r="N295">
            <v>0</v>
          </cell>
        </row>
        <row r="296">
          <cell r="N296">
            <v>0</v>
          </cell>
        </row>
        <row r="297">
          <cell r="N297">
            <v>0</v>
          </cell>
        </row>
        <row r="298">
          <cell r="N298">
            <v>0</v>
          </cell>
        </row>
        <row r="299">
          <cell r="N299">
            <v>0</v>
          </cell>
        </row>
        <row r="300">
          <cell r="N300">
            <v>0</v>
          </cell>
        </row>
        <row r="301">
          <cell r="N301">
            <v>0</v>
          </cell>
        </row>
        <row r="302">
          <cell r="N302">
            <v>0</v>
          </cell>
        </row>
        <row r="303">
          <cell r="N303">
            <v>0</v>
          </cell>
        </row>
        <row r="304">
          <cell r="N304">
            <v>0</v>
          </cell>
        </row>
        <row r="305">
          <cell r="N305">
            <v>0</v>
          </cell>
        </row>
        <row r="306">
          <cell r="N306">
            <v>0</v>
          </cell>
        </row>
        <row r="307">
          <cell r="N307">
            <v>0</v>
          </cell>
        </row>
        <row r="308">
          <cell r="N308">
            <v>0</v>
          </cell>
        </row>
        <row r="309">
          <cell r="N309">
            <v>0</v>
          </cell>
        </row>
        <row r="310">
          <cell r="N310">
            <v>0</v>
          </cell>
        </row>
        <row r="311">
          <cell r="N311">
            <v>0</v>
          </cell>
        </row>
        <row r="312">
          <cell r="N312">
            <v>0</v>
          </cell>
        </row>
        <row r="313">
          <cell r="N313">
            <v>0</v>
          </cell>
        </row>
        <row r="314">
          <cell r="N314">
            <v>0</v>
          </cell>
        </row>
        <row r="315">
          <cell r="N315">
            <v>0</v>
          </cell>
        </row>
        <row r="316">
          <cell r="N316">
            <v>0</v>
          </cell>
        </row>
        <row r="317">
          <cell r="N317">
            <v>0</v>
          </cell>
        </row>
        <row r="318">
          <cell r="N318">
            <v>0</v>
          </cell>
        </row>
        <row r="319">
          <cell r="N319">
            <v>0</v>
          </cell>
        </row>
        <row r="320">
          <cell r="N320">
            <v>0</v>
          </cell>
        </row>
        <row r="321">
          <cell r="N321">
            <v>0</v>
          </cell>
        </row>
        <row r="322">
          <cell r="N322">
            <v>0</v>
          </cell>
        </row>
        <row r="323">
          <cell r="N323">
            <v>0</v>
          </cell>
        </row>
        <row r="324">
          <cell r="N324">
            <v>0</v>
          </cell>
        </row>
        <row r="325">
          <cell r="N325">
            <v>0</v>
          </cell>
        </row>
        <row r="326">
          <cell r="N326">
            <v>0</v>
          </cell>
        </row>
        <row r="327">
          <cell r="N327">
            <v>0</v>
          </cell>
        </row>
        <row r="328">
          <cell r="N328">
            <v>0</v>
          </cell>
        </row>
        <row r="329">
          <cell r="N329">
            <v>0</v>
          </cell>
        </row>
        <row r="330">
          <cell r="N330">
            <v>0</v>
          </cell>
        </row>
        <row r="331">
          <cell r="N331">
            <v>0</v>
          </cell>
        </row>
        <row r="332">
          <cell r="N332">
            <v>0</v>
          </cell>
        </row>
        <row r="333">
          <cell r="N333">
            <v>0</v>
          </cell>
        </row>
        <row r="334">
          <cell r="N334">
            <v>0</v>
          </cell>
        </row>
        <row r="335">
          <cell r="N335">
            <v>0</v>
          </cell>
        </row>
        <row r="336">
          <cell r="N336">
            <v>0</v>
          </cell>
        </row>
        <row r="337">
          <cell r="N337">
            <v>0</v>
          </cell>
        </row>
        <row r="338">
          <cell r="N338">
            <v>0</v>
          </cell>
        </row>
        <row r="339">
          <cell r="N339">
            <v>0</v>
          </cell>
        </row>
        <row r="340">
          <cell r="N340">
            <v>0</v>
          </cell>
        </row>
        <row r="341">
          <cell r="N341">
            <v>0</v>
          </cell>
        </row>
        <row r="342">
          <cell r="N342">
            <v>0</v>
          </cell>
        </row>
        <row r="343">
          <cell r="N343">
            <v>0</v>
          </cell>
        </row>
        <row r="344">
          <cell r="N344">
            <v>0</v>
          </cell>
        </row>
        <row r="345">
          <cell r="N345">
            <v>0</v>
          </cell>
        </row>
        <row r="346">
          <cell r="N346">
            <v>0</v>
          </cell>
        </row>
        <row r="347">
          <cell r="N347">
            <v>0</v>
          </cell>
        </row>
        <row r="348">
          <cell r="N348">
            <v>0</v>
          </cell>
        </row>
        <row r="349">
          <cell r="N349">
            <v>0</v>
          </cell>
        </row>
        <row r="350">
          <cell r="N350">
            <v>0</v>
          </cell>
        </row>
        <row r="351">
          <cell r="N351">
            <v>0</v>
          </cell>
        </row>
        <row r="352">
          <cell r="N352">
            <v>0</v>
          </cell>
        </row>
        <row r="353">
          <cell r="N353">
            <v>0</v>
          </cell>
        </row>
        <row r="354">
          <cell r="N354">
            <v>0</v>
          </cell>
        </row>
        <row r="355">
          <cell r="N355">
            <v>0</v>
          </cell>
        </row>
        <row r="356">
          <cell r="N356">
            <v>0</v>
          </cell>
        </row>
        <row r="357">
          <cell r="N357">
            <v>0</v>
          </cell>
        </row>
        <row r="358">
          <cell r="N358">
            <v>0</v>
          </cell>
        </row>
        <row r="359">
          <cell r="N359">
            <v>0</v>
          </cell>
        </row>
        <row r="360">
          <cell r="N360">
            <v>0</v>
          </cell>
        </row>
        <row r="361">
          <cell r="N361">
            <v>0</v>
          </cell>
        </row>
        <row r="362">
          <cell r="N362">
            <v>0</v>
          </cell>
        </row>
        <row r="363">
          <cell r="N363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02"/>
  <sheetViews>
    <sheetView tabSelected="1" topLeftCell="B1" workbookViewId="0">
      <selection activeCell="C14" sqref="C14:C15"/>
    </sheetView>
  </sheetViews>
  <sheetFormatPr defaultRowHeight="15" x14ac:dyDescent="0.25"/>
  <cols>
    <col min="1" max="1" width="3.42578125" customWidth="1"/>
    <col min="2" max="2" width="21.85546875" style="2" bestFit="1" customWidth="1"/>
    <col min="3" max="3" width="14.28515625" style="2" customWidth="1"/>
    <col min="5" max="5" width="8" hidden="1" customWidth="1"/>
    <col min="6" max="6" width="11" hidden="1" customWidth="1"/>
    <col min="7" max="7" width="10.5703125" hidden="1" customWidth="1"/>
    <col min="8" max="8" width="14.28515625" hidden="1" customWidth="1"/>
    <col min="9" max="9" width="3.85546875" customWidth="1"/>
    <col min="10" max="10" width="9.140625" style="1"/>
    <col min="11" max="11" width="8" style="2" customWidth="1"/>
    <col min="12" max="12" width="12.28515625" style="2" customWidth="1"/>
    <col min="13" max="14" width="12" style="2" customWidth="1"/>
    <col min="15" max="15" width="10.7109375" style="2" bestFit="1" customWidth="1"/>
    <col min="16" max="16" width="10.5703125" style="2" bestFit="1" customWidth="1"/>
    <col min="17" max="17" width="10.28515625" style="2" bestFit="1" customWidth="1"/>
    <col min="18" max="18" width="11.28515625" style="2" bestFit="1" customWidth="1"/>
    <col min="19" max="19" width="12" style="2" customWidth="1"/>
    <col min="20" max="20" width="10.85546875" style="2" customWidth="1"/>
    <col min="21" max="21" width="10.85546875" style="12" customWidth="1"/>
    <col min="22" max="22" width="34" style="13" bestFit="1" customWidth="1"/>
    <col min="24" max="26" width="9.140625" hidden="1" customWidth="1"/>
    <col min="27" max="27" width="18.28515625" hidden="1" customWidth="1"/>
    <col min="28" max="28" width="9.140625" hidden="1" customWidth="1"/>
  </cols>
  <sheetData>
    <row r="1" spans="2:28" x14ac:dyDescent="0.25">
      <c r="B1" s="41" t="s">
        <v>54</v>
      </c>
      <c r="C1" s="42"/>
      <c r="D1" s="52"/>
      <c r="E1" s="43"/>
      <c r="F1" s="43"/>
      <c r="G1" s="43"/>
      <c r="H1" s="43"/>
      <c r="K1" s="2" t="s">
        <v>63</v>
      </c>
      <c r="L1" s="2" t="s">
        <v>60</v>
      </c>
      <c r="M1" s="2" t="s">
        <v>46</v>
      </c>
      <c r="N1" s="2" t="s">
        <v>50</v>
      </c>
      <c r="O1" s="2" t="s">
        <v>49</v>
      </c>
      <c r="P1" s="2" t="s">
        <v>48</v>
      </c>
      <c r="Q1" s="2" t="s">
        <v>39</v>
      </c>
      <c r="R1" s="2" t="s">
        <v>51</v>
      </c>
      <c r="S1" s="2" t="s">
        <v>0</v>
      </c>
      <c r="T1" s="2" t="s">
        <v>64</v>
      </c>
      <c r="U1" s="10" t="s">
        <v>65</v>
      </c>
      <c r="V1" s="11" t="s">
        <v>17</v>
      </c>
      <c r="X1" t="s">
        <v>61</v>
      </c>
      <c r="Y1" t="s">
        <v>62</v>
      </c>
      <c r="AA1" s="2" t="s">
        <v>6</v>
      </c>
      <c r="AB1" s="5">
        <f>MATCH(0,'[1]2924'!$O$5:$O$363,0)+2</f>
        <v>32</v>
      </c>
    </row>
    <row r="2" spans="2:28" x14ac:dyDescent="0.25">
      <c r="B2" s="34" t="s">
        <v>73</v>
      </c>
      <c r="C2" s="50">
        <v>43586</v>
      </c>
      <c r="D2" s="53"/>
      <c r="E2" s="56"/>
      <c r="F2" s="56"/>
      <c r="G2" s="56"/>
      <c r="H2" s="56"/>
      <c r="I2" s="1"/>
      <c r="K2" s="4"/>
      <c r="L2" s="4"/>
      <c r="M2" s="4"/>
      <c r="N2" s="4"/>
      <c r="O2" s="4"/>
      <c r="P2" s="4"/>
      <c r="Q2" s="4"/>
      <c r="R2" s="4"/>
      <c r="S2" s="4"/>
      <c r="T2" s="9">
        <f>$C$3</f>
        <v>6228</v>
      </c>
      <c r="U2" s="4"/>
      <c r="V2" s="4"/>
      <c r="Z2">
        <f>IF(AND(T2&gt;Total_to_Buy_3rd,Bought_3rd_House,ISNA(MATCH(1,$Z$1:$Z1,0))),1,0)</f>
        <v>0</v>
      </c>
      <c r="AA2" s="6" t="s">
        <v>7</v>
      </c>
      <c r="AB2" s="2" t="e">
        <f ca="1">INDIRECT("'[Rent.xlsx]2924'!$O$"&amp;Last_Row_w_Goal-12)</f>
        <v>#REF!</v>
      </c>
    </row>
    <row r="3" spans="2:28" x14ac:dyDescent="0.25">
      <c r="B3" s="34" t="s">
        <v>75</v>
      </c>
      <c r="C3" s="47">
        <f>1728+2000+1000+1500</f>
        <v>6228</v>
      </c>
      <c r="D3" s="53"/>
      <c r="E3" s="56"/>
      <c r="F3" s="56"/>
      <c r="G3" s="56"/>
      <c r="H3" s="56"/>
      <c r="J3" s="3">
        <f>C2</f>
        <v>43586</v>
      </c>
      <c r="K3" s="2">
        <f t="shared" ref="K3:K34" si="0">IF(AB$39,IF(AND(J3&gt;=Car_Start_Date,J3&lt;EDATE(Car_Start_Date,Car_Loan_Term),J3&lt;=Car_Payoff_Date),Car_Payment,0),0)</f>
        <v>0</v>
      </c>
      <c r="L3" s="8">
        <f t="shared" ref="L3:L34" si="1">IF(AND(N3,O3),IF(OR(X3,Y3),0,IF(J3&lt;EDATE(Ret_Home_Purchase_Date,4),Jesse_Extra,0)),0)</f>
        <v>1700</v>
      </c>
      <c r="M3" s="8">
        <f t="shared" ref="M3:M34" si="2">IF(OR(X3,Y3),0,IF(J3&lt;Anne_Temp_Until,Anne_Extra,IF(AND(J3&gt;Anne_Starts_Work,J3&lt;=Anne_Stops_Work),Anne_Extra,IF(J3&gt;=EDATE(Ret_Home_Purchase_Date,4),Anne_Extra,0))))</f>
        <v>3431.34</v>
      </c>
      <c r="N3" s="8">
        <f t="shared" ref="N3:N34" si="3">IF(OR(X3,Y3),0,_3208_Rent+_3208_Allotment)</f>
        <v>709.5</v>
      </c>
      <c r="O3" s="8">
        <f t="shared" ref="O3:O34" si="4">IF(OR(X3,Y3),0,_2924_Rent+_2924_Allotment)</f>
        <v>689.96</v>
      </c>
      <c r="P3" s="8">
        <f t="shared" ref="P3:P34" si="5">IF(OR(X3,Y3),0,IF(Bought_3rd_House,IF(J3=_3rd_Paid_Off_Date,_3rd_EOM_Balance+_3rd_Allotment,IF(J3&gt;_3rd_Paid_Off_Date,_3rd_Rent+_3rd_Allotment,0)),0))</f>
        <v>0</v>
      </c>
      <c r="Q3" s="8">
        <f t="shared" ref="Q3:Q34" si="6">IF(Bought_4th_House,IF(J3=_4th_Paid_Off_Date,_4th_EOM_Balance+_4th_Allotment,IF(J3&gt;_4th_Paid_Off_Date,_4th_Rent+_4th_Allotment,0)),0)</f>
        <v>0</v>
      </c>
      <c r="R3" s="8">
        <f>IF(J3&gt;=$C$24,Ret_Mortgage,0)</f>
        <v>0</v>
      </c>
      <c r="S3" s="8">
        <f>SUM(K3:R3)</f>
        <v>6530.8</v>
      </c>
      <c r="T3" s="2">
        <f>IF(S3&lt;&gt;0,T2+S3-U2,0)</f>
        <v>12758.8</v>
      </c>
      <c r="V3" s="13" t="s">
        <v>66</v>
      </c>
      <c r="X3" t="b">
        <f t="shared" ref="X3:X34" si="7">IF(Bought_3rd_House,IF(AND(J3&gt;=_3rd_Purchase_Date,J3&lt;_3rd_Paid_Off_Date),TRUE,FALSE),FALSE)</f>
        <v>0</v>
      </c>
      <c r="Y3" t="b">
        <f t="shared" ref="Y3:Y34" si="8">IF(Bought_4th_House,IF(AND(J3&gt;=_4th_Purchase_Date,J3&lt;_4th_Paid_Off_Date),TRUE,FALSE),FALSE)</f>
        <v>0</v>
      </c>
      <c r="Z3">
        <f>IF(AND(T3&gt;Total_to_Buy_3rd,Bought_3rd_House,ISNA(MATCH(1,$Z$1:$Z2,0))),1,0)</f>
        <v>0</v>
      </c>
      <c r="AA3" s="6" t="s">
        <v>8</v>
      </c>
      <c r="AB3" s="2" t="e">
        <f ca="1">INDIRECT("'[Rent.xlsx]2924'!$O$"&amp;Last_Row_w_Goal-11)</f>
        <v>#REF!</v>
      </c>
    </row>
    <row r="4" spans="2:28" x14ac:dyDescent="0.25">
      <c r="B4" s="24" t="s">
        <v>53</v>
      </c>
      <c r="C4" s="47">
        <v>1700</v>
      </c>
      <c r="D4" s="54"/>
      <c r="E4" s="57"/>
      <c r="F4" s="57"/>
      <c r="G4" s="57"/>
      <c r="H4" s="57"/>
      <c r="J4" s="1">
        <f>EDATE(J3,1)</f>
        <v>43617</v>
      </c>
      <c r="K4" s="2">
        <f t="shared" si="0"/>
        <v>0</v>
      </c>
      <c r="L4" s="8">
        <f t="shared" si="1"/>
        <v>1700</v>
      </c>
      <c r="M4" s="8">
        <f t="shared" si="2"/>
        <v>3431.34</v>
      </c>
      <c r="N4" s="8">
        <f t="shared" si="3"/>
        <v>709.5</v>
      </c>
      <c r="O4" s="8">
        <f t="shared" si="4"/>
        <v>689.96</v>
      </c>
      <c r="P4" s="8">
        <f t="shared" si="5"/>
        <v>0</v>
      </c>
      <c r="Q4" s="8">
        <f t="shared" si="6"/>
        <v>0</v>
      </c>
      <c r="R4" s="8">
        <f>IF(J4&gt;=$C$24,Ret_Mortgage,0)</f>
        <v>0</v>
      </c>
      <c r="S4" s="8">
        <f t="shared" ref="S4:S67" si="9">SUM(K4:R4)</f>
        <v>6530.8</v>
      </c>
      <c r="T4" s="2">
        <f t="shared" ref="T4:T67" si="10">IF(S4&lt;&gt;0,T3+S4-U3,0)</f>
        <v>19289.599999999999</v>
      </c>
      <c r="X4" t="b">
        <f t="shared" si="7"/>
        <v>0</v>
      </c>
      <c r="Y4" t="b">
        <f t="shared" si="8"/>
        <v>0</v>
      </c>
      <c r="Z4">
        <f>IF(AND(T4&gt;Total_to_Buy_3rd,Bought_3rd_House,ISNA(MATCH(1,$Z$1:$Z3,0))),1,0)</f>
        <v>0</v>
      </c>
      <c r="AA4" s="6" t="s">
        <v>9</v>
      </c>
      <c r="AB4" s="2" t="e">
        <f ca="1">INDIRECT("'[Rent.xlsx]2924'!$O$"&amp;Last_Row_w_Goal-10)</f>
        <v>#REF!</v>
      </c>
    </row>
    <row r="5" spans="2:28" x14ac:dyDescent="0.25">
      <c r="B5" s="24" t="s">
        <v>4</v>
      </c>
      <c r="C5" s="47">
        <v>3431.34</v>
      </c>
      <c r="D5" s="55"/>
      <c r="E5" s="59" t="s">
        <v>74</v>
      </c>
      <c r="F5" s="59" t="s">
        <v>72</v>
      </c>
      <c r="G5" s="59" t="s">
        <v>70</v>
      </c>
      <c r="H5" s="59" t="s">
        <v>71</v>
      </c>
      <c r="J5" s="1">
        <f t="shared" ref="J5:J68" si="11">EDATE(J4,1)</f>
        <v>43647</v>
      </c>
      <c r="K5" s="2">
        <f t="shared" si="0"/>
        <v>-277.19652002197972</v>
      </c>
      <c r="L5" s="8">
        <f t="shared" si="1"/>
        <v>1700</v>
      </c>
      <c r="M5" s="8">
        <f t="shared" si="2"/>
        <v>0</v>
      </c>
      <c r="N5" s="8">
        <f t="shared" si="3"/>
        <v>709.5</v>
      </c>
      <c r="O5" s="8">
        <f t="shared" si="4"/>
        <v>689.96</v>
      </c>
      <c r="P5" s="8">
        <f t="shared" si="5"/>
        <v>0</v>
      </c>
      <c r="Q5" s="8">
        <f t="shared" si="6"/>
        <v>0</v>
      </c>
      <c r="R5" s="8">
        <f>IF(J5&gt;=$C$24,Ret_Mortgage,0)</f>
        <v>0</v>
      </c>
      <c r="S5" s="8">
        <f t="shared" si="9"/>
        <v>2822.2634799780203</v>
      </c>
      <c r="T5" s="2">
        <f t="shared" si="10"/>
        <v>22111.863479978019</v>
      </c>
      <c r="X5" t="b">
        <f t="shared" si="7"/>
        <v>0</v>
      </c>
      <c r="Y5" t="b">
        <f t="shared" si="8"/>
        <v>0</v>
      </c>
      <c r="Z5">
        <f>IF(AND(T5&gt;Total_to_Buy_3rd,Bought_3rd_House,ISNA(MATCH(1,$Z$1:$Z4,0))),1,0)</f>
        <v>0</v>
      </c>
      <c r="AA5" s="6" t="s">
        <v>10</v>
      </c>
      <c r="AB5" s="2" t="e">
        <f ca="1">INDIRECT("'[Rent.xlsx]2924'!$O$"&amp;Last_Row_w_Goal-9)</f>
        <v>#REF!</v>
      </c>
    </row>
    <row r="6" spans="2:28" x14ac:dyDescent="0.25">
      <c r="B6" s="24" t="s">
        <v>56</v>
      </c>
      <c r="C6" s="12">
        <v>1050</v>
      </c>
      <c r="D6" s="51">
        <f>SUM(E6:H6)</f>
        <v>-340.5</v>
      </c>
      <c r="E6" s="60">
        <v>-20</v>
      </c>
      <c r="F6" s="48">
        <v>-84.62</v>
      </c>
      <c r="G6" s="58">
        <v>-130.88</v>
      </c>
      <c r="H6" s="51">
        <f>-_3208_Rent*0.1</f>
        <v>-105</v>
      </c>
      <c r="J6" s="1">
        <f t="shared" si="11"/>
        <v>43678</v>
      </c>
      <c r="K6" s="2">
        <f t="shared" si="0"/>
        <v>-277.19652002197972</v>
      </c>
      <c r="L6" s="8">
        <f t="shared" si="1"/>
        <v>1700</v>
      </c>
      <c r="M6" s="8">
        <f t="shared" si="2"/>
        <v>0</v>
      </c>
      <c r="N6" s="8">
        <f t="shared" si="3"/>
        <v>709.5</v>
      </c>
      <c r="O6" s="8">
        <f t="shared" si="4"/>
        <v>689.96</v>
      </c>
      <c r="P6" s="8">
        <f t="shared" si="5"/>
        <v>0</v>
      </c>
      <c r="Q6" s="8">
        <f t="shared" si="6"/>
        <v>0</v>
      </c>
      <c r="R6" s="8">
        <f>IF(J6&gt;=$C$24,Ret_Mortgage,0)</f>
        <v>0</v>
      </c>
      <c r="S6" s="8">
        <f t="shared" si="9"/>
        <v>2822.2634799780203</v>
      </c>
      <c r="T6" s="2">
        <f t="shared" si="10"/>
        <v>24934.12695995604</v>
      </c>
      <c r="X6" t="b">
        <f t="shared" si="7"/>
        <v>0</v>
      </c>
      <c r="Y6" t="b">
        <f t="shared" si="8"/>
        <v>0</v>
      </c>
      <c r="Z6">
        <f>IF(AND(T6&gt;Total_to_Buy_3rd,Bought_3rd_House,ISNA(MATCH(1,$Z$1:$Z5,0))),1,0)</f>
        <v>0</v>
      </c>
      <c r="AA6" s="7">
        <v>1</v>
      </c>
      <c r="AB6" s="2" t="e">
        <f ca="1">INDIRECT("'[Rent.xlsx]2924'!$O$"&amp;Last_Row_w_Goal-8)</f>
        <v>#REF!</v>
      </c>
    </row>
    <row r="7" spans="2:28" x14ac:dyDescent="0.25">
      <c r="B7" s="24" t="s">
        <v>57</v>
      </c>
      <c r="C7" s="44">
        <v>1025</v>
      </c>
      <c r="D7" s="38">
        <f>SUM(E7:H7)</f>
        <v>-335.03999999999996</v>
      </c>
      <c r="E7" s="47">
        <v>-20</v>
      </c>
      <c r="F7" s="45">
        <v>-87.85</v>
      </c>
      <c r="G7" s="45">
        <v>-124.69</v>
      </c>
      <c r="H7" s="38">
        <f>-_2924_Rent*0.1</f>
        <v>-102.5</v>
      </c>
      <c r="J7" s="1">
        <f t="shared" si="11"/>
        <v>43709</v>
      </c>
      <c r="K7" s="2">
        <f t="shared" si="0"/>
        <v>-277.19652002197972</v>
      </c>
      <c r="L7" s="8">
        <f t="shared" si="1"/>
        <v>1700</v>
      </c>
      <c r="M7" s="8">
        <f t="shared" si="2"/>
        <v>0</v>
      </c>
      <c r="N7" s="8">
        <f t="shared" si="3"/>
        <v>709.5</v>
      </c>
      <c r="O7" s="8">
        <f t="shared" si="4"/>
        <v>689.96</v>
      </c>
      <c r="P7" s="8">
        <f t="shared" si="5"/>
        <v>0</v>
      </c>
      <c r="Q7" s="8">
        <f t="shared" si="6"/>
        <v>0</v>
      </c>
      <c r="R7" s="8">
        <f>IF(J7&gt;=$C$24,Ret_Mortgage,0)</f>
        <v>0</v>
      </c>
      <c r="S7" s="8">
        <f t="shared" si="9"/>
        <v>2822.2634799780203</v>
      </c>
      <c r="T7" s="2">
        <f t="shared" si="10"/>
        <v>27756.390439934061</v>
      </c>
      <c r="V7" s="13" t="s">
        <v>67</v>
      </c>
      <c r="X7" t="b">
        <f t="shared" si="7"/>
        <v>0</v>
      </c>
      <c r="Y7" t="b">
        <f t="shared" si="8"/>
        <v>0</v>
      </c>
      <c r="Z7">
        <f>IF(AND(T7&gt;Total_to_Buy_3rd,Bought_3rd_House,ISNA(MATCH(1,$Z$1:$Z6,0))),1,0)</f>
        <v>0</v>
      </c>
      <c r="AA7" s="7">
        <v>2</v>
      </c>
      <c r="AB7" s="2" t="e">
        <f ca="1">INDIRECT("'[Rent.xlsx]2924'!$O$"&amp;Last_Row_w_Goal-7)</f>
        <v>#REF!</v>
      </c>
    </row>
    <row r="8" spans="2:28" x14ac:dyDescent="0.25">
      <c r="B8" s="24" t="s">
        <v>58</v>
      </c>
      <c r="C8" s="45">
        <v>1000</v>
      </c>
      <c r="D8" s="38">
        <f>SUM(E8:H8)</f>
        <v>-330</v>
      </c>
      <c r="E8" s="47">
        <v>-20</v>
      </c>
      <c r="F8" s="45">
        <v>-90</v>
      </c>
      <c r="G8" s="45">
        <v>-140</v>
      </c>
      <c r="H8" s="38">
        <f>-_3rd_Rent*0.08</f>
        <v>-80</v>
      </c>
      <c r="J8" s="1">
        <f t="shared" si="11"/>
        <v>43739</v>
      </c>
      <c r="K8" s="2">
        <f t="shared" si="0"/>
        <v>-277.19652002197972</v>
      </c>
      <c r="L8" s="8">
        <f t="shared" si="1"/>
        <v>1700</v>
      </c>
      <c r="M8" s="8">
        <f t="shared" si="2"/>
        <v>3431.34</v>
      </c>
      <c r="N8" s="8">
        <f t="shared" si="3"/>
        <v>709.5</v>
      </c>
      <c r="O8" s="8">
        <f t="shared" si="4"/>
        <v>689.96</v>
      </c>
      <c r="P8" s="8">
        <f t="shared" si="5"/>
        <v>0</v>
      </c>
      <c r="Q8" s="8">
        <f t="shared" si="6"/>
        <v>0</v>
      </c>
      <c r="R8" s="8">
        <f>IF(J8&gt;=$C$24,Ret_Mortgage,0)</f>
        <v>0</v>
      </c>
      <c r="S8" s="8">
        <f t="shared" si="9"/>
        <v>6253.60347997802</v>
      </c>
      <c r="T8" s="2">
        <f t="shared" si="10"/>
        <v>34009.993919912078</v>
      </c>
      <c r="X8" t="b">
        <f t="shared" si="7"/>
        <v>0</v>
      </c>
      <c r="Y8" t="b">
        <f t="shared" si="8"/>
        <v>0</v>
      </c>
      <c r="Z8">
        <f>IF(AND(T8&gt;Total_to_Buy_3rd,Bought_3rd_House,ISNA(MATCH(1,$Z$1:$Z7,0))),1,0)</f>
        <v>0</v>
      </c>
      <c r="AA8" s="6" t="s">
        <v>11</v>
      </c>
      <c r="AB8" s="2" t="e">
        <f ca="1">INDIRECT("'[Rent.xlsx]2924'!$O$"&amp;Last_Row_w_Goal-6)</f>
        <v>#REF!</v>
      </c>
    </row>
    <row r="9" spans="2:28" x14ac:dyDescent="0.25">
      <c r="B9" s="26" t="s">
        <v>59</v>
      </c>
      <c r="C9" s="35">
        <v>1000</v>
      </c>
      <c r="D9" s="46">
        <f>SUM(E9:H9)</f>
        <v>-330</v>
      </c>
      <c r="E9" s="61">
        <v>-20</v>
      </c>
      <c r="F9" s="49">
        <v>-90</v>
      </c>
      <c r="G9" s="49">
        <v>-140</v>
      </c>
      <c r="H9" s="46">
        <f>-_4th_Rent*0.08</f>
        <v>-80</v>
      </c>
      <c r="J9" s="1">
        <f t="shared" si="11"/>
        <v>43770</v>
      </c>
      <c r="K9" s="2">
        <f t="shared" si="0"/>
        <v>-277.19652002197972</v>
      </c>
      <c r="L9" s="8">
        <f t="shared" si="1"/>
        <v>1700</v>
      </c>
      <c r="M9" s="8">
        <f t="shared" si="2"/>
        <v>3431.34</v>
      </c>
      <c r="N9" s="8">
        <f t="shared" si="3"/>
        <v>709.5</v>
      </c>
      <c r="O9" s="8">
        <f t="shared" si="4"/>
        <v>689.96</v>
      </c>
      <c r="P9" s="8">
        <f t="shared" si="5"/>
        <v>0</v>
      </c>
      <c r="Q9" s="8">
        <f t="shared" si="6"/>
        <v>0</v>
      </c>
      <c r="R9" s="8">
        <f>IF(J9&gt;=$C$24,Ret_Mortgage,0)</f>
        <v>0</v>
      </c>
      <c r="S9" s="8">
        <f t="shared" si="9"/>
        <v>6253.60347997802</v>
      </c>
      <c r="T9" s="2">
        <f t="shared" si="10"/>
        <v>40263.597399890095</v>
      </c>
      <c r="X9" t="b">
        <f t="shared" si="7"/>
        <v>0</v>
      </c>
      <c r="Y9" t="b">
        <f t="shared" si="8"/>
        <v>0</v>
      </c>
      <c r="Z9">
        <f>IF(AND(T9&gt;Total_to_Buy_3rd,Bought_3rd_House,ISNA(MATCH(1,$Z$1:$Z8,0))),1,0)</f>
        <v>0</v>
      </c>
      <c r="AA9" s="6" t="s">
        <v>12</v>
      </c>
      <c r="AB9" s="2" t="e">
        <f ca="1">INDIRECT("'[Rent.xlsx]2924'!$O$"&amp;Last_Row_w_Goal-5)</f>
        <v>#REF!</v>
      </c>
    </row>
    <row r="10" spans="2:28" x14ac:dyDescent="0.25">
      <c r="C10" s="3"/>
      <c r="J10" s="1">
        <f t="shared" si="11"/>
        <v>43800</v>
      </c>
      <c r="K10" s="2">
        <f t="shared" si="0"/>
        <v>-277.19652002197972</v>
      </c>
      <c r="L10" s="8">
        <f t="shared" si="1"/>
        <v>1700</v>
      </c>
      <c r="M10" s="8">
        <f t="shared" si="2"/>
        <v>3431.34</v>
      </c>
      <c r="N10" s="8">
        <f t="shared" si="3"/>
        <v>709.5</v>
      </c>
      <c r="O10" s="8">
        <f t="shared" si="4"/>
        <v>689.96</v>
      </c>
      <c r="P10" s="8">
        <f t="shared" si="5"/>
        <v>0</v>
      </c>
      <c r="Q10" s="8">
        <f t="shared" si="6"/>
        <v>0</v>
      </c>
      <c r="R10" s="8">
        <f>IF(J10&gt;=$C$24,Ret_Mortgage,0)</f>
        <v>0</v>
      </c>
      <c r="S10" s="8">
        <f t="shared" si="9"/>
        <v>6253.60347997802</v>
      </c>
      <c r="T10" s="2">
        <f t="shared" si="10"/>
        <v>46517.200879868113</v>
      </c>
      <c r="V10" s="13" t="s">
        <v>68</v>
      </c>
      <c r="X10" t="b">
        <f t="shared" si="7"/>
        <v>0</v>
      </c>
      <c r="Y10" t="b">
        <f t="shared" si="8"/>
        <v>0</v>
      </c>
      <c r="Z10">
        <f>IF(AND(T10&gt;Total_to_Buy_3rd,Bought_3rd_House,ISNA(MATCH(1,$Z$1:$Z9,0))),1,0)</f>
        <v>0</v>
      </c>
      <c r="AA10" s="6" t="s">
        <v>13</v>
      </c>
      <c r="AB10" s="2" t="e">
        <f ca="1">INDIRECT("'[Rent.xlsx]2924'!$O$"&amp;Last_Row_w_Goal-4)</f>
        <v>#REF!</v>
      </c>
    </row>
    <row r="11" spans="2:28" x14ac:dyDescent="0.25">
      <c r="B11" s="39" t="s">
        <v>23</v>
      </c>
      <c r="C11" s="40"/>
      <c r="J11" s="1">
        <f t="shared" si="11"/>
        <v>43831</v>
      </c>
      <c r="K11" s="2">
        <f t="shared" si="0"/>
        <v>-277.19652002197972</v>
      </c>
      <c r="L11" s="8">
        <f t="shared" si="1"/>
        <v>1700</v>
      </c>
      <c r="M11" s="8">
        <f t="shared" si="2"/>
        <v>3431.34</v>
      </c>
      <c r="N11" s="8">
        <f t="shared" si="3"/>
        <v>709.5</v>
      </c>
      <c r="O11" s="8">
        <f t="shared" si="4"/>
        <v>689.96</v>
      </c>
      <c r="P11" s="8">
        <f t="shared" si="5"/>
        <v>0</v>
      </c>
      <c r="Q11" s="8">
        <f t="shared" si="6"/>
        <v>0</v>
      </c>
      <c r="R11" s="8">
        <f>IF(J11&gt;=$C$24,Ret_Mortgage,0)</f>
        <v>0</v>
      </c>
      <c r="S11" s="8">
        <f t="shared" si="9"/>
        <v>6253.60347997802</v>
      </c>
      <c r="T11" s="2">
        <f t="shared" si="10"/>
        <v>52770.80435984613</v>
      </c>
      <c r="X11" t="b">
        <f t="shared" si="7"/>
        <v>0</v>
      </c>
      <c r="Y11" t="b">
        <f t="shared" si="8"/>
        <v>0</v>
      </c>
      <c r="Z11">
        <f>IF(AND(T11&gt;Total_to_Buy_3rd,Bought_3rd_House,ISNA(MATCH(1,$Z$1:$Z10,0))),1,0)</f>
        <v>0</v>
      </c>
      <c r="AA11" s="6" t="s">
        <v>10</v>
      </c>
      <c r="AB11" s="2" t="e">
        <f ca="1">INDIRECT("'[Rent.xlsx]2924'!$O$"&amp;Last_Row_w_Goal-3)</f>
        <v>#REF!</v>
      </c>
    </row>
    <row r="12" spans="2:28" x14ac:dyDescent="0.25">
      <c r="B12" s="15" t="s">
        <v>2</v>
      </c>
      <c r="C12" s="18">
        <v>43647</v>
      </c>
      <c r="J12" s="1">
        <f t="shared" si="11"/>
        <v>43862</v>
      </c>
      <c r="K12" s="2">
        <f t="shared" si="0"/>
        <v>-277.19652002197972</v>
      </c>
      <c r="L12" s="8">
        <f t="shared" si="1"/>
        <v>1700</v>
      </c>
      <c r="M12" s="8">
        <f t="shared" si="2"/>
        <v>3431.34</v>
      </c>
      <c r="N12" s="8">
        <f t="shared" si="3"/>
        <v>709.5</v>
      </c>
      <c r="O12" s="8">
        <f t="shared" si="4"/>
        <v>689.96</v>
      </c>
      <c r="P12" s="8">
        <f t="shared" si="5"/>
        <v>0</v>
      </c>
      <c r="Q12" s="8">
        <f t="shared" si="6"/>
        <v>0</v>
      </c>
      <c r="R12" s="8">
        <f>IF(J12&gt;=$C$24,Ret_Mortgage,0)</f>
        <v>0</v>
      </c>
      <c r="S12" s="8">
        <f t="shared" si="9"/>
        <v>6253.60347997802</v>
      </c>
      <c r="T12" s="2">
        <f t="shared" si="10"/>
        <v>59024.407839824147</v>
      </c>
      <c r="X12" t="b">
        <f t="shared" si="7"/>
        <v>0</v>
      </c>
      <c r="Y12" t="b">
        <f t="shared" si="8"/>
        <v>0</v>
      </c>
      <c r="Z12">
        <f>IF(AND(T12&gt;Total_to_Buy_3rd,Bought_3rd_House,ISNA(MATCH(1,$Z$1:$Z11,0))),1,0)</f>
        <v>0</v>
      </c>
      <c r="AA12" s="6" t="s">
        <v>14</v>
      </c>
      <c r="AB12" s="2" t="e">
        <f ca="1">INDIRECT("'[Rent.xlsx]2924'!$O$"&amp;Last_Row_w_Goal-2)</f>
        <v>#REF!</v>
      </c>
    </row>
    <row r="13" spans="2:28" x14ac:dyDescent="0.25">
      <c r="B13" s="15" t="s">
        <v>42</v>
      </c>
      <c r="C13" s="21">
        <f>EDATE(Car_Start_Date,Car_Loan_Term)</f>
        <v>45474</v>
      </c>
      <c r="J13" s="1">
        <f t="shared" si="11"/>
        <v>43891</v>
      </c>
      <c r="K13" s="2">
        <f t="shared" si="0"/>
        <v>-277.19652002197972</v>
      </c>
      <c r="L13" s="8">
        <f t="shared" si="1"/>
        <v>1700</v>
      </c>
      <c r="M13" s="8">
        <f t="shared" si="2"/>
        <v>3431.34</v>
      </c>
      <c r="N13" s="8">
        <f t="shared" si="3"/>
        <v>709.5</v>
      </c>
      <c r="O13" s="8">
        <f t="shared" si="4"/>
        <v>689.96</v>
      </c>
      <c r="P13" s="8">
        <f t="shared" si="5"/>
        <v>0</v>
      </c>
      <c r="Q13" s="8">
        <f t="shared" si="6"/>
        <v>0</v>
      </c>
      <c r="R13" s="8">
        <f>IF(J13&gt;=$C$24,Ret_Mortgage,0)</f>
        <v>0</v>
      </c>
      <c r="S13" s="8">
        <f t="shared" si="9"/>
        <v>6253.60347997802</v>
      </c>
      <c r="T13" s="2">
        <f t="shared" si="10"/>
        <v>65278.011319802165</v>
      </c>
      <c r="X13" t="b">
        <f t="shared" si="7"/>
        <v>0</v>
      </c>
      <c r="Y13" t="b">
        <f t="shared" si="8"/>
        <v>0</v>
      </c>
      <c r="Z13">
        <f>IF(AND(T13&gt;Total_to_Buy_3rd,Bought_3rd_House,ISNA(MATCH(1,$Z$1:$Z12,0))),1,0)</f>
        <v>0</v>
      </c>
      <c r="AA13" s="6" t="s">
        <v>9</v>
      </c>
      <c r="AB13" s="2" t="e">
        <f ca="1">INDIRECT("'[Rent.xlsx]2924'!$O$"&amp;Last_Row_w_Goal-1)</f>
        <v>#REF!</v>
      </c>
    </row>
    <row r="14" spans="2:28" x14ac:dyDescent="0.25">
      <c r="B14" s="15" t="s">
        <v>45</v>
      </c>
      <c r="C14" s="19">
        <v>25000</v>
      </c>
      <c r="J14" s="1">
        <f t="shared" si="11"/>
        <v>43922</v>
      </c>
      <c r="K14" s="2">
        <f t="shared" si="0"/>
        <v>-277.19652002197972</v>
      </c>
      <c r="L14" s="8">
        <f t="shared" si="1"/>
        <v>1700</v>
      </c>
      <c r="M14" s="8">
        <f t="shared" si="2"/>
        <v>3431.34</v>
      </c>
      <c r="N14" s="8">
        <f t="shared" si="3"/>
        <v>709.5</v>
      </c>
      <c r="O14" s="8">
        <f t="shared" si="4"/>
        <v>689.96</v>
      </c>
      <c r="P14" s="8">
        <f t="shared" si="5"/>
        <v>0</v>
      </c>
      <c r="Q14" s="8">
        <f t="shared" si="6"/>
        <v>0</v>
      </c>
      <c r="R14" s="8">
        <f>IF(J14&gt;=$C$24,Ret_Mortgage,0)</f>
        <v>0</v>
      </c>
      <c r="S14" s="8">
        <f t="shared" si="9"/>
        <v>6253.60347997802</v>
      </c>
      <c r="T14" s="2">
        <f t="shared" si="10"/>
        <v>71531.614799780189</v>
      </c>
      <c r="X14" t="b">
        <f t="shared" si="7"/>
        <v>0</v>
      </c>
      <c r="Y14" t="b">
        <f t="shared" si="8"/>
        <v>0</v>
      </c>
      <c r="Z14">
        <f>IF(AND(T14&gt;Total_to_Buy_3rd,Bought_3rd_House,ISNA(MATCH(1,$Z$1:$Z13,0))),1,0)</f>
        <v>0</v>
      </c>
      <c r="AA14" s="6" t="s">
        <v>15</v>
      </c>
      <c r="AB14" s="2" t="e">
        <f ca="1">INDIRECT("'[Rent.xlsx]2924'!$O$"&amp;Last_Row_w_Goal)</f>
        <v>#REF!</v>
      </c>
    </row>
    <row r="15" spans="2:28" x14ac:dyDescent="0.25">
      <c r="B15" s="15" t="s">
        <v>36</v>
      </c>
      <c r="C15" s="19">
        <v>10000</v>
      </c>
      <c r="J15" s="1">
        <f t="shared" si="11"/>
        <v>43952</v>
      </c>
      <c r="K15" s="2">
        <f t="shared" si="0"/>
        <v>-277.19652002197972</v>
      </c>
      <c r="L15" s="8">
        <f t="shared" si="1"/>
        <v>1700</v>
      </c>
      <c r="M15" s="8">
        <f t="shared" si="2"/>
        <v>3431.34</v>
      </c>
      <c r="N15" s="8">
        <f t="shared" si="3"/>
        <v>709.5</v>
      </c>
      <c r="O15" s="8">
        <f t="shared" si="4"/>
        <v>689.96</v>
      </c>
      <c r="P15" s="8">
        <f t="shared" si="5"/>
        <v>0</v>
      </c>
      <c r="Q15" s="8">
        <f t="shared" si="6"/>
        <v>0</v>
      </c>
      <c r="R15" s="8">
        <f>IF(J15&gt;=$C$24,Ret_Mortgage,0)</f>
        <v>0</v>
      </c>
      <c r="S15" s="8">
        <f t="shared" si="9"/>
        <v>6253.60347997802</v>
      </c>
      <c r="T15" s="2">
        <f t="shared" si="10"/>
        <v>77785.218279758206</v>
      </c>
      <c r="X15" t="b">
        <f t="shared" si="7"/>
        <v>0</v>
      </c>
      <c r="Y15" t="b">
        <f t="shared" si="8"/>
        <v>0</v>
      </c>
      <c r="Z15">
        <f>IF(AND(T15&gt;Total_to_Buy_3rd,Bought_3rd_House,ISNA(MATCH(1,$Z$1:$Z14,0))),1,0)</f>
        <v>0</v>
      </c>
    </row>
    <row r="16" spans="2:28" x14ac:dyDescent="0.25">
      <c r="B16" s="15" t="s">
        <v>44</v>
      </c>
      <c r="C16" s="23">
        <v>4.1399999999999999E-2</v>
      </c>
      <c r="J16" s="1">
        <f t="shared" si="11"/>
        <v>43983</v>
      </c>
      <c r="K16" s="2">
        <f t="shared" si="0"/>
        <v>-277.19652002197972</v>
      </c>
      <c r="L16" s="8">
        <f t="shared" si="1"/>
        <v>1700</v>
      </c>
      <c r="M16" s="8">
        <f t="shared" si="2"/>
        <v>3431.34</v>
      </c>
      <c r="N16" s="8">
        <f t="shared" si="3"/>
        <v>709.5</v>
      </c>
      <c r="O16" s="8">
        <f t="shared" si="4"/>
        <v>689.96</v>
      </c>
      <c r="P16" s="8">
        <f t="shared" si="5"/>
        <v>0</v>
      </c>
      <c r="Q16" s="8">
        <f t="shared" si="6"/>
        <v>0</v>
      </c>
      <c r="R16" s="8">
        <f>IF(J16&gt;=$C$24,Ret_Mortgage,0)</f>
        <v>0</v>
      </c>
      <c r="S16" s="8">
        <f t="shared" si="9"/>
        <v>6253.60347997802</v>
      </c>
      <c r="T16" s="2">
        <f t="shared" si="10"/>
        <v>84038.821759736224</v>
      </c>
      <c r="X16" t="b">
        <f t="shared" si="7"/>
        <v>0</v>
      </c>
      <c r="Y16" t="b">
        <f t="shared" si="8"/>
        <v>0</v>
      </c>
      <c r="Z16">
        <f>IF(AND(T16&gt;Total_to_Buy_3rd,Bought_3rd_House,ISNA(MATCH(1,$Z$1:$Z15,0))),1,0)</f>
        <v>0</v>
      </c>
      <c r="AA16" s="2" t="s">
        <v>6</v>
      </c>
      <c r="AB16">
        <f>MATCH(0,'[1]3rd'!$O$5:$O$363,0)+2</f>
        <v>19</v>
      </c>
    </row>
    <row r="17" spans="2:28" x14ac:dyDescent="0.25">
      <c r="B17" s="24" t="s">
        <v>3</v>
      </c>
      <c r="C17" s="25">
        <v>60</v>
      </c>
      <c r="J17" s="1">
        <f t="shared" si="11"/>
        <v>44013</v>
      </c>
      <c r="K17" s="2">
        <f t="shared" si="0"/>
        <v>-277.19652002197972</v>
      </c>
      <c r="L17" s="8">
        <f t="shared" si="1"/>
        <v>1700</v>
      </c>
      <c r="M17" s="8">
        <f t="shared" si="2"/>
        <v>3431.34</v>
      </c>
      <c r="N17" s="8">
        <f t="shared" si="3"/>
        <v>709.5</v>
      </c>
      <c r="O17" s="8">
        <f t="shared" si="4"/>
        <v>689.96</v>
      </c>
      <c r="P17" s="8">
        <f t="shared" si="5"/>
        <v>0</v>
      </c>
      <c r="Q17" s="8">
        <f t="shared" si="6"/>
        <v>0</v>
      </c>
      <c r="R17" s="8">
        <f>IF(J17&gt;=$C$24,Ret_Mortgage,0)</f>
        <v>0</v>
      </c>
      <c r="S17" s="8">
        <f t="shared" si="9"/>
        <v>6253.60347997802</v>
      </c>
      <c r="T17" s="2">
        <f t="shared" si="10"/>
        <v>90292.425239714241</v>
      </c>
      <c r="X17" t="b">
        <f t="shared" si="7"/>
        <v>0</v>
      </c>
      <c r="Y17" t="b">
        <f t="shared" si="8"/>
        <v>0</v>
      </c>
      <c r="Z17">
        <f>IF(AND(T17&gt;Total_to_Buy_3rd,Bought_3rd_House,ISNA(MATCH(1,$Z$1:$Z16,0))),1,0)</f>
        <v>0</v>
      </c>
      <c r="AA17" s="6" t="s">
        <v>7</v>
      </c>
      <c r="AB17" s="2" t="e">
        <f ca="1">INDIRECT("'[Rent.xlsx]3rd'!$O$"&amp;_3rd_Last_Row_w_Goal-12)</f>
        <v>#REF!</v>
      </c>
    </row>
    <row r="18" spans="2:28" x14ac:dyDescent="0.25">
      <c r="B18" s="16" t="s">
        <v>24</v>
      </c>
      <c r="C18" s="22">
        <f>PMT(Car_Interest_Rate/12,Car_Loan_Term,Car_Cost-Car_Down_Payment)</f>
        <v>-277.19652002197972</v>
      </c>
      <c r="J18" s="1">
        <f t="shared" si="11"/>
        <v>44044</v>
      </c>
      <c r="K18" s="2">
        <f t="shared" si="0"/>
        <v>-277.19652002197972</v>
      </c>
      <c r="L18" s="8">
        <f t="shared" si="1"/>
        <v>1700</v>
      </c>
      <c r="M18" s="8">
        <f t="shared" si="2"/>
        <v>3431.34</v>
      </c>
      <c r="N18" s="8">
        <f t="shared" si="3"/>
        <v>709.5</v>
      </c>
      <c r="O18" s="8">
        <f t="shared" si="4"/>
        <v>689.96</v>
      </c>
      <c r="P18" s="8">
        <f t="shared" si="5"/>
        <v>0</v>
      </c>
      <c r="Q18" s="8">
        <f t="shared" si="6"/>
        <v>0</v>
      </c>
      <c r="R18" s="8">
        <f>IF(J18&gt;=$C$24,Ret_Mortgage,0)</f>
        <v>0</v>
      </c>
      <c r="S18" s="8">
        <f t="shared" si="9"/>
        <v>6253.60347997802</v>
      </c>
      <c r="T18" s="2">
        <f t="shared" si="10"/>
        <v>96546.028719692258</v>
      </c>
      <c r="V18" s="13" t="s">
        <v>34</v>
      </c>
      <c r="X18" t="b">
        <f t="shared" si="7"/>
        <v>0</v>
      </c>
      <c r="Y18" t="b">
        <f t="shared" si="8"/>
        <v>0</v>
      </c>
      <c r="Z18">
        <f>IF(AND(T18&gt;Total_to_Buy_3rd,Bought_3rd_House,ISNA(MATCH(1,$Z$1:$Z17,0))),1,0)</f>
        <v>0</v>
      </c>
      <c r="AA18" s="6" t="s">
        <v>8</v>
      </c>
      <c r="AB18" s="2" t="e">
        <f ca="1">INDIRECT("'[Rent.xlsx]3rd'!$O$"&amp;_3rd_Last_Row_w_Goal-11)</f>
        <v>#REF!</v>
      </c>
    </row>
    <row r="19" spans="2:28" x14ac:dyDescent="0.25">
      <c r="C19" s="14"/>
      <c r="J19" s="1">
        <f t="shared" si="11"/>
        <v>44075</v>
      </c>
      <c r="K19" s="2">
        <f t="shared" si="0"/>
        <v>-277.19652002197972</v>
      </c>
      <c r="L19" s="8">
        <f t="shared" si="1"/>
        <v>1700</v>
      </c>
      <c r="M19" s="8">
        <f t="shared" si="2"/>
        <v>3431.34</v>
      </c>
      <c r="N19" s="8">
        <f t="shared" si="3"/>
        <v>709.5</v>
      </c>
      <c r="O19" s="8">
        <f t="shared" si="4"/>
        <v>689.96</v>
      </c>
      <c r="P19" s="8">
        <f t="shared" si="5"/>
        <v>0</v>
      </c>
      <c r="Q19" s="8">
        <f t="shared" si="6"/>
        <v>0</v>
      </c>
      <c r="R19" s="8">
        <f>IF(J19&gt;=$C$24,Ret_Mortgage,0)</f>
        <v>0</v>
      </c>
      <c r="S19" s="8">
        <f t="shared" si="9"/>
        <v>6253.60347997802</v>
      </c>
      <c r="T19" s="2">
        <f t="shared" si="10"/>
        <v>102799.63219967028</v>
      </c>
      <c r="X19" t="b">
        <f t="shared" si="7"/>
        <v>0</v>
      </c>
      <c r="Y19" t="b">
        <f t="shared" si="8"/>
        <v>0</v>
      </c>
      <c r="Z19">
        <f>IF(AND(T19&gt;Total_to_Buy_3rd,Bought_3rd_House,ISNA(MATCH(1,$Z$1:$Z18,0))),1,0)</f>
        <v>0</v>
      </c>
      <c r="AA19" s="6" t="s">
        <v>9</v>
      </c>
      <c r="AB19" s="2" t="e">
        <f ca="1">INDIRECT("'[Rent.xlsx]3rd'!$O$"&amp;_3rd_Last_Row_w_Goal-10)</f>
        <v>#REF!</v>
      </c>
    </row>
    <row r="20" spans="2:28" x14ac:dyDescent="0.25">
      <c r="B20" s="39" t="s">
        <v>33</v>
      </c>
      <c r="C20" s="40"/>
      <c r="J20" s="1">
        <f t="shared" si="11"/>
        <v>44105</v>
      </c>
      <c r="K20" s="2">
        <f t="shared" si="0"/>
        <v>-277.19652002197972</v>
      </c>
      <c r="L20" s="8">
        <f t="shared" si="1"/>
        <v>1700</v>
      </c>
      <c r="M20" s="8">
        <f t="shared" si="2"/>
        <v>3431.34</v>
      </c>
      <c r="N20" s="8">
        <f t="shared" si="3"/>
        <v>709.5</v>
      </c>
      <c r="O20" s="8">
        <f t="shared" si="4"/>
        <v>689.96</v>
      </c>
      <c r="P20" s="8">
        <f t="shared" si="5"/>
        <v>0</v>
      </c>
      <c r="Q20" s="8">
        <f t="shared" si="6"/>
        <v>0</v>
      </c>
      <c r="R20" s="8">
        <f>IF(J20&gt;=$C$24,Ret_Mortgage,0)</f>
        <v>0</v>
      </c>
      <c r="S20" s="8">
        <f t="shared" si="9"/>
        <v>6253.60347997802</v>
      </c>
      <c r="T20" s="2">
        <f t="shared" si="10"/>
        <v>109053.23567964829</v>
      </c>
      <c r="X20" t="b">
        <f t="shared" si="7"/>
        <v>0</v>
      </c>
      <c r="Y20" t="b">
        <f t="shared" si="8"/>
        <v>0</v>
      </c>
      <c r="Z20">
        <f>IF(AND(T20&gt;Total_to_Buy_3rd,Bought_3rd_House,ISNA(MATCH(1,$Z$1:$Z19,0))),1,0)</f>
        <v>0</v>
      </c>
      <c r="AA20" s="6" t="s">
        <v>10</v>
      </c>
      <c r="AB20" s="2" t="e">
        <f ca="1">INDIRECT("'[Rent.xlsx]3rd'!$O$"&amp;_3rd_Last_Row_w_Goal-9)</f>
        <v>#REF!</v>
      </c>
    </row>
    <row r="21" spans="2:28" x14ac:dyDescent="0.25">
      <c r="B21" s="31" t="s">
        <v>47</v>
      </c>
      <c r="C21" s="18">
        <v>43647</v>
      </c>
      <c r="J21" s="1">
        <f t="shared" si="11"/>
        <v>44136</v>
      </c>
      <c r="K21" s="2">
        <f t="shared" si="0"/>
        <v>-277.19652002197972</v>
      </c>
      <c r="L21" s="8">
        <f t="shared" si="1"/>
        <v>1700</v>
      </c>
      <c r="M21" s="8">
        <f t="shared" si="2"/>
        <v>3431.34</v>
      </c>
      <c r="N21" s="8">
        <f t="shared" si="3"/>
        <v>709.5</v>
      </c>
      <c r="O21" s="8">
        <f t="shared" si="4"/>
        <v>689.96</v>
      </c>
      <c r="P21" s="8">
        <f t="shared" si="5"/>
        <v>0</v>
      </c>
      <c r="Q21" s="8">
        <f t="shared" si="6"/>
        <v>0</v>
      </c>
      <c r="R21" s="8">
        <f>IF(J21&gt;=$C$24,Ret_Mortgage,0)</f>
        <v>0</v>
      </c>
      <c r="S21" s="8">
        <f t="shared" si="9"/>
        <v>6253.60347997802</v>
      </c>
      <c r="T21" s="2">
        <f t="shared" si="10"/>
        <v>115306.83915962631</v>
      </c>
      <c r="X21" t="b">
        <f t="shared" si="7"/>
        <v>0</v>
      </c>
      <c r="Y21" t="b">
        <f t="shared" si="8"/>
        <v>0</v>
      </c>
      <c r="Z21">
        <f>IF(AND(T21&gt;Total_to_Buy_3rd,Bought_3rd_House,ISNA(MATCH(1,$Z$1:$Z20,0))),1,0)</f>
        <v>0</v>
      </c>
      <c r="AA21" s="7">
        <v>1</v>
      </c>
      <c r="AB21" s="2" t="e">
        <f ca="1">INDIRECT("'[Rent.xlsx]3rd'!$O$"&amp;_3rd_Last_Row_w_Goal-8)</f>
        <v>#REF!</v>
      </c>
    </row>
    <row r="22" spans="2:28" x14ac:dyDescent="0.25">
      <c r="B22" s="32" t="s">
        <v>41</v>
      </c>
      <c r="C22" s="33">
        <v>43738</v>
      </c>
      <c r="J22" s="1">
        <f t="shared" si="11"/>
        <v>44166</v>
      </c>
      <c r="K22" s="2">
        <f t="shared" si="0"/>
        <v>-277.19652002197972</v>
      </c>
      <c r="L22" s="8">
        <f t="shared" si="1"/>
        <v>1700</v>
      </c>
      <c r="M22" s="8">
        <f t="shared" si="2"/>
        <v>3431.34</v>
      </c>
      <c r="N22" s="8">
        <f t="shared" si="3"/>
        <v>709.5</v>
      </c>
      <c r="O22" s="8">
        <f t="shared" si="4"/>
        <v>689.96</v>
      </c>
      <c r="P22" s="8">
        <f t="shared" si="5"/>
        <v>0</v>
      </c>
      <c r="Q22" s="8">
        <f t="shared" si="6"/>
        <v>0</v>
      </c>
      <c r="R22" s="8">
        <f>IF(J22&gt;=$C$24,Ret_Mortgage,0)</f>
        <v>0</v>
      </c>
      <c r="S22" s="8">
        <f t="shared" si="9"/>
        <v>6253.60347997802</v>
      </c>
      <c r="T22" s="2">
        <f t="shared" si="10"/>
        <v>121560.44263960433</v>
      </c>
      <c r="X22" t="b">
        <f t="shared" si="7"/>
        <v>0</v>
      </c>
      <c r="Y22" t="b">
        <f t="shared" si="8"/>
        <v>0</v>
      </c>
      <c r="Z22">
        <f>IF(AND(T22&gt;Total_to_Buy_3rd,Bought_3rd_House,ISNA(MATCH(1,$Z$1:$Z21,0))),1,0)</f>
        <v>0</v>
      </c>
      <c r="AA22" s="7">
        <v>2</v>
      </c>
      <c r="AB22" s="2" t="e">
        <f ca="1">INDIRECT("'[Rent.xlsx]3rd'!$O$"&amp;_3rd_Last_Row_w_Goal-7)</f>
        <v>#REF!</v>
      </c>
    </row>
    <row r="23" spans="2:28" x14ac:dyDescent="0.25">
      <c r="B23" s="24" t="s">
        <v>16</v>
      </c>
      <c r="C23" s="33">
        <v>45078</v>
      </c>
      <c r="J23" s="1">
        <f t="shared" si="11"/>
        <v>44197</v>
      </c>
      <c r="K23" s="2">
        <f t="shared" si="0"/>
        <v>-277.19652002197972</v>
      </c>
      <c r="L23" s="8">
        <f t="shared" si="1"/>
        <v>1700</v>
      </c>
      <c r="M23" s="8">
        <f t="shared" si="2"/>
        <v>3431.34</v>
      </c>
      <c r="N23" s="8">
        <f t="shared" si="3"/>
        <v>709.5</v>
      </c>
      <c r="O23" s="8">
        <f t="shared" si="4"/>
        <v>689.96</v>
      </c>
      <c r="P23" s="8">
        <f t="shared" si="5"/>
        <v>0</v>
      </c>
      <c r="Q23" s="8">
        <f t="shared" si="6"/>
        <v>0</v>
      </c>
      <c r="R23" s="8">
        <f>IF(J23&gt;=$C$24,Ret_Mortgage,0)</f>
        <v>0</v>
      </c>
      <c r="S23" s="8">
        <f t="shared" si="9"/>
        <v>6253.60347997802</v>
      </c>
      <c r="T23" s="2">
        <f t="shared" si="10"/>
        <v>127814.04611958234</v>
      </c>
      <c r="X23" t="b">
        <f t="shared" si="7"/>
        <v>0</v>
      </c>
      <c r="Y23" t="b">
        <f t="shared" si="8"/>
        <v>0</v>
      </c>
      <c r="Z23">
        <f>IF(AND(T23&gt;Total_to_Buy_3rd,Bought_3rd_House,ISNA(MATCH(1,$Z$1:$Z22,0))),1,0)</f>
        <v>0</v>
      </c>
      <c r="AA23" s="6" t="s">
        <v>11</v>
      </c>
      <c r="AB23" s="2" t="e">
        <f ca="1">INDIRECT("'[Rent.xlsx]3rd'!$O$"&amp;_3rd_Last_Row_w_Goal-6)</f>
        <v>#REF!</v>
      </c>
    </row>
    <row r="24" spans="2:28" x14ac:dyDescent="0.25">
      <c r="B24" s="26" t="s">
        <v>26</v>
      </c>
      <c r="C24" s="36">
        <v>45108</v>
      </c>
      <c r="J24" s="1">
        <f t="shared" si="11"/>
        <v>44228</v>
      </c>
      <c r="K24" s="2">
        <f t="shared" si="0"/>
        <v>-277.19652002197972</v>
      </c>
      <c r="L24" s="8">
        <f t="shared" si="1"/>
        <v>1700</v>
      </c>
      <c r="M24" s="8">
        <f t="shared" si="2"/>
        <v>3431.34</v>
      </c>
      <c r="N24" s="8">
        <f t="shared" si="3"/>
        <v>709.5</v>
      </c>
      <c r="O24" s="8">
        <f t="shared" si="4"/>
        <v>689.96</v>
      </c>
      <c r="P24" s="8">
        <f t="shared" si="5"/>
        <v>0</v>
      </c>
      <c r="Q24" s="8">
        <f t="shared" si="6"/>
        <v>0</v>
      </c>
      <c r="R24" s="8">
        <f>IF(J24&gt;=$C$24,Ret_Mortgage,0)</f>
        <v>0</v>
      </c>
      <c r="S24" s="8">
        <f t="shared" si="9"/>
        <v>6253.60347997802</v>
      </c>
      <c r="T24" s="2">
        <f t="shared" si="10"/>
        <v>134067.64959956036</v>
      </c>
      <c r="X24" t="b">
        <f t="shared" si="7"/>
        <v>0</v>
      </c>
      <c r="Y24" t="b">
        <f t="shared" si="8"/>
        <v>0</v>
      </c>
      <c r="Z24">
        <f>IF(AND(T24&gt;Total_to_Buy_3rd,Bought_3rd_House,ISNA(MATCH(1,$Z$1:$Z23,0))),1,0)</f>
        <v>0</v>
      </c>
      <c r="AA24" s="6" t="s">
        <v>12</v>
      </c>
      <c r="AB24" s="2" t="e">
        <f ca="1">INDIRECT("'[Rent.xlsx]3rd'!$O$"&amp;_3rd_Last_Row_w_Goal-5)</f>
        <v>#REF!</v>
      </c>
    </row>
    <row r="25" spans="2:28" x14ac:dyDescent="0.25">
      <c r="J25" s="1">
        <f t="shared" si="11"/>
        <v>44256</v>
      </c>
      <c r="K25" s="2">
        <f t="shared" si="0"/>
        <v>-277.19652002197972</v>
      </c>
      <c r="L25" s="8">
        <f t="shared" si="1"/>
        <v>1700</v>
      </c>
      <c r="M25" s="8">
        <f t="shared" si="2"/>
        <v>3431.34</v>
      </c>
      <c r="N25" s="8">
        <f t="shared" si="3"/>
        <v>709.5</v>
      </c>
      <c r="O25" s="8">
        <f t="shared" si="4"/>
        <v>689.96</v>
      </c>
      <c r="P25" s="8">
        <f t="shared" si="5"/>
        <v>0</v>
      </c>
      <c r="Q25" s="8">
        <f t="shared" si="6"/>
        <v>0</v>
      </c>
      <c r="R25" s="8">
        <f>IF(J25&gt;=$C$24,Ret_Mortgage,0)</f>
        <v>0</v>
      </c>
      <c r="S25" s="8">
        <f t="shared" si="9"/>
        <v>6253.60347997802</v>
      </c>
      <c r="T25" s="2">
        <f t="shared" si="10"/>
        <v>140321.25307953838</v>
      </c>
      <c r="X25" t="b">
        <f t="shared" si="7"/>
        <v>0</v>
      </c>
      <c r="Y25" t="b">
        <f t="shared" si="8"/>
        <v>0</v>
      </c>
      <c r="Z25">
        <f>IF(AND(T25&gt;Total_to_Buy_3rd,Bought_3rd_House,ISNA(MATCH(1,$Z$1:$Z24,0))),1,0)</f>
        <v>0</v>
      </c>
      <c r="AA25" s="6" t="s">
        <v>13</v>
      </c>
      <c r="AB25" s="2" t="e">
        <f ca="1">INDIRECT("'[Rent.xlsx]3rd'!$O$"&amp;_3rd_Last_Row_w_Goal-4)</f>
        <v>#REF!</v>
      </c>
    </row>
    <row r="26" spans="2:28" x14ac:dyDescent="0.25">
      <c r="B26" s="39" t="s">
        <v>25</v>
      </c>
      <c r="C26" s="40"/>
      <c r="J26" s="1">
        <f t="shared" si="11"/>
        <v>44287</v>
      </c>
      <c r="K26" s="2">
        <f t="shared" si="0"/>
        <v>-277.19652002197972</v>
      </c>
      <c r="L26" s="8">
        <f t="shared" si="1"/>
        <v>1700</v>
      </c>
      <c r="M26" s="8">
        <f t="shared" si="2"/>
        <v>3431.34</v>
      </c>
      <c r="N26" s="8">
        <f t="shared" si="3"/>
        <v>709.5</v>
      </c>
      <c r="O26" s="8">
        <f t="shared" si="4"/>
        <v>689.96</v>
      </c>
      <c r="P26" s="8">
        <f t="shared" si="5"/>
        <v>0</v>
      </c>
      <c r="Q26" s="8">
        <f t="shared" si="6"/>
        <v>0</v>
      </c>
      <c r="R26" s="8">
        <f>IF(J26&gt;=$C$24,Ret_Mortgage,0)</f>
        <v>0</v>
      </c>
      <c r="S26" s="8">
        <f t="shared" si="9"/>
        <v>6253.60347997802</v>
      </c>
      <c r="T26" s="2">
        <f t="shared" si="10"/>
        <v>146574.8565595164</v>
      </c>
      <c r="X26" t="b">
        <f t="shared" si="7"/>
        <v>0</v>
      </c>
      <c r="Y26" t="b">
        <f t="shared" si="8"/>
        <v>0</v>
      </c>
      <c r="Z26">
        <f>IF(AND(T26&gt;Total_to_Buy_3rd,Bought_3rd_House,ISNA(MATCH(1,$Z$1:$Z25,0))),1,0)</f>
        <v>0</v>
      </c>
      <c r="AA26" s="6" t="s">
        <v>10</v>
      </c>
      <c r="AB26" s="2" t="e">
        <f ca="1">INDIRECT("'[Rent.xlsx]3rd'!$O$"&amp;_3rd_Last_Row_w_Goal-3)</f>
        <v>#REF!</v>
      </c>
    </row>
    <row r="27" spans="2:28" x14ac:dyDescent="0.25">
      <c r="B27" s="27" t="s">
        <v>18</v>
      </c>
      <c r="C27" s="28">
        <f>'[1]3rd'!Start_Date</f>
        <v>43497</v>
      </c>
      <c r="J27" s="1">
        <f t="shared" si="11"/>
        <v>44317</v>
      </c>
      <c r="K27" s="2">
        <f t="shared" si="0"/>
        <v>-277.19652002197972</v>
      </c>
      <c r="L27" s="8">
        <f t="shared" si="1"/>
        <v>1700</v>
      </c>
      <c r="M27" s="8">
        <f t="shared" si="2"/>
        <v>3431.34</v>
      </c>
      <c r="N27" s="8">
        <f t="shared" si="3"/>
        <v>709.5</v>
      </c>
      <c r="O27" s="8">
        <f t="shared" si="4"/>
        <v>689.96</v>
      </c>
      <c r="P27" s="8">
        <f t="shared" si="5"/>
        <v>0</v>
      </c>
      <c r="Q27" s="8">
        <f t="shared" si="6"/>
        <v>0</v>
      </c>
      <c r="R27" s="8">
        <f>IF(J27&gt;=$C$24,Ret_Mortgage,0)</f>
        <v>0</v>
      </c>
      <c r="S27" s="8">
        <f t="shared" si="9"/>
        <v>6253.60347997802</v>
      </c>
      <c r="T27" s="2">
        <f t="shared" si="10"/>
        <v>152828.46003949441</v>
      </c>
      <c r="X27" t="b">
        <f t="shared" si="7"/>
        <v>0</v>
      </c>
      <c r="Y27" t="b">
        <f t="shared" si="8"/>
        <v>0</v>
      </c>
      <c r="Z27">
        <f>IF(AND(T27&gt;Total_to_Buy_3rd,Bought_3rd_House,ISNA(MATCH(1,$Z$1:$Z26,0))),1,0)</f>
        <v>0</v>
      </c>
      <c r="AA27" s="6" t="s">
        <v>14</v>
      </c>
      <c r="AB27" s="2" t="e">
        <f ca="1">INDIRECT("'[Rent.xlsx]3rd'!$O$"&amp;_3rd_Last_Row_w_Goal-2)</f>
        <v>#REF!</v>
      </c>
    </row>
    <row r="28" spans="2:28" x14ac:dyDescent="0.25">
      <c r="B28" s="24" t="s">
        <v>21</v>
      </c>
      <c r="C28" s="37">
        <f>'[1]3rd'!$A$35</f>
        <v>44044</v>
      </c>
      <c r="J28" s="1">
        <f t="shared" si="11"/>
        <v>44348</v>
      </c>
      <c r="K28" s="2">
        <f t="shared" si="0"/>
        <v>-277.19652002197972</v>
      </c>
      <c r="L28" s="8">
        <f t="shared" si="1"/>
        <v>1700</v>
      </c>
      <c r="M28" s="8">
        <f t="shared" si="2"/>
        <v>3431.34</v>
      </c>
      <c r="N28" s="8">
        <f t="shared" si="3"/>
        <v>709.5</v>
      </c>
      <c r="O28" s="8">
        <f t="shared" si="4"/>
        <v>689.96</v>
      </c>
      <c r="P28" s="8">
        <f t="shared" si="5"/>
        <v>0</v>
      </c>
      <c r="Q28" s="8">
        <f t="shared" si="6"/>
        <v>0</v>
      </c>
      <c r="R28" s="8">
        <f>IF(J28&gt;=$C$24,Ret_Mortgage,0)</f>
        <v>0</v>
      </c>
      <c r="S28" s="8">
        <f t="shared" si="9"/>
        <v>6253.60347997802</v>
      </c>
      <c r="T28" s="2">
        <f t="shared" si="10"/>
        <v>159082.06351947243</v>
      </c>
      <c r="X28" t="b">
        <f t="shared" si="7"/>
        <v>0</v>
      </c>
      <c r="Y28" t="b">
        <f t="shared" si="8"/>
        <v>0</v>
      </c>
      <c r="Z28">
        <f>IF(AND(T28&gt;Total_to_Buy_3rd,Bought_3rd_House,ISNA(MATCH(1,$Z$1:$Z27,0))),1,0)</f>
        <v>0</v>
      </c>
      <c r="AA28" s="6" t="s">
        <v>9</v>
      </c>
      <c r="AB28" s="2" t="e">
        <f ca="1">INDIRECT("'[Rent.xlsx]3rd'!$O$"&amp;_3rd_Last_Row_w_Goal-1)</f>
        <v>#REF!</v>
      </c>
    </row>
    <row r="29" spans="2:28" x14ac:dyDescent="0.25">
      <c r="B29" s="24" t="s">
        <v>36</v>
      </c>
      <c r="C29" s="29">
        <f>'[1]3rd'!Down_Payment</f>
        <v>0</v>
      </c>
      <c r="J29" s="1">
        <f t="shared" si="11"/>
        <v>44378</v>
      </c>
      <c r="K29" s="2">
        <f t="shared" si="0"/>
        <v>-277.19652002197972</v>
      </c>
      <c r="L29" s="8">
        <f t="shared" si="1"/>
        <v>1700</v>
      </c>
      <c r="M29" s="8">
        <f t="shared" si="2"/>
        <v>3431.34</v>
      </c>
      <c r="N29" s="8">
        <f t="shared" si="3"/>
        <v>709.5</v>
      </c>
      <c r="O29" s="8">
        <f t="shared" si="4"/>
        <v>689.96</v>
      </c>
      <c r="P29" s="8">
        <f t="shared" si="5"/>
        <v>0</v>
      </c>
      <c r="Q29" s="8">
        <f t="shared" si="6"/>
        <v>0</v>
      </c>
      <c r="R29" s="8">
        <f>IF(J29&gt;=$C$24,Ret_Mortgage,0)</f>
        <v>0</v>
      </c>
      <c r="S29" s="8">
        <f t="shared" si="9"/>
        <v>6253.60347997802</v>
      </c>
      <c r="T29" s="2">
        <f t="shared" si="10"/>
        <v>165335.66699945045</v>
      </c>
      <c r="X29" t="b">
        <f t="shared" si="7"/>
        <v>0</v>
      </c>
      <c r="Y29" t="b">
        <f t="shared" si="8"/>
        <v>0</v>
      </c>
      <c r="Z29">
        <f>IF(AND(T29&gt;Total_to_Buy_3rd,Bought_3rd_House,ISNA(MATCH(1,$Z$1:$Z28,0))),1,0)</f>
        <v>0</v>
      </c>
      <c r="AA29" s="6" t="s">
        <v>15</v>
      </c>
      <c r="AB29" s="2" t="e">
        <f ca="1">INDIRECT("'[Rent.xlsx]3rd'!$O$"&amp;_3rd_Last_Row_w_Goal)</f>
        <v>#REF!</v>
      </c>
    </row>
    <row r="30" spans="2:28" x14ac:dyDescent="0.25">
      <c r="B30" s="30" t="s">
        <v>37</v>
      </c>
      <c r="C30" s="20">
        <v>11000</v>
      </c>
      <c r="J30" s="1">
        <f t="shared" si="11"/>
        <v>44409</v>
      </c>
      <c r="K30" s="2">
        <f t="shared" si="0"/>
        <v>-277.19652002197972</v>
      </c>
      <c r="L30" s="8">
        <f t="shared" si="1"/>
        <v>1700</v>
      </c>
      <c r="M30" s="8">
        <f t="shared" si="2"/>
        <v>3431.34</v>
      </c>
      <c r="N30" s="8">
        <f t="shared" si="3"/>
        <v>709.5</v>
      </c>
      <c r="O30" s="8">
        <f t="shared" si="4"/>
        <v>689.96</v>
      </c>
      <c r="P30" s="8">
        <f t="shared" si="5"/>
        <v>0</v>
      </c>
      <c r="Q30" s="8">
        <f t="shared" si="6"/>
        <v>0</v>
      </c>
      <c r="R30" s="8">
        <f>IF(J30&gt;=$C$24,Ret_Mortgage,0)</f>
        <v>0</v>
      </c>
      <c r="S30" s="8">
        <f t="shared" si="9"/>
        <v>6253.60347997802</v>
      </c>
      <c r="T30" s="2">
        <f t="shared" si="10"/>
        <v>171589.27047942847</v>
      </c>
      <c r="X30" t="b">
        <f t="shared" si="7"/>
        <v>0</v>
      </c>
      <c r="Y30" t="b">
        <f t="shared" si="8"/>
        <v>0</v>
      </c>
      <c r="Z30">
        <f>IF(AND(T30&gt;Total_to_Buy_3rd,Bought_3rd_House,ISNA(MATCH(1,$Z$1:$Z29,0))),1,0)</f>
        <v>0</v>
      </c>
    </row>
    <row r="31" spans="2:28" x14ac:dyDescent="0.25">
      <c r="B31" s="16" t="s">
        <v>22</v>
      </c>
      <c r="C31" s="17">
        <f>SUM(C29:C30)</f>
        <v>11000</v>
      </c>
      <c r="J31" s="1">
        <f t="shared" si="11"/>
        <v>44440</v>
      </c>
      <c r="K31" s="2">
        <f t="shared" si="0"/>
        <v>-277.19652002197972</v>
      </c>
      <c r="L31" s="8">
        <f t="shared" si="1"/>
        <v>1700</v>
      </c>
      <c r="M31" s="8">
        <f t="shared" si="2"/>
        <v>3431.34</v>
      </c>
      <c r="N31" s="8">
        <f t="shared" si="3"/>
        <v>709.5</v>
      </c>
      <c r="O31" s="8">
        <f t="shared" si="4"/>
        <v>689.96</v>
      </c>
      <c r="P31" s="8">
        <f t="shared" si="5"/>
        <v>0</v>
      </c>
      <c r="Q31" s="8">
        <f t="shared" si="6"/>
        <v>0</v>
      </c>
      <c r="R31" s="8">
        <f>IF(J31&gt;=$C$24,Ret_Mortgage,0)</f>
        <v>0</v>
      </c>
      <c r="S31" s="8">
        <f t="shared" si="9"/>
        <v>6253.60347997802</v>
      </c>
      <c r="T31" s="2">
        <f t="shared" si="10"/>
        <v>177842.87395940648</v>
      </c>
      <c r="X31" t="b">
        <f t="shared" si="7"/>
        <v>0</v>
      </c>
      <c r="Y31" t="b">
        <f t="shared" si="8"/>
        <v>0</v>
      </c>
      <c r="Z31">
        <f>IF(AND(T31&gt;Total_to_Buy_3rd,Bought_3rd_House,ISNA(MATCH(1,$Z$1:$Z30,0))),1,0)</f>
        <v>0</v>
      </c>
      <c r="AA31" s="6" t="s">
        <v>20</v>
      </c>
      <c r="AB31" s="2" t="e">
        <f ca="1">AVERAGEIF($AB2:$AB14,"&gt;0")</f>
        <v>#DIV/0!</v>
      </c>
    </row>
    <row r="32" spans="2:28" x14ac:dyDescent="0.25">
      <c r="J32" s="1">
        <f t="shared" si="11"/>
        <v>44470</v>
      </c>
      <c r="K32" s="2">
        <f t="shared" si="0"/>
        <v>-277.19652002197972</v>
      </c>
      <c r="L32" s="8">
        <f t="shared" si="1"/>
        <v>1700</v>
      </c>
      <c r="M32" s="8">
        <f t="shared" si="2"/>
        <v>3431.34</v>
      </c>
      <c r="N32" s="8">
        <f t="shared" si="3"/>
        <v>709.5</v>
      </c>
      <c r="O32" s="8">
        <f t="shared" si="4"/>
        <v>689.96</v>
      </c>
      <c r="P32" s="8">
        <f t="shared" si="5"/>
        <v>0</v>
      </c>
      <c r="Q32" s="8">
        <f t="shared" si="6"/>
        <v>0</v>
      </c>
      <c r="R32" s="8">
        <f>IF(J32&gt;=$C$24,Ret_Mortgage,0)</f>
        <v>0</v>
      </c>
      <c r="S32" s="8">
        <f t="shared" si="9"/>
        <v>6253.60347997802</v>
      </c>
      <c r="T32" s="2">
        <f t="shared" si="10"/>
        <v>184096.4774393845</v>
      </c>
      <c r="X32" t="b">
        <f t="shared" si="7"/>
        <v>0</v>
      </c>
      <c r="Y32" t="b">
        <f t="shared" si="8"/>
        <v>0</v>
      </c>
      <c r="Z32">
        <f>IF(AND(T32&gt;Total_to_Buy_3rd,Bought_3rd_House,ISNA(MATCH(1,$Z$1:$Z31,0))),1,0)</f>
        <v>0</v>
      </c>
      <c r="AA32" s="6" t="s">
        <v>19</v>
      </c>
      <c r="AB32" s="2" t="e">
        <f ca="1">AVERAGEIF($AB17:$AB29,"&gt;0")</f>
        <v>#DIV/0!</v>
      </c>
    </row>
    <row r="33" spans="2:28" x14ac:dyDescent="0.25">
      <c r="B33" s="39" t="s">
        <v>40</v>
      </c>
      <c r="C33" s="40"/>
      <c r="J33" s="1">
        <f t="shared" si="11"/>
        <v>44501</v>
      </c>
      <c r="K33" s="2">
        <f t="shared" si="0"/>
        <v>-277.19652002197972</v>
      </c>
      <c r="L33" s="8">
        <f t="shared" si="1"/>
        <v>1700</v>
      </c>
      <c r="M33" s="8">
        <f t="shared" si="2"/>
        <v>3431.34</v>
      </c>
      <c r="N33" s="8">
        <f t="shared" si="3"/>
        <v>709.5</v>
      </c>
      <c r="O33" s="8">
        <f t="shared" si="4"/>
        <v>689.96</v>
      </c>
      <c r="P33" s="8">
        <f t="shared" si="5"/>
        <v>0</v>
      </c>
      <c r="Q33" s="8">
        <f t="shared" si="6"/>
        <v>0</v>
      </c>
      <c r="R33" s="8">
        <f>IF(J33&gt;=$C$24,Ret_Mortgage,0)</f>
        <v>0</v>
      </c>
      <c r="S33" s="8">
        <f t="shared" si="9"/>
        <v>6253.60347997802</v>
      </c>
      <c r="T33" s="2">
        <f t="shared" si="10"/>
        <v>190350.08091936252</v>
      </c>
      <c r="X33" t="b">
        <f t="shared" si="7"/>
        <v>0</v>
      </c>
      <c r="Y33" t="b">
        <f t="shared" si="8"/>
        <v>0</v>
      </c>
      <c r="Z33">
        <f>IF(AND(T33&gt;Total_to_Buy_3rd,Bought_3rd_House,ISNA(MATCH(1,$Z$1:$Z32,0))),1,0)</f>
        <v>0</v>
      </c>
      <c r="AA33" s="2"/>
      <c r="AB33" s="2"/>
    </row>
    <row r="34" spans="2:28" x14ac:dyDescent="0.25">
      <c r="B34" s="27" t="s">
        <v>38</v>
      </c>
      <c r="C34" s="28">
        <f>'[1]4th'!Start_Date</f>
        <v>44228</v>
      </c>
      <c r="J34" s="1">
        <f t="shared" si="11"/>
        <v>44531</v>
      </c>
      <c r="K34" s="2">
        <f t="shared" si="0"/>
        <v>-277.19652002197972</v>
      </c>
      <c r="L34" s="8">
        <f t="shared" si="1"/>
        <v>1700</v>
      </c>
      <c r="M34" s="8">
        <f t="shared" si="2"/>
        <v>3431.34</v>
      </c>
      <c r="N34" s="8">
        <f t="shared" si="3"/>
        <v>709.5</v>
      </c>
      <c r="O34" s="8">
        <f t="shared" si="4"/>
        <v>689.96</v>
      </c>
      <c r="P34" s="8">
        <f t="shared" si="5"/>
        <v>0</v>
      </c>
      <c r="Q34" s="8">
        <f t="shared" si="6"/>
        <v>0</v>
      </c>
      <c r="R34" s="8">
        <f>IF(J34&gt;=$C$24,Ret_Mortgage,0)</f>
        <v>0</v>
      </c>
      <c r="S34" s="8">
        <f t="shared" si="9"/>
        <v>6253.60347997802</v>
      </c>
      <c r="T34" s="2">
        <f t="shared" si="10"/>
        <v>196603.68439934053</v>
      </c>
      <c r="X34" t="b">
        <f t="shared" si="7"/>
        <v>0</v>
      </c>
      <c r="Y34" t="b">
        <f t="shared" si="8"/>
        <v>0</v>
      </c>
      <c r="Z34">
        <f>IF(AND(T34&gt;Total_to_Buy_3rd,Bought_3rd_House,ISNA(MATCH(1,$Z$1:$Z33,0))),1,0)</f>
        <v>0</v>
      </c>
    </row>
    <row r="35" spans="2:28" x14ac:dyDescent="0.25">
      <c r="B35" s="24" t="s">
        <v>21</v>
      </c>
      <c r="C35" s="37">
        <f>'[1]4th'!$A$35</f>
        <v>44621</v>
      </c>
      <c r="J35" s="1">
        <f t="shared" si="11"/>
        <v>44562</v>
      </c>
      <c r="K35" s="2">
        <f t="shared" ref="K35:K66" si="12">IF(AB$39,IF(AND(J35&gt;=Car_Start_Date,J35&lt;EDATE(Car_Start_Date,Car_Loan_Term),J35&lt;=Car_Payoff_Date),Car_Payment,0),0)</f>
        <v>-277.19652002197972</v>
      </c>
      <c r="L35" s="8">
        <f t="shared" ref="L35:L66" si="13">IF(AND(N35,O35),IF(OR(X35,Y35),0,IF(J35&lt;EDATE(Ret_Home_Purchase_Date,4),Jesse_Extra,0)),0)</f>
        <v>1700</v>
      </c>
      <c r="M35" s="8">
        <f t="shared" ref="M35:M66" si="14">IF(OR(X35,Y35),0,IF(J35&lt;Anne_Temp_Until,Anne_Extra,IF(AND(J35&gt;Anne_Starts_Work,J35&lt;=Anne_Stops_Work),Anne_Extra,IF(J35&gt;=EDATE(Ret_Home_Purchase_Date,4),Anne_Extra,0))))</f>
        <v>3431.34</v>
      </c>
      <c r="N35" s="8">
        <f t="shared" ref="N35:N66" si="15">IF(OR(X35,Y35),0,_3208_Rent+_3208_Allotment)</f>
        <v>709.5</v>
      </c>
      <c r="O35" s="8">
        <f t="shared" ref="O35:O66" si="16">IF(OR(X35,Y35),0,_2924_Rent+_2924_Allotment)</f>
        <v>689.96</v>
      </c>
      <c r="P35" s="8">
        <f t="shared" ref="P35:P66" si="17">IF(OR(X35,Y35),0,IF(Bought_3rd_House,IF(J35=_3rd_Paid_Off_Date,_3rd_EOM_Balance+_3rd_Allotment,IF(J35&gt;_3rd_Paid_Off_Date,_3rd_Rent+_3rd_Allotment,0)),0))</f>
        <v>0</v>
      </c>
      <c r="Q35" s="8">
        <f t="shared" ref="Q35:Q66" si="18">IF(Bought_4th_House,IF(J35=_4th_Paid_Off_Date,_4th_EOM_Balance+_4th_Allotment,IF(J35&gt;_4th_Paid_Off_Date,_4th_Rent+_4th_Allotment,0)),0)</f>
        <v>0</v>
      </c>
      <c r="R35" s="8">
        <f>IF(J35&gt;=$C$24,Ret_Mortgage,0)</f>
        <v>0</v>
      </c>
      <c r="S35" s="8">
        <f t="shared" si="9"/>
        <v>6253.60347997802</v>
      </c>
      <c r="T35" s="2">
        <f t="shared" si="10"/>
        <v>202857.28787931855</v>
      </c>
      <c r="X35" t="b">
        <f t="shared" ref="X35:X66" si="19">IF(Bought_3rd_House,IF(AND(J35&gt;=_3rd_Purchase_Date,J35&lt;_3rd_Paid_Off_Date),TRUE,FALSE),FALSE)</f>
        <v>0</v>
      </c>
      <c r="Y35" t="b">
        <f t="shared" ref="Y35:Y66" si="20">IF(Bought_4th_House,IF(AND(J35&gt;=_4th_Purchase_Date,J35&lt;_4th_Paid_Off_Date),TRUE,FALSE),FALSE)</f>
        <v>0</v>
      </c>
      <c r="Z35">
        <f>IF(AND(T35&gt;Total_to_Buy_3rd,Bought_3rd_House,ISNA(MATCH(1,$Z$1:$Z34,0))),1,0)</f>
        <v>0</v>
      </c>
    </row>
    <row r="36" spans="2:28" x14ac:dyDescent="0.25">
      <c r="B36" s="24" t="s">
        <v>36</v>
      </c>
      <c r="C36" s="29">
        <f>'[1]3208'!Down_Payment</f>
        <v>24000</v>
      </c>
      <c r="J36" s="1">
        <f t="shared" si="11"/>
        <v>44593</v>
      </c>
      <c r="K36" s="2">
        <f t="shared" si="12"/>
        <v>-277.19652002197972</v>
      </c>
      <c r="L36" s="8">
        <f t="shared" si="13"/>
        <v>1700</v>
      </c>
      <c r="M36" s="8">
        <f t="shared" si="14"/>
        <v>3431.34</v>
      </c>
      <c r="N36" s="8">
        <f t="shared" si="15"/>
        <v>709.5</v>
      </c>
      <c r="O36" s="8">
        <f t="shared" si="16"/>
        <v>689.96</v>
      </c>
      <c r="P36" s="8">
        <f t="shared" si="17"/>
        <v>0</v>
      </c>
      <c r="Q36" s="8">
        <f t="shared" si="18"/>
        <v>0</v>
      </c>
      <c r="R36" s="8">
        <f>IF(J36&gt;=$C$24,Ret_Mortgage,0)</f>
        <v>0</v>
      </c>
      <c r="S36" s="8">
        <f t="shared" si="9"/>
        <v>6253.60347997802</v>
      </c>
      <c r="T36" s="2">
        <f t="shared" si="10"/>
        <v>209110.89135929657</v>
      </c>
      <c r="X36" t="b">
        <f t="shared" si="19"/>
        <v>0</v>
      </c>
      <c r="Y36" t="b">
        <f t="shared" si="20"/>
        <v>0</v>
      </c>
      <c r="Z36">
        <f>IF(AND(T36&gt;Total_to_Buy_3rd,Bought_3rd_House,ISNA(MATCH(1,$Z$1:$Z35,0))),1,0)</f>
        <v>0</v>
      </c>
      <c r="AA36" s="2" t="s">
        <v>35</v>
      </c>
      <c r="AB36" s="2">
        <f>-INDEX('[1]3rd'!$N$5:$N$363,MATCH(0,'[1]3rd'!$N$5:$N$363,0)-1)</f>
        <v>6043.6881599999624</v>
      </c>
    </row>
    <row r="37" spans="2:28" x14ac:dyDescent="0.25">
      <c r="B37" s="30" t="s">
        <v>37</v>
      </c>
      <c r="C37" s="20">
        <v>11000</v>
      </c>
      <c r="J37" s="1">
        <f t="shared" si="11"/>
        <v>44621</v>
      </c>
      <c r="K37" s="2">
        <f t="shared" si="12"/>
        <v>-277.19652002197972</v>
      </c>
      <c r="L37" s="8">
        <f t="shared" si="13"/>
        <v>1700</v>
      </c>
      <c r="M37" s="8">
        <f t="shared" si="14"/>
        <v>3431.34</v>
      </c>
      <c r="N37" s="8">
        <f t="shared" si="15"/>
        <v>709.5</v>
      </c>
      <c r="O37" s="8">
        <f t="shared" si="16"/>
        <v>689.96</v>
      </c>
      <c r="P37" s="8">
        <f t="shared" si="17"/>
        <v>0</v>
      </c>
      <c r="Q37" s="8">
        <f t="shared" si="18"/>
        <v>0</v>
      </c>
      <c r="R37" s="8">
        <f>IF(J37&gt;=$C$24,Ret_Mortgage,0)</f>
        <v>0</v>
      </c>
      <c r="S37" s="8">
        <f t="shared" si="9"/>
        <v>6253.60347997802</v>
      </c>
      <c r="T37" s="2">
        <f t="shared" si="10"/>
        <v>215364.49483927459</v>
      </c>
      <c r="V37" s="13" t="s">
        <v>69</v>
      </c>
      <c r="X37" t="b">
        <f t="shared" si="19"/>
        <v>0</v>
      </c>
      <c r="Y37" t="b">
        <f t="shared" si="20"/>
        <v>0</v>
      </c>
      <c r="Z37">
        <f>IF(AND(T37&gt;Total_to_Buy_3rd,Bought_3rd_House,ISNA(MATCH(1,$Z$1:$Z36,0))),1,0)</f>
        <v>0</v>
      </c>
      <c r="AA37" s="2" t="s">
        <v>52</v>
      </c>
      <c r="AB37" s="2">
        <f>-INDEX('[1]4th'!$N$5:$N$363,MATCH(0,'[1]4th'!$N$5:$N$363,0)-1)</f>
        <v>6108.5906099999993</v>
      </c>
    </row>
    <row r="38" spans="2:28" x14ac:dyDescent="0.25">
      <c r="B38" s="16" t="s">
        <v>55</v>
      </c>
      <c r="C38" s="17">
        <f>SUM(C36:C37)</f>
        <v>35000</v>
      </c>
      <c r="J38" s="1">
        <f t="shared" si="11"/>
        <v>44652</v>
      </c>
      <c r="K38" s="2">
        <f t="shared" si="12"/>
        <v>-277.19652002197972</v>
      </c>
      <c r="L38" s="8">
        <f t="shared" si="13"/>
        <v>1700</v>
      </c>
      <c r="M38" s="8">
        <f t="shared" si="14"/>
        <v>3431.34</v>
      </c>
      <c r="N38" s="8">
        <f t="shared" si="15"/>
        <v>709.5</v>
      </c>
      <c r="O38" s="8">
        <f t="shared" si="16"/>
        <v>689.96</v>
      </c>
      <c r="P38" s="8">
        <f t="shared" si="17"/>
        <v>0</v>
      </c>
      <c r="Q38" s="8">
        <f t="shared" si="18"/>
        <v>0</v>
      </c>
      <c r="R38" s="8">
        <f>IF(J38&gt;=$C$24,Ret_Mortgage,0)</f>
        <v>0</v>
      </c>
      <c r="S38" s="8">
        <f t="shared" si="9"/>
        <v>6253.60347997802</v>
      </c>
      <c r="T38" s="2">
        <f t="shared" si="10"/>
        <v>221618.0983192526</v>
      </c>
      <c r="X38" t="b">
        <f t="shared" si="19"/>
        <v>0</v>
      </c>
      <c r="Y38" t="b">
        <f t="shared" si="20"/>
        <v>0</v>
      </c>
      <c r="Z38">
        <f>IF(AND(T38&gt;Total_to_Buy_3rd,Bought_3rd_House,ISNA(MATCH(1,$Z$1:$Z37,0))),1,0)</f>
        <v>0</v>
      </c>
    </row>
    <row r="39" spans="2:28" x14ac:dyDescent="0.25">
      <c r="J39" s="1">
        <f t="shared" si="11"/>
        <v>44682</v>
      </c>
      <c r="K39" s="2">
        <f t="shared" si="12"/>
        <v>-277.19652002197972</v>
      </c>
      <c r="L39" s="8">
        <f t="shared" si="13"/>
        <v>1700</v>
      </c>
      <c r="M39" s="8">
        <f t="shared" si="14"/>
        <v>3431.34</v>
      </c>
      <c r="N39" s="8">
        <f t="shared" si="15"/>
        <v>709.5</v>
      </c>
      <c r="O39" s="8">
        <f t="shared" si="16"/>
        <v>689.96</v>
      </c>
      <c r="P39" s="8">
        <f t="shared" si="17"/>
        <v>0</v>
      </c>
      <c r="Q39" s="8">
        <f t="shared" si="18"/>
        <v>0</v>
      </c>
      <c r="R39" s="8">
        <f>IF(J39&gt;=$C$24,Ret_Mortgage,0)</f>
        <v>0</v>
      </c>
      <c r="S39" s="8">
        <f t="shared" si="9"/>
        <v>6253.60347997802</v>
      </c>
      <c r="T39" s="2">
        <f t="shared" si="10"/>
        <v>227871.70179923062</v>
      </c>
      <c r="X39" t="b">
        <f t="shared" si="19"/>
        <v>0</v>
      </c>
      <c r="Y39" t="b">
        <f t="shared" si="20"/>
        <v>0</v>
      </c>
      <c r="Z39">
        <f>IF(AND(T39&gt;Total_to_Buy_3rd,Bought_3rd_House,ISNA(MATCH(1,$Z$1:$Z38,0))),1,0)</f>
        <v>0</v>
      </c>
      <c r="AA39" s="2" t="s">
        <v>5</v>
      </c>
      <c r="AB39" s="2" t="b">
        <v>1</v>
      </c>
    </row>
    <row r="40" spans="2:28" x14ac:dyDescent="0.25">
      <c r="J40" s="1">
        <f t="shared" si="11"/>
        <v>44713</v>
      </c>
      <c r="K40" s="2">
        <f t="shared" si="12"/>
        <v>-277.19652002197972</v>
      </c>
      <c r="L40" s="8">
        <f t="shared" si="13"/>
        <v>1700</v>
      </c>
      <c r="M40" s="8">
        <f t="shared" si="14"/>
        <v>3431.34</v>
      </c>
      <c r="N40" s="8">
        <f t="shared" si="15"/>
        <v>709.5</v>
      </c>
      <c r="O40" s="8">
        <f t="shared" si="16"/>
        <v>689.96</v>
      </c>
      <c r="P40" s="8">
        <f t="shared" si="17"/>
        <v>0</v>
      </c>
      <c r="Q40" s="8">
        <f t="shared" si="18"/>
        <v>0</v>
      </c>
      <c r="R40" s="8">
        <f>IF(J40&gt;=$C$24,Ret_Mortgage,0)</f>
        <v>0</v>
      </c>
      <c r="S40" s="8">
        <f t="shared" si="9"/>
        <v>6253.60347997802</v>
      </c>
      <c r="T40" s="2">
        <f t="shared" si="10"/>
        <v>234125.30527920864</v>
      </c>
      <c r="X40" t="b">
        <f t="shared" si="19"/>
        <v>0</v>
      </c>
      <c r="Y40" t="b">
        <f t="shared" si="20"/>
        <v>0</v>
      </c>
      <c r="Z40">
        <f>IF(AND(T40&gt;Total_to_Buy_3rd,Bought_3rd_House,ISNA(MATCH(1,$Z$1:$Z39,0))),1,0)</f>
        <v>0</v>
      </c>
      <c r="AA40" s="2" t="s">
        <v>18</v>
      </c>
      <c r="AB40" s="2" t="b">
        <v>0</v>
      </c>
    </row>
    <row r="41" spans="2:28" x14ac:dyDescent="0.25">
      <c r="J41" s="1">
        <f t="shared" si="11"/>
        <v>44743</v>
      </c>
      <c r="K41" s="2">
        <f t="shared" si="12"/>
        <v>-277.19652002197972</v>
      </c>
      <c r="L41" s="8">
        <f t="shared" si="13"/>
        <v>1700</v>
      </c>
      <c r="M41" s="8">
        <f t="shared" si="14"/>
        <v>3431.34</v>
      </c>
      <c r="N41" s="8">
        <f t="shared" si="15"/>
        <v>709.5</v>
      </c>
      <c r="O41" s="8">
        <f t="shared" si="16"/>
        <v>689.96</v>
      </c>
      <c r="P41" s="8">
        <f t="shared" si="17"/>
        <v>0</v>
      </c>
      <c r="Q41" s="8">
        <f t="shared" si="18"/>
        <v>0</v>
      </c>
      <c r="R41" s="8">
        <f>IF(J41&gt;=$C$24,Ret_Mortgage,0)</f>
        <v>0</v>
      </c>
      <c r="S41" s="8">
        <f t="shared" si="9"/>
        <v>6253.60347997802</v>
      </c>
      <c r="T41" s="2">
        <f t="shared" si="10"/>
        <v>240378.90875918666</v>
      </c>
      <c r="V41" s="13" t="s">
        <v>27</v>
      </c>
      <c r="X41" t="b">
        <f t="shared" si="19"/>
        <v>0</v>
      </c>
      <c r="Y41" t="b">
        <f t="shared" si="20"/>
        <v>0</v>
      </c>
      <c r="Z41">
        <f>IF(AND(T41&gt;Total_to_Buy_3rd,Bought_3rd_House,ISNA(MATCH(1,$Z$1:$Z40,0))),1,0)</f>
        <v>0</v>
      </c>
      <c r="AA41" s="2" t="s">
        <v>38</v>
      </c>
      <c r="AB41" t="b">
        <v>0</v>
      </c>
    </row>
    <row r="42" spans="2:28" x14ac:dyDescent="0.25">
      <c r="J42" s="1">
        <f t="shared" si="11"/>
        <v>44774</v>
      </c>
      <c r="K42" s="2">
        <f t="shared" si="12"/>
        <v>-277.19652002197972</v>
      </c>
      <c r="L42" s="8">
        <f t="shared" si="13"/>
        <v>1700</v>
      </c>
      <c r="M42" s="8">
        <f t="shared" si="14"/>
        <v>3431.34</v>
      </c>
      <c r="N42" s="8">
        <f t="shared" si="15"/>
        <v>709.5</v>
      </c>
      <c r="O42" s="8">
        <f t="shared" si="16"/>
        <v>689.96</v>
      </c>
      <c r="P42" s="8">
        <f t="shared" si="17"/>
        <v>0</v>
      </c>
      <c r="Q42" s="8">
        <f t="shared" si="18"/>
        <v>0</v>
      </c>
      <c r="R42" s="8">
        <f>IF(J42&gt;=$C$24,Ret_Mortgage,0)</f>
        <v>0</v>
      </c>
      <c r="S42" s="8">
        <f t="shared" si="9"/>
        <v>6253.60347997802</v>
      </c>
      <c r="T42" s="2">
        <f t="shared" si="10"/>
        <v>246632.51223916467</v>
      </c>
      <c r="X42" t="b">
        <f t="shared" si="19"/>
        <v>0</v>
      </c>
      <c r="Y42" t="b">
        <f t="shared" si="20"/>
        <v>0</v>
      </c>
      <c r="Z42">
        <f>IF(AND(T42&gt;Total_to_Buy_3rd,Bought_3rd_House,ISNA(MATCH(1,$Z$1:$Z41,0))),1,0)</f>
        <v>0</v>
      </c>
      <c r="AA42" s="2" t="s">
        <v>1</v>
      </c>
      <c r="AB42" s="2">
        <f>-Jesse_Extra</f>
        <v>-1700</v>
      </c>
    </row>
    <row r="43" spans="2:28" x14ac:dyDescent="0.25">
      <c r="J43" s="1">
        <f t="shared" si="11"/>
        <v>44805</v>
      </c>
      <c r="K43" s="2">
        <f t="shared" si="12"/>
        <v>-277.19652002197972</v>
      </c>
      <c r="L43" s="8">
        <f t="shared" si="13"/>
        <v>1700</v>
      </c>
      <c r="M43" s="8">
        <f t="shared" si="14"/>
        <v>3431.34</v>
      </c>
      <c r="N43" s="8">
        <f t="shared" si="15"/>
        <v>709.5</v>
      </c>
      <c r="O43" s="8">
        <f t="shared" si="16"/>
        <v>689.96</v>
      </c>
      <c r="P43" s="8">
        <f t="shared" si="17"/>
        <v>0</v>
      </c>
      <c r="Q43" s="8">
        <f t="shared" si="18"/>
        <v>0</v>
      </c>
      <c r="R43" s="8">
        <f>IF(J43&gt;=$C$24,Ret_Mortgage,0)</f>
        <v>0</v>
      </c>
      <c r="S43" s="8">
        <f t="shared" si="9"/>
        <v>6253.60347997802</v>
      </c>
      <c r="T43" s="2">
        <f t="shared" si="10"/>
        <v>252886.11571914269</v>
      </c>
      <c r="V43" s="13" t="s">
        <v>28</v>
      </c>
      <c r="X43" t="b">
        <f t="shared" si="19"/>
        <v>0</v>
      </c>
      <c r="Y43" t="b">
        <f t="shared" si="20"/>
        <v>0</v>
      </c>
      <c r="Z43">
        <f>IF(AND(T43&gt;Total_to_Buy_3rd,Bought_3rd_House,ISNA(MATCH(1,$Z$1:$Z42,0))),1,0)</f>
        <v>0</v>
      </c>
    </row>
    <row r="44" spans="2:28" x14ac:dyDescent="0.25">
      <c r="J44" s="1">
        <f t="shared" si="11"/>
        <v>44835</v>
      </c>
      <c r="K44" s="2">
        <f t="shared" si="12"/>
        <v>-277.19652002197972</v>
      </c>
      <c r="L44" s="8">
        <f t="shared" si="13"/>
        <v>1700</v>
      </c>
      <c r="M44" s="8">
        <f t="shared" si="14"/>
        <v>3431.34</v>
      </c>
      <c r="N44" s="8">
        <f t="shared" si="15"/>
        <v>709.5</v>
      </c>
      <c r="O44" s="8">
        <f t="shared" si="16"/>
        <v>689.96</v>
      </c>
      <c r="P44" s="8">
        <f t="shared" si="17"/>
        <v>0</v>
      </c>
      <c r="Q44" s="8">
        <f t="shared" si="18"/>
        <v>0</v>
      </c>
      <c r="R44" s="8">
        <f>IF(J44&gt;=$C$24,Ret_Mortgage,0)</f>
        <v>0</v>
      </c>
      <c r="S44" s="8">
        <f t="shared" si="9"/>
        <v>6253.60347997802</v>
      </c>
      <c r="T44" s="2">
        <f t="shared" si="10"/>
        <v>259139.71919912071</v>
      </c>
      <c r="X44" t="b">
        <f t="shared" si="19"/>
        <v>0</v>
      </c>
      <c r="Y44" t="b">
        <f t="shared" si="20"/>
        <v>0</v>
      </c>
      <c r="Z44">
        <f>IF(AND(T44&gt;Total_to_Buy_3rd,Bought_3rd_House,ISNA(MATCH(1,$Z$1:$Z43,0))),1,0)</f>
        <v>0</v>
      </c>
    </row>
    <row r="45" spans="2:28" x14ac:dyDescent="0.25">
      <c r="J45" s="1">
        <f t="shared" si="11"/>
        <v>44866</v>
      </c>
      <c r="K45" s="2">
        <f t="shared" si="12"/>
        <v>-277.19652002197972</v>
      </c>
      <c r="L45" s="8">
        <f t="shared" si="13"/>
        <v>1700</v>
      </c>
      <c r="M45" s="8">
        <f t="shared" si="14"/>
        <v>3431.34</v>
      </c>
      <c r="N45" s="8">
        <f t="shared" si="15"/>
        <v>709.5</v>
      </c>
      <c r="O45" s="8">
        <f t="shared" si="16"/>
        <v>689.96</v>
      </c>
      <c r="P45" s="8">
        <f t="shared" si="17"/>
        <v>0</v>
      </c>
      <c r="Q45" s="8">
        <f t="shared" si="18"/>
        <v>0</v>
      </c>
      <c r="R45" s="8">
        <f>IF(J45&gt;=$C$24,Ret_Mortgage,0)</f>
        <v>0</v>
      </c>
      <c r="S45" s="8">
        <f t="shared" si="9"/>
        <v>6253.60347997802</v>
      </c>
      <c r="T45" s="2">
        <f t="shared" si="10"/>
        <v>265393.32267909875</v>
      </c>
      <c r="X45" t="b">
        <f t="shared" si="19"/>
        <v>0</v>
      </c>
      <c r="Y45" t="b">
        <f t="shared" si="20"/>
        <v>0</v>
      </c>
      <c r="Z45">
        <f>IF(AND(T45&gt;Total_to_Buy_3rd,Bought_3rd_House,ISNA(MATCH(1,$Z$1:$Z44,0))),1,0)</f>
        <v>0</v>
      </c>
    </row>
    <row r="46" spans="2:28" x14ac:dyDescent="0.25">
      <c r="J46" s="1">
        <f t="shared" si="11"/>
        <v>44896</v>
      </c>
      <c r="K46" s="2">
        <f t="shared" si="12"/>
        <v>-277.19652002197972</v>
      </c>
      <c r="L46" s="8">
        <f t="shared" si="13"/>
        <v>1700</v>
      </c>
      <c r="M46" s="8">
        <f t="shared" si="14"/>
        <v>3431.34</v>
      </c>
      <c r="N46" s="8">
        <f t="shared" si="15"/>
        <v>709.5</v>
      </c>
      <c r="O46" s="8">
        <f t="shared" si="16"/>
        <v>689.96</v>
      </c>
      <c r="P46" s="8">
        <f t="shared" si="17"/>
        <v>0</v>
      </c>
      <c r="Q46" s="8">
        <f t="shared" si="18"/>
        <v>0</v>
      </c>
      <c r="R46" s="8">
        <f>IF(J46&gt;=$C$24,Ret_Mortgage,0)</f>
        <v>0</v>
      </c>
      <c r="S46" s="8">
        <f t="shared" si="9"/>
        <v>6253.60347997802</v>
      </c>
      <c r="T46" s="2">
        <f t="shared" si="10"/>
        <v>271646.9261590768</v>
      </c>
      <c r="X46" t="b">
        <f t="shared" si="19"/>
        <v>0</v>
      </c>
      <c r="Y46" t="b">
        <f t="shared" si="20"/>
        <v>0</v>
      </c>
      <c r="Z46">
        <f>IF(AND(T46&gt;Total_to_Buy_3rd,Bought_3rd_House,ISNA(MATCH(1,$Z$1:$Z45,0))),1,0)</f>
        <v>0</v>
      </c>
    </row>
    <row r="47" spans="2:28" x14ac:dyDescent="0.25">
      <c r="J47" s="1">
        <f t="shared" si="11"/>
        <v>44927</v>
      </c>
      <c r="K47" s="2">
        <f t="shared" si="12"/>
        <v>-277.19652002197972</v>
      </c>
      <c r="L47" s="8">
        <f t="shared" si="13"/>
        <v>1700</v>
      </c>
      <c r="M47" s="8">
        <f t="shared" si="14"/>
        <v>3431.34</v>
      </c>
      <c r="N47" s="8">
        <f t="shared" si="15"/>
        <v>709.5</v>
      </c>
      <c r="O47" s="8">
        <f t="shared" si="16"/>
        <v>689.96</v>
      </c>
      <c r="P47" s="8">
        <f t="shared" si="17"/>
        <v>0</v>
      </c>
      <c r="Q47" s="8">
        <f t="shared" si="18"/>
        <v>0</v>
      </c>
      <c r="R47" s="8">
        <f>IF(J47&gt;=$C$24,Ret_Mortgage,0)</f>
        <v>0</v>
      </c>
      <c r="S47" s="8">
        <f t="shared" si="9"/>
        <v>6253.60347997802</v>
      </c>
      <c r="T47" s="2">
        <f t="shared" si="10"/>
        <v>277900.52963905485</v>
      </c>
      <c r="X47" t="b">
        <f t="shared" si="19"/>
        <v>0</v>
      </c>
      <c r="Y47" t="b">
        <f t="shared" si="20"/>
        <v>0</v>
      </c>
      <c r="Z47">
        <f>IF(AND(T47&gt;Total_to_Buy_3rd,Bought_3rd_House,ISNA(MATCH(1,$Z$1:$Z46,0))),1,0)</f>
        <v>0</v>
      </c>
    </row>
    <row r="48" spans="2:28" x14ac:dyDescent="0.25">
      <c r="J48" s="1">
        <f t="shared" si="11"/>
        <v>44958</v>
      </c>
      <c r="K48" s="2">
        <f t="shared" si="12"/>
        <v>-277.19652002197972</v>
      </c>
      <c r="L48" s="8">
        <f t="shared" si="13"/>
        <v>1700</v>
      </c>
      <c r="M48" s="8">
        <f t="shared" si="14"/>
        <v>3431.34</v>
      </c>
      <c r="N48" s="8">
        <f t="shared" si="15"/>
        <v>709.5</v>
      </c>
      <c r="O48" s="8">
        <f t="shared" si="16"/>
        <v>689.96</v>
      </c>
      <c r="P48" s="8">
        <f t="shared" si="17"/>
        <v>0</v>
      </c>
      <c r="Q48" s="8">
        <f t="shared" si="18"/>
        <v>0</v>
      </c>
      <c r="R48" s="8">
        <f>IF(J48&gt;=$C$24,Ret_Mortgage,0)</f>
        <v>0</v>
      </c>
      <c r="S48" s="8">
        <f t="shared" si="9"/>
        <v>6253.60347997802</v>
      </c>
      <c r="T48" s="2">
        <f t="shared" si="10"/>
        <v>284154.13311903289</v>
      </c>
      <c r="X48" t="b">
        <f t="shared" si="19"/>
        <v>0</v>
      </c>
      <c r="Y48" t="b">
        <f t="shared" si="20"/>
        <v>0</v>
      </c>
      <c r="Z48">
        <f>IF(AND(T48&gt;Total_to_Buy_3rd,Bought_3rd_House,ISNA(MATCH(1,$Z$1:$Z47,0))),1,0)</f>
        <v>0</v>
      </c>
    </row>
    <row r="49" spans="10:26" x14ac:dyDescent="0.25">
      <c r="J49" s="1">
        <f t="shared" si="11"/>
        <v>44986</v>
      </c>
      <c r="K49" s="2">
        <f t="shared" si="12"/>
        <v>-277.19652002197972</v>
      </c>
      <c r="L49" s="8">
        <f t="shared" si="13"/>
        <v>1700</v>
      </c>
      <c r="M49" s="8">
        <f t="shared" si="14"/>
        <v>3431.34</v>
      </c>
      <c r="N49" s="8">
        <f t="shared" si="15"/>
        <v>709.5</v>
      </c>
      <c r="O49" s="8">
        <f t="shared" si="16"/>
        <v>689.96</v>
      </c>
      <c r="P49" s="8">
        <f t="shared" si="17"/>
        <v>0</v>
      </c>
      <c r="Q49" s="8">
        <f t="shared" si="18"/>
        <v>0</v>
      </c>
      <c r="R49" s="8">
        <f>IF(J49&gt;=$C$24,Ret_Mortgage,0)</f>
        <v>0</v>
      </c>
      <c r="S49" s="8">
        <f t="shared" si="9"/>
        <v>6253.60347997802</v>
      </c>
      <c r="T49" s="2">
        <f t="shared" si="10"/>
        <v>290407.73659901094</v>
      </c>
      <c r="X49" t="b">
        <f t="shared" si="19"/>
        <v>0</v>
      </c>
      <c r="Y49" t="b">
        <f t="shared" si="20"/>
        <v>0</v>
      </c>
      <c r="Z49">
        <f>IF(AND(T49&gt;Total_to_Buy_3rd,Bought_3rd_House,ISNA(MATCH(1,$Z$1:$Z48,0))),1,0)</f>
        <v>0</v>
      </c>
    </row>
    <row r="50" spans="10:26" x14ac:dyDescent="0.25">
      <c r="J50" s="1">
        <f t="shared" si="11"/>
        <v>45017</v>
      </c>
      <c r="K50" s="2">
        <f t="shared" si="12"/>
        <v>-277.19652002197972</v>
      </c>
      <c r="L50" s="8">
        <f t="shared" si="13"/>
        <v>1700</v>
      </c>
      <c r="M50" s="8">
        <f t="shared" si="14"/>
        <v>3431.34</v>
      </c>
      <c r="N50" s="8">
        <f t="shared" si="15"/>
        <v>709.5</v>
      </c>
      <c r="O50" s="8">
        <f t="shared" si="16"/>
        <v>689.96</v>
      </c>
      <c r="P50" s="8">
        <f t="shared" si="17"/>
        <v>0</v>
      </c>
      <c r="Q50" s="8">
        <f t="shared" si="18"/>
        <v>0</v>
      </c>
      <c r="R50" s="8">
        <f>IF(J50&gt;=$C$24,Ret_Mortgage,0)</f>
        <v>0</v>
      </c>
      <c r="S50" s="8">
        <f t="shared" si="9"/>
        <v>6253.60347997802</v>
      </c>
      <c r="T50" s="2">
        <f t="shared" si="10"/>
        <v>296661.34007898899</v>
      </c>
      <c r="V50" s="13" t="s">
        <v>43</v>
      </c>
      <c r="X50" t="b">
        <f t="shared" si="19"/>
        <v>0</v>
      </c>
      <c r="Y50" t="b">
        <f t="shared" si="20"/>
        <v>0</v>
      </c>
      <c r="Z50">
        <f>IF(AND(T50&gt;Total_to_Buy_3rd,Bought_3rd_House,ISNA(MATCH(1,$Z$1:$Z49,0))),1,0)</f>
        <v>0</v>
      </c>
    </row>
    <row r="51" spans="10:26" x14ac:dyDescent="0.25">
      <c r="J51" s="1">
        <f t="shared" si="11"/>
        <v>45047</v>
      </c>
      <c r="K51" s="2">
        <f t="shared" si="12"/>
        <v>-277.19652002197972</v>
      </c>
      <c r="L51" s="8">
        <f t="shared" si="13"/>
        <v>1700</v>
      </c>
      <c r="M51" s="8">
        <f t="shared" si="14"/>
        <v>3431.34</v>
      </c>
      <c r="N51" s="8">
        <f t="shared" si="15"/>
        <v>709.5</v>
      </c>
      <c r="O51" s="8">
        <f t="shared" si="16"/>
        <v>689.96</v>
      </c>
      <c r="P51" s="8">
        <f t="shared" si="17"/>
        <v>0</v>
      </c>
      <c r="Q51" s="8">
        <f t="shared" si="18"/>
        <v>0</v>
      </c>
      <c r="R51" s="8">
        <f>IF(J51&gt;=$C$24,Ret_Mortgage,0)</f>
        <v>0</v>
      </c>
      <c r="S51" s="8">
        <f t="shared" si="9"/>
        <v>6253.60347997802</v>
      </c>
      <c r="T51" s="2">
        <f t="shared" si="10"/>
        <v>302914.94355896703</v>
      </c>
      <c r="X51" t="b">
        <f t="shared" si="19"/>
        <v>0</v>
      </c>
      <c r="Y51" t="b">
        <f t="shared" si="20"/>
        <v>0</v>
      </c>
      <c r="Z51">
        <f>IF(AND(T51&gt;Total_to_Buy_3rd,Bought_3rd_House,ISNA(MATCH(1,$Z$1:$Z50,0))),1,0)</f>
        <v>0</v>
      </c>
    </row>
    <row r="52" spans="10:26" x14ac:dyDescent="0.25">
      <c r="J52" s="1">
        <f t="shared" si="11"/>
        <v>45078</v>
      </c>
      <c r="K52" s="2">
        <f t="shared" si="12"/>
        <v>-277.19652002197972</v>
      </c>
      <c r="L52" s="8">
        <f t="shared" si="13"/>
        <v>1700</v>
      </c>
      <c r="M52" s="8">
        <f t="shared" si="14"/>
        <v>3431.34</v>
      </c>
      <c r="N52" s="8">
        <f t="shared" si="15"/>
        <v>709.5</v>
      </c>
      <c r="O52" s="8">
        <f t="shared" si="16"/>
        <v>689.96</v>
      </c>
      <c r="P52" s="8">
        <f t="shared" si="17"/>
        <v>0</v>
      </c>
      <c r="Q52" s="8">
        <f t="shared" si="18"/>
        <v>0</v>
      </c>
      <c r="R52" s="8">
        <f>IF(J52&gt;=$C$24,Ret_Mortgage,0)</f>
        <v>0</v>
      </c>
      <c r="S52" s="8">
        <f t="shared" si="9"/>
        <v>6253.60347997802</v>
      </c>
      <c r="T52" s="2">
        <f t="shared" si="10"/>
        <v>309168.54703894508</v>
      </c>
      <c r="X52" t="b">
        <f t="shared" si="19"/>
        <v>0</v>
      </c>
      <c r="Y52" t="b">
        <f t="shared" si="20"/>
        <v>0</v>
      </c>
      <c r="Z52">
        <f>IF(AND(T52&gt;Total_to_Buy_3rd,Bought_3rd_House,ISNA(MATCH(1,$Z$1:$Z51,0))),1,0)</f>
        <v>0</v>
      </c>
    </row>
    <row r="53" spans="10:26" x14ac:dyDescent="0.25">
      <c r="J53" s="1">
        <f t="shared" si="11"/>
        <v>45108</v>
      </c>
      <c r="K53" s="2">
        <f t="shared" si="12"/>
        <v>-277.19652002197972</v>
      </c>
      <c r="L53" s="8">
        <f t="shared" si="13"/>
        <v>1700</v>
      </c>
      <c r="M53" s="8">
        <f t="shared" si="14"/>
        <v>0</v>
      </c>
      <c r="N53" s="8">
        <f t="shared" si="15"/>
        <v>709.5</v>
      </c>
      <c r="O53" s="8">
        <f t="shared" si="16"/>
        <v>689.96</v>
      </c>
      <c r="P53" s="8">
        <f t="shared" si="17"/>
        <v>0</v>
      </c>
      <c r="Q53" s="8">
        <f t="shared" si="18"/>
        <v>0</v>
      </c>
      <c r="R53" s="8">
        <f>IF(J53&gt;=$C$24,Ret_Mortgage,0)</f>
        <v>-1700</v>
      </c>
      <c r="S53" s="8">
        <f t="shared" si="9"/>
        <v>1122.2634799780203</v>
      </c>
      <c r="T53" s="2">
        <f t="shared" si="10"/>
        <v>310290.8105189231</v>
      </c>
      <c r="X53" t="b">
        <f t="shared" si="19"/>
        <v>0</v>
      </c>
      <c r="Y53" t="b">
        <f t="shared" si="20"/>
        <v>0</v>
      </c>
      <c r="Z53">
        <f>IF(AND(T53&gt;Total_to_Buy_3rd,Bought_3rd_House,ISNA(MATCH(1,$Z$1:$Z52,0))),1,0)</f>
        <v>0</v>
      </c>
    </row>
    <row r="54" spans="10:26" x14ac:dyDescent="0.25">
      <c r="J54" s="1">
        <f t="shared" si="11"/>
        <v>45139</v>
      </c>
      <c r="K54" s="2">
        <f t="shared" si="12"/>
        <v>-277.19652002197972</v>
      </c>
      <c r="L54" s="8">
        <f t="shared" si="13"/>
        <v>1700</v>
      </c>
      <c r="M54" s="8">
        <f t="shared" si="14"/>
        <v>0</v>
      </c>
      <c r="N54" s="8">
        <f t="shared" si="15"/>
        <v>709.5</v>
      </c>
      <c r="O54" s="8">
        <f t="shared" si="16"/>
        <v>689.96</v>
      </c>
      <c r="P54" s="8">
        <f t="shared" si="17"/>
        <v>0</v>
      </c>
      <c r="Q54" s="8">
        <f t="shared" si="18"/>
        <v>0</v>
      </c>
      <c r="R54" s="8">
        <f>IF(J54&gt;=$C$24,Ret_Mortgage,0)</f>
        <v>-1700</v>
      </c>
      <c r="S54" s="8">
        <f t="shared" si="9"/>
        <v>1122.2634799780203</v>
      </c>
      <c r="T54" s="2">
        <f t="shared" si="10"/>
        <v>311413.07399890112</v>
      </c>
      <c r="X54" t="b">
        <f t="shared" si="19"/>
        <v>0</v>
      </c>
      <c r="Y54" t="b">
        <f t="shared" si="20"/>
        <v>0</v>
      </c>
      <c r="Z54">
        <f>IF(AND(T54&gt;Total_to_Buy_3rd,Bought_3rd_House,ISNA(MATCH(1,$Z$1:$Z53,0))),1,0)</f>
        <v>0</v>
      </c>
    </row>
    <row r="55" spans="10:26" x14ac:dyDescent="0.25">
      <c r="J55" s="1">
        <f t="shared" si="11"/>
        <v>45170</v>
      </c>
      <c r="K55" s="2">
        <f t="shared" si="12"/>
        <v>-277.19652002197972</v>
      </c>
      <c r="L55" s="8">
        <f t="shared" si="13"/>
        <v>1700</v>
      </c>
      <c r="M55" s="8">
        <f t="shared" si="14"/>
        <v>0</v>
      </c>
      <c r="N55" s="8">
        <f t="shared" si="15"/>
        <v>709.5</v>
      </c>
      <c r="O55" s="8">
        <f t="shared" si="16"/>
        <v>689.96</v>
      </c>
      <c r="P55" s="8">
        <f t="shared" si="17"/>
        <v>0</v>
      </c>
      <c r="Q55" s="8">
        <f t="shared" si="18"/>
        <v>0</v>
      </c>
      <c r="R55" s="8">
        <f>IF(J55&gt;=$C$24,Ret_Mortgage,0)</f>
        <v>-1700</v>
      </c>
      <c r="S55" s="8">
        <f t="shared" si="9"/>
        <v>1122.2634799780203</v>
      </c>
      <c r="T55" s="2">
        <f t="shared" si="10"/>
        <v>312535.33747887914</v>
      </c>
      <c r="X55" t="b">
        <f t="shared" si="19"/>
        <v>0</v>
      </c>
      <c r="Y55" t="b">
        <f t="shared" si="20"/>
        <v>0</v>
      </c>
      <c r="Z55">
        <f>IF(AND(T55&gt;Total_to_Buy_3rd,Bought_3rd_House,ISNA(MATCH(1,$Z$1:$Z54,0))),1,0)</f>
        <v>0</v>
      </c>
    </row>
    <row r="56" spans="10:26" x14ac:dyDescent="0.25">
      <c r="J56" s="1">
        <f t="shared" si="11"/>
        <v>45200</v>
      </c>
      <c r="K56" s="2">
        <f t="shared" si="12"/>
        <v>-277.19652002197972</v>
      </c>
      <c r="L56" s="8">
        <f t="shared" si="13"/>
        <v>1700</v>
      </c>
      <c r="M56" s="8">
        <f t="shared" si="14"/>
        <v>0</v>
      </c>
      <c r="N56" s="8">
        <f t="shared" si="15"/>
        <v>709.5</v>
      </c>
      <c r="O56" s="8">
        <f t="shared" si="16"/>
        <v>689.96</v>
      </c>
      <c r="P56" s="8">
        <f t="shared" si="17"/>
        <v>0</v>
      </c>
      <c r="Q56" s="8">
        <f t="shared" si="18"/>
        <v>0</v>
      </c>
      <c r="R56" s="8">
        <f>IF(J56&gt;=$C$24,Ret_Mortgage,0)</f>
        <v>-1700</v>
      </c>
      <c r="S56" s="8">
        <f t="shared" si="9"/>
        <v>1122.2634799780203</v>
      </c>
      <c r="T56" s="2">
        <f t="shared" si="10"/>
        <v>313657.60095885716</v>
      </c>
      <c r="X56" t="b">
        <f t="shared" si="19"/>
        <v>0</v>
      </c>
      <c r="Y56" t="b">
        <f t="shared" si="20"/>
        <v>0</v>
      </c>
      <c r="Z56">
        <f>IF(AND(T56&gt;Total_to_Buy_3rd,Bought_3rd_House,ISNA(MATCH(1,$Z$1:$Z55,0))),1,0)</f>
        <v>0</v>
      </c>
    </row>
    <row r="57" spans="10:26" x14ac:dyDescent="0.25">
      <c r="J57" s="1">
        <f t="shared" si="11"/>
        <v>45231</v>
      </c>
      <c r="K57" s="2">
        <f t="shared" si="12"/>
        <v>-277.19652002197972</v>
      </c>
      <c r="L57" s="8">
        <f t="shared" si="13"/>
        <v>0</v>
      </c>
      <c r="M57" s="8">
        <f t="shared" si="14"/>
        <v>3431.34</v>
      </c>
      <c r="N57" s="8">
        <f t="shared" si="15"/>
        <v>709.5</v>
      </c>
      <c r="O57" s="8">
        <f t="shared" si="16"/>
        <v>689.96</v>
      </c>
      <c r="P57" s="8">
        <f t="shared" si="17"/>
        <v>0</v>
      </c>
      <c r="Q57" s="8">
        <f t="shared" si="18"/>
        <v>0</v>
      </c>
      <c r="R57" s="8">
        <f>IF(J57&gt;=$C$24,Ret_Mortgage,0)</f>
        <v>-1700</v>
      </c>
      <c r="S57" s="8">
        <f t="shared" si="9"/>
        <v>2853.6034799780209</v>
      </c>
      <c r="T57" s="2">
        <f t="shared" si="10"/>
        <v>316511.20443883521</v>
      </c>
      <c r="X57" t="b">
        <f t="shared" si="19"/>
        <v>0</v>
      </c>
      <c r="Y57" t="b">
        <f t="shared" si="20"/>
        <v>0</v>
      </c>
      <c r="Z57">
        <f>IF(AND(T57&gt;Total_to_Buy_3rd,Bought_3rd_House,ISNA(MATCH(1,$Z$1:$Z56,0))),1,0)</f>
        <v>0</v>
      </c>
    </row>
    <row r="58" spans="10:26" x14ac:dyDescent="0.25">
      <c r="J58" s="1">
        <f t="shared" si="11"/>
        <v>45261</v>
      </c>
      <c r="K58" s="2">
        <f t="shared" si="12"/>
        <v>-277.19652002197972</v>
      </c>
      <c r="L58" s="8">
        <f t="shared" si="13"/>
        <v>0</v>
      </c>
      <c r="M58" s="8">
        <f t="shared" si="14"/>
        <v>3431.34</v>
      </c>
      <c r="N58" s="8">
        <f t="shared" si="15"/>
        <v>709.5</v>
      </c>
      <c r="O58" s="8">
        <f t="shared" si="16"/>
        <v>689.96</v>
      </c>
      <c r="P58" s="8">
        <f t="shared" si="17"/>
        <v>0</v>
      </c>
      <c r="Q58" s="8">
        <f t="shared" si="18"/>
        <v>0</v>
      </c>
      <c r="R58" s="8">
        <f>IF(J58&gt;=$C$24,Ret_Mortgage,0)</f>
        <v>-1700</v>
      </c>
      <c r="S58" s="8">
        <f t="shared" si="9"/>
        <v>2853.6034799780209</v>
      </c>
      <c r="T58" s="2">
        <f t="shared" si="10"/>
        <v>319364.80791881325</v>
      </c>
      <c r="X58" t="b">
        <f t="shared" si="19"/>
        <v>0</v>
      </c>
      <c r="Y58" t="b">
        <f t="shared" si="20"/>
        <v>0</v>
      </c>
      <c r="Z58">
        <f>IF(AND(T58&gt;Total_to_Buy_3rd,Bought_3rd_House,ISNA(MATCH(1,$Z$1:$Z57,0))),1,0)</f>
        <v>0</v>
      </c>
    </row>
    <row r="59" spans="10:26" x14ac:dyDescent="0.25">
      <c r="J59" s="1">
        <f t="shared" si="11"/>
        <v>45292</v>
      </c>
      <c r="K59" s="2">
        <f t="shared" si="12"/>
        <v>-277.19652002197972</v>
      </c>
      <c r="L59" s="8">
        <f t="shared" si="13"/>
        <v>0</v>
      </c>
      <c r="M59" s="8">
        <f t="shared" si="14"/>
        <v>3431.34</v>
      </c>
      <c r="N59" s="8">
        <f t="shared" si="15"/>
        <v>709.5</v>
      </c>
      <c r="O59" s="8">
        <f t="shared" si="16"/>
        <v>689.96</v>
      </c>
      <c r="P59" s="8">
        <f t="shared" si="17"/>
        <v>0</v>
      </c>
      <c r="Q59" s="8">
        <f t="shared" si="18"/>
        <v>0</v>
      </c>
      <c r="R59" s="8">
        <f>IF(J59&gt;=$C$24,Ret_Mortgage,0)</f>
        <v>-1700</v>
      </c>
      <c r="S59" s="8">
        <f t="shared" si="9"/>
        <v>2853.6034799780209</v>
      </c>
      <c r="T59" s="2">
        <f t="shared" si="10"/>
        <v>322218.4113987913</v>
      </c>
      <c r="X59" t="b">
        <f t="shared" si="19"/>
        <v>0</v>
      </c>
      <c r="Y59" t="b">
        <f t="shared" si="20"/>
        <v>0</v>
      </c>
      <c r="Z59">
        <f>IF(AND(T59&gt;Total_to_Buy_3rd,Bought_3rd_House,ISNA(MATCH(1,$Z$1:$Z58,0))),1,0)</f>
        <v>0</v>
      </c>
    </row>
    <row r="60" spans="10:26" x14ac:dyDescent="0.25">
      <c r="J60" s="1">
        <f t="shared" si="11"/>
        <v>45323</v>
      </c>
      <c r="K60" s="2">
        <f t="shared" si="12"/>
        <v>-277.19652002197972</v>
      </c>
      <c r="L60" s="8">
        <f t="shared" si="13"/>
        <v>0</v>
      </c>
      <c r="M60" s="8">
        <f t="shared" si="14"/>
        <v>3431.34</v>
      </c>
      <c r="N60" s="8">
        <f t="shared" si="15"/>
        <v>709.5</v>
      </c>
      <c r="O60" s="8">
        <f t="shared" si="16"/>
        <v>689.96</v>
      </c>
      <c r="P60" s="8">
        <f t="shared" si="17"/>
        <v>0</v>
      </c>
      <c r="Q60" s="8">
        <f t="shared" si="18"/>
        <v>0</v>
      </c>
      <c r="R60" s="8">
        <f>IF(J60&gt;=$C$24,Ret_Mortgage,0)</f>
        <v>-1700</v>
      </c>
      <c r="S60" s="8">
        <f t="shared" si="9"/>
        <v>2853.6034799780209</v>
      </c>
      <c r="T60" s="2">
        <f t="shared" si="10"/>
        <v>325072.01487876935</v>
      </c>
      <c r="X60" t="b">
        <f t="shared" si="19"/>
        <v>0</v>
      </c>
      <c r="Y60" t="b">
        <f t="shared" si="20"/>
        <v>0</v>
      </c>
      <c r="Z60">
        <f>IF(AND(T60&gt;Total_to_Buy_3rd,Bought_3rd_House,ISNA(MATCH(1,$Z$1:$Z59,0))),1,0)</f>
        <v>0</v>
      </c>
    </row>
    <row r="61" spans="10:26" x14ac:dyDescent="0.25">
      <c r="J61" s="1">
        <f t="shared" si="11"/>
        <v>45352</v>
      </c>
      <c r="K61" s="2">
        <f t="shared" si="12"/>
        <v>-277.19652002197972</v>
      </c>
      <c r="L61" s="8">
        <f t="shared" si="13"/>
        <v>0</v>
      </c>
      <c r="M61" s="8">
        <f t="shared" si="14"/>
        <v>3431.34</v>
      </c>
      <c r="N61" s="8">
        <f t="shared" si="15"/>
        <v>709.5</v>
      </c>
      <c r="O61" s="8">
        <f t="shared" si="16"/>
        <v>689.96</v>
      </c>
      <c r="P61" s="8">
        <f t="shared" si="17"/>
        <v>0</v>
      </c>
      <c r="Q61" s="8">
        <f t="shared" si="18"/>
        <v>0</v>
      </c>
      <c r="R61" s="8">
        <f>IF(J61&gt;=$C$24,Ret_Mortgage,0)</f>
        <v>-1700</v>
      </c>
      <c r="S61" s="8">
        <f t="shared" si="9"/>
        <v>2853.6034799780209</v>
      </c>
      <c r="T61" s="2">
        <f t="shared" si="10"/>
        <v>327925.61835874739</v>
      </c>
      <c r="X61" t="b">
        <f t="shared" si="19"/>
        <v>0</v>
      </c>
      <c r="Y61" t="b">
        <f t="shared" si="20"/>
        <v>0</v>
      </c>
      <c r="Z61">
        <f>IF(AND(T61&gt;Total_to_Buy_3rd,Bought_3rd_House,ISNA(MATCH(1,$Z$1:$Z60,0))),1,0)</f>
        <v>0</v>
      </c>
    </row>
    <row r="62" spans="10:26" x14ac:dyDescent="0.25">
      <c r="J62" s="1">
        <f t="shared" si="11"/>
        <v>45383</v>
      </c>
      <c r="K62" s="2">
        <f t="shared" si="12"/>
        <v>-277.19652002197972</v>
      </c>
      <c r="L62" s="8">
        <f t="shared" si="13"/>
        <v>0</v>
      </c>
      <c r="M62" s="8">
        <f t="shared" si="14"/>
        <v>3431.34</v>
      </c>
      <c r="N62" s="8">
        <f t="shared" si="15"/>
        <v>709.5</v>
      </c>
      <c r="O62" s="8">
        <f t="shared" si="16"/>
        <v>689.96</v>
      </c>
      <c r="P62" s="8">
        <f t="shared" si="17"/>
        <v>0</v>
      </c>
      <c r="Q62" s="8">
        <f t="shared" si="18"/>
        <v>0</v>
      </c>
      <c r="R62" s="8">
        <f>IF(J62&gt;=$C$24,Ret_Mortgage,0)</f>
        <v>-1700</v>
      </c>
      <c r="S62" s="8">
        <f t="shared" si="9"/>
        <v>2853.6034799780209</v>
      </c>
      <c r="T62" s="2">
        <f t="shared" si="10"/>
        <v>330779.22183872544</v>
      </c>
      <c r="X62" t="b">
        <f t="shared" si="19"/>
        <v>0</v>
      </c>
      <c r="Y62" t="b">
        <f t="shared" si="20"/>
        <v>0</v>
      </c>
      <c r="Z62">
        <f>IF(AND(T62&gt;Total_to_Buy_3rd,Bought_3rd_House,ISNA(MATCH(1,$Z$1:$Z61,0))),1,0)</f>
        <v>0</v>
      </c>
    </row>
    <row r="63" spans="10:26" x14ac:dyDescent="0.25">
      <c r="J63" s="1">
        <f t="shared" si="11"/>
        <v>45413</v>
      </c>
      <c r="K63" s="2">
        <f t="shared" si="12"/>
        <v>-277.19652002197972</v>
      </c>
      <c r="L63" s="8">
        <f t="shared" si="13"/>
        <v>0</v>
      </c>
      <c r="M63" s="8">
        <f t="shared" si="14"/>
        <v>3431.34</v>
      </c>
      <c r="N63" s="8">
        <f t="shared" si="15"/>
        <v>709.5</v>
      </c>
      <c r="O63" s="8">
        <f t="shared" si="16"/>
        <v>689.96</v>
      </c>
      <c r="P63" s="8">
        <f t="shared" si="17"/>
        <v>0</v>
      </c>
      <c r="Q63" s="8">
        <f t="shared" si="18"/>
        <v>0</v>
      </c>
      <c r="R63" s="8">
        <f>IF(J63&gt;=$C$24,Ret_Mortgage,0)</f>
        <v>-1700</v>
      </c>
      <c r="S63" s="8">
        <f t="shared" si="9"/>
        <v>2853.6034799780209</v>
      </c>
      <c r="T63" s="2">
        <f t="shared" si="10"/>
        <v>333632.82531870349</v>
      </c>
      <c r="X63" t="b">
        <f t="shared" si="19"/>
        <v>0</v>
      </c>
      <c r="Y63" t="b">
        <f t="shared" si="20"/>
        <v>0</v>
      </c>
      <c r="Z63">
        <f>IF(AND(T63&gt;Total_to_Buy_3rd,Bought_3rd_House,ISNA(MATCH(1,$Z$1:$Z62,0))),1,0)</f>
        <v>0</v>
      </c>
    </row>
    <row r="64" spans="10:26" x14ac:dyDescent="0.25">
      <c r="J64" s="1">
        <f t="shared" si="11"/>
        <v>45444</v>
      </c>
      <c r="K64" s="2">
        <f t="shared" si="12"/>
        <v>-277.19652002197972</v>
      </c>
      <c r="L64" s="8">
        <f t="shared" si="13"/>
        <v>0</v>
      </c>
      <c r="M64" s="8">
        <f t="shared" si="14"/>
        <v>3431.34</v>
      </c>
      <c r="N64" s="8">
        <f t="shared" si="15"/>
        <v>709.5</v>
      </c>
      <c r="O64" s="8">
        <f t="shared" si="16"/>
        <v>689.96</v>
      </c>
      <c r="P64" s="8">
        <f t="shared" si="17"/>
        <v>0</v>
      </c>
      <c r="Q64" s="8">
        <f t="shared" si="18"/>
        <v>0</v>
      </c>
      <c r="R64" s="8">
        <f>IF(J64&gt;=$C$24,Ret_Mortgage,0)</f>
        <v>-1700</v>
      </c>
      <c r="S64" s="8">
        <f t="shared" si="9"/>
        <v>2853.6034799780209</v>
      </c>
      <c r="T64" s="2">
        <f t="shared" si="10"/>
        <v>336486.42879868153</v>
      </c>
      <c r="X64" t="b">
        <f t="shared" si="19"/>
        <v>0</v>
      </c>
      <c r="Y64" t="b">
        <f t="shared" si="20"/>
        <v>0</v>
      </c>
      <c r="Z64">
        <f>IF(AND(T64&gt;Total_to_Buy_3rd,Bought_3rd_House,ISNA(MATCH(1,$Z$1:$Z63,0))),1,0)</f>
        <v>0</v>
      </c>
    </row>
    <row r="65" spans="10:26" x14ac:dyDescent="0.25">
      <c r="J65" s="1">
        <f t="shared" si="11"/>
        <v>45474</v>
      </c>
      <c r="K65" s="2">
        <f t="shared" si="12"/>
        <v>0</v>
      </c>
      <c r="L65" s="8">
        <f t="shared" si="13"/>
        <v>0</v>
      </c>
      <c r="M65" s="8">
        <f t="shared" si="14"/>
        <v>3431.34</v>
      </c>
      <c r="N65" s="8">
        <f t="shared" si="15"/>
        <v>709.5</v>
      </c>
      <c r="O65" s="8">
        <f t="shared" si="16"/>
        <v>689.96</v>
      </c>
      <c r="P65" s="8">
        <f t="shared" si="17"/>
        <v>0</v>
      </c>
      <c r="Q65" s="8">
        <f t="shared" si="18"/>
        <v>0</v>
      </c>
      <c r="R65" s="8">
        <f>IF(J65&gt;=$C$24,Ret_Mortgage,0)</f>
        <v>-1700</v>
      </c>
      <c r="S65" s="8">
        <f t="shared" si="9"/>
        <v>3130.8</v>
      </c>
      <c r="T65" s="2">
        <f t="shared" si="10"/>
        <v>339617.22879868152</v>
      </c>
      <c r="V65" s="13" t="s">
        <v>31</v>
      </c>
      <c r="X65" t="b">
        <f t="shared" si="19"/>
        <v>0</v>
      </c>
      <c r="Y65" t="b">
        <f t="shared" si="20"/>
        <v>0</v>
      </c>
      <c r="Z65">
        <f>IF(AND(T65&gt;Total_to_Buy_3rd,Bought_3rd_House,ISNA(MATCH(1,$Z$1:$Z64,0))),1,0)</f>
        <v>0</v>
      </c>
    </row>
    <row r="66" spans="10:26" x14ac:dyDescent="0.25">
      <c r="J66" s="1">
        <f t="shared" si="11"/>
        <v>45505</v>
      </c>
      <c r="K66" s="2">
        <f t="shared" si="12"/>
        <v>0</v>
      </c>
      <c r="L66" s="8">
        <f t="shared" si="13"/>
        <v>0</v>
      </c>
      <c r="M66" s="8">
        <f t="shared" si="14"/>
        <v>3431.34</v>
      </c>
      <c r="N66" s="8">
        <f t="shared" si="15"/>
        <v>709.5</v>
      </c>
      <c r="O66" s="8">
        <f t="shared" si="16"/>
        <v>689.96</v>
      </c>
      <c r="P66" s="8">
        <f t="shared" si="17"/>
        <v>0</v>
      </c>
      <c r="Q66" s="8">
        <f t="shared" si="18"/>
        <v>0</v>
      </c>
      <c r="R66" s="8">
        <f>IF(J66&gt;=$C$24,Ret_Mortgage,0)</f>
        <v>-1700</v>
      </c>
      <c r="S66" s="8">
        <f t="shared" si="9"/>
        <v>3130.8</v>
      </c>
      <c r="T66" s="2">
        <f t="shared" si="10"/>
        <v>342748.02879868151</v>
      </c>
      <c r="V66" s="13" t="s">
        <v>31</v>
      </c>
      <c r="X66" t="b">
        <f t="shared" si="19"/>
        <v>0</v>
      </c>
      <c r="Y66" t="b">
        <f t="shared" si="20"/>
        <v>0</v>
      </c>
      <c r="Z66">
        <f>IF(AND(T66&gt;Total_to_Buy_3rd,Bought_3rd_House,ISNA(MATCH(1,$Z$1:$Z65,0))),1,0)</f>
        <v>0</v>
      </c>
    </row>
    <row r="67" spans="10:26" x14ac:dyDescent="0.25">
      <c r="J67" s="1">
        <f t="shared" si="11"/>
        <v>45536</v>
      </c>
      <c r="K67" s="2">
        <f t="shared" ref="K67:K98" si="21">IF(AB$39,IF(AND(J67&gt;=Car_Start_Date,J67&lt;EDATE(Car_Start_Date,Car_Loan_Term),J67&lt;=Car_Payoff_Date),Car_Payment,0),0)</f>
        <v>0</v>
      </c>
      <c r="L67" s="8">
        <f t="shared" ref="L67:L98" si="22">IF(AND(N67,O67),IF(OR(X67,Y67),0,IF(J67&lt;EDATE(Ret_Home_Purchase_Date,4),Jesse_Extra,0)),0)</f>
        <v>0</v>
      </c>
      <c r="M67" s="8">
        <f t="shared" ref="M67:M98" si="23">IF(OR(X67,Y67),0,IF(J67&lt;Anne_Temp_Until,Anne_Extra,IF(AND(J67&gt;Anne_Starts_Work,J67&lt;=Anne_Stops_Work),Anne_Extra,IF(J67&gt;=EDATE(Ret_Home_Purchase_Date,4),Anne_Extra,0))))</f>
        <v>3431.34</v>
      </c>
      <c r="N67" s="8">
        <f t="shared" ref="N67:N98" si="24">IF(OR(X67,Y67),0,_3208_Rent+_3208_Allotment)</f>
        <v>709.5</v>
      </c>
      <c r="O67" s="8">
        <f t="shared" ref="O67:O98" si="25">IF(OR(X67,Y67),0,_2924_Rent+_2924_Allotment)</f>
        <v>689.96</v>
      </c>
      <c r="P67" s="8">
        <f t="shared" ref="P67:P98" si="26">IF(OR(X67,Y67),0,IF(Bought_3rd_House,IF(J67=_3rd_Paid_Off_Date,_3rd_EOM_Balance+_3rd_Allotment,IF(J67&gt;_3rd_Paid_Off_Date,_3rd_Rent+_3rd_Allotment,0)),0))</f>
        <v>0</v>
      </c>
      <c r="Q67" s="8">
        <f t="shared" ref="Q67:Q98" si="27">IF(Bought_4th_House,IF(J67=_4th_Paid_Off_Date,_4th_EOM_Balance+_4th_Allotment,IF(J67&gt;_4th_Paid_Off_Date,_4th_Rent+_4th_Allotment,0)),0)</f>
        <v>0</v>
      </c>
      <c r="R67" s="8">
        <f>IF(J67&gt;=$C$24,Ret_Mortgage,0)</f>
        <v>-1700</v>
      </c>
      <c r="S67" s="8">
        <f t="shared" si="9"/>
        <v>3130.8</v>
      </c>
      <c r="T67" s="2">
        <f t="shared" si="10"/>
        <v>345878.8287986815</v>
      </c>
      <c r="V67" s="13" t="s">
        <v>31</v>
      </c>
      <c r="X67" t="b">
        <f t="shared" ref="X67:X98" si="28">IF(Bought_3rd_House,IF(AND(J67&gt;=_3rd_Purchase_Date,J67&lt;_3rd_Paid_Off_Date),TRUE,FALSE),FALSE)</f>
        <v>0</v>
      </c>
      <c r="Y67" t="b">
        <f t="shared" ref="Y67:Y98" si="29">IF(Bought_4th_House,IF(AND(J67&gt;=_4th_Purchase_Date,J67&lt;_4th_Paid_Off_Date),TRUE,FALSE),FALSE)</f>
        <v>0</v>
      </c>
      <c r="Z67">
        <f>IF(AND(T67&gt;Total_to_Buy_3rd,Bought_3rd_House,ISNA(MATCH(1,$Z$1:$Z66,0))),1,0)</f>
        <v>0</v>
      </c>
    </row>
    <row r="68" spans="10:26" x14ac:dyDescent="0.25">
      <c r="J68" s="1">
        <f t="shared" si="11"/>
        <v>45566</v>
      </c>
      <c r="K68" s="2">
        <f t="shared" si="21"/>
        <v>0</v>
      </c>
      <c r="L68" s="8">
        <f t="shared" si="22"/>
        <v>0</v>
      </c>
      <c r="M68" s="8">
        <f t="shared" si="23"/>
        <v>3431.34</v>
      </c>
      <c r="N68" s="8">
        <f t="shared" si="24"/>
        <v>709.5</v>
      </c>
      <c r="O68" s="8">
        <f t="shared" si="25"/>
        <v>689.96</v>
      </c>
      <c r="P68" s="8">
        <f t="shared" si="26"/>
        <v>0</v>
      </c>
      <c r="Q68" s="8">
        <f t="shared" si="27"/>
        <v>0</v>
      </c>
      <c r="R68" s="8">
        <f>IF(J68&gt;=$C$24,Ret_Mortgage,0)</f>
        <v>-1700</v>
      </c>
      <c r="S68" s="8">
        <f t="shared" ref="S68:S120" si="30">SUM(K68:R68)</f>
        <v>3130.8</v>
      </c>
      <c r="T68" s="2">
        <f t="shared" ref="T68:T120" si="31">IF(S68&lt;&gt;0,T67+S68-U67,0)</f>
        <v>349009.62879868149</v>
      </c>
      <c r="V68" s="13" t="s">
        <v>31</v>
      </c>
      <c r="X68" t="b">
        <f t="shared" si="28"/>
        <v>0</v>
      </c>
      <c r="Y68" t="b">
        <f t="shared" si="29"/>
        <v>0</v>
      </c>
      <c r="Z68">
        <f>IF(AND(T68&gt;Total_to_Buy_3rd,Bought_3rd_House,ISNA(MATCH(1,$Z$1:$Z67,0))),1,0)</f>
        <v>0</v>
      </c>
    </row>
    <row r="69" spans="10:26" x14ac:dyDescent="0.25">
      <c r="J69" s="1">
        <f t="shared" ref="J69:J120" si="32">EDATE(J68,1)</f>
        <v>45597</v>
      </c>
      <c r="K69" s="2">
        <f t="shared" si="21"/>
        <v>0</v>
      </c>
      <c r="L69" s="8">
        <f t="shared" si="22"/>
        <v>0</v>
      </c>
      <c r="M69" s="8">
        <f t="shared" si="23"/>
        <v>3431.34</v>
      </c>
      <c r="N69" s="8">
        <f t="shared" si="24"/>
        <v>709.5</v>
      </c>
      <c r="O69" s="8">
        <f t="shared" si="25"/>
        <v>689.96</v>
      </c>
      <c r="P69" s="8">
        <f t="shared" si="26"/>
        <v>0</v>
      </c>
      <c r="Q69" s="8">
        <f t="shared" si="27"/>
        <v>0</v>
      </c>
      <c r="R69" s="8">
        <f>IF(J69&gt;=$C$24,Ret_Mortgage,0)</f>
        <v>-1700</v>
      </c>
      <c r="S69" s="8">
        <f t="shared" si="30"/>
        <v>3130.8</v>
      </c>
      <c r="T69" s="2">
        <f t="shared" si="31"/>
        <v>352140.42879868147</v>
      </c>
      <c r="V69" s="13" t="s">
        <v>31</v>
      </c>
      <c r="X69" t="b">
        <f t="shared" si="28"/>
        <v>0</v>
      </c>
      <c r="Y69" t="b">
        <f t="shared" si="29"/>
        <v>0</v>
      </c>
      <c r="Z69">
        <f>IF(AND(T69&gt;Total_to_Buy_3rd,Bought_3rd_House,ISNA(MATCH(1,$Z$1:$Z68,0))),1,0)</f>
        <v>0</v>
      </c>
    </row>
    <row r="70" spans="10:26" x14ac:dyDescent="0.25">
      <c r="J70" s="1">
        <f t="shared" si="32"/>
        <v>45627</v>
      </c>
      <c r="K70" s="2">
        <f t="shared" si="21"/>
        <v>0</v>
      </c>
      <c r="L70" s="8">
        <f t="shared" si="22"/>
        <v>0</v>
      </c>
      <c r="M70" s="8">
        <f t="shared" si="23"/>
        <v>3431.34</v>
      </c>
      <c r="N70" s="8">
        <f t="shared" si="24"/>
        <v>709.5</v>
      </c>
      <c r="O70" s="8">
        <f t="shared" si="25"/>
        <v>689.96</v>
      </c>
      <c r="P70" s="8">
        <f t="shared" si="26"/>
        <v>0</v>
      </c>
      <c r="Q70" s="8">
        <f t="shared" si="27"/>
        <v>0</v>
      </c>
      <c r="R70" s="8">
        <f>IF(J70&gt;=$C$24,Ret_Mortgage,0)</f>
        <v>-1700</v>
      </c>
      <c r="S70" s="8">
        <f t="shared" si="30"/>
        <v>3130.8</v>
      </c>
      <c r="T70" s="2">
        <f t="shared" si="31"/>
        <v>355271.22879868146</v>
      </c>
      <c r="V70" s="13" t="s">
        <v>31</v>
      </c>
      <c r="X70" t="b">
        <f t="shared" si="28"/>
        <v>0</v>
      </c>
      <c r="Y70" t="b">
        <f t="shared" si="29"/>
        <v>0</v>
      </c>
      <c r="Z70">
        <f>IF(AND(T70&gt;Total_to_Buy_3rd,Bought_3rd_House,ISNA(MATCH(1,$Z$1:$Z69,0))),1,0)</f>
        <v>0</v>
      </c>
    </row>
    <row r="71" spans="10:26" x14ac:dyDescent="0.25">
      <c r="J71" s="1">
        <f t="shared" si="32"/>
        <v>45658</v>
      </c>
      <c r="K71" s="2">
        <f t="shared" si="21"/>
        <v>0</v>
      </c>
      <c r="L71" s="8">
        <f t="shared" si="22"/>
        <v>0</v>
      </c>
      <c r="M71" s="8">
        <f t="shared" si="23"/>
        <v>3431.34</v>
      </c>
      <c r="N71" s="8">
        <f t="shared" si="24"/>
        <v>709.5</v>
      </c>
      <c r="O71" s="8">
        <f t="shared" si="25"/>
        <v>689.96</v>
      </c>
      <c r="P71" s="8">
        <f t="shared" si="26"/>
        <v>0</v>
      </c>
      <c r="Q71" s="8">
        <f t="shared" si="27"/>
        <v>0</v>
      </c>
      <c r="R71" s="8">
        <f>IF(J71&gt;=$C$24,Ret_Mortgage,0)</f>
        <v>-1700</v>
      </c>
      <c r="S71" s="8">
        <f t="shared" si="30"/>
        <v>3130.8</v>
      </c>
      <c r="T71" s="2">
        <f t="shared" si="31"/>
        <v>358402.02879868145</v>
      </c>
      <c r="V71" s="13" t="s">
        <v>31</v>
      </c>
      <c r="X71" t="b">
        <f t="shared" si="28"/>
        <v>0</v>
      </c>
      <c r="Y71" t="b">
        <f t="shared" si="29"/>
        <v>0</v>
      </c>
      <c r="Z71">
        <f>IF(AND(T71&gt;Total_to_Buy_3rd,Bought_3rd_House,ISNA(MATCH(1,$Z$1:$Z70,0))),1,0)</f>
        <v>0</v>
      </c>
    </row>
    <row r="72" spans="10:26" x14ac:dyDescent="0.25">
      <c r="J72" s="1">
        <f t="shared" si="32"/>
        <v>45689</v>
      </c>
      <c r="K72" s="2">
        <f t="shared" si="21"/>
        <v>0</v>
      </c>
      <c r="L72" s="8">
        <f t="shared" si="22"/>
        <v>0</v>
      </c>
      <c r="M72" s="8">
        <f t="shared" si="23"/>
        <v>3431.34</v>
      </c>
      <c r="N72" s="8">
        <f t="shared" si="24"/>
        <v>709.5</v>
      </c>
      <c r="O72" s="8">
        <f t="shared" si="25"/>
        <v>689.96</v>
      </c>
      <c r="P72" s="8">
        <f t="shared" si="26"/>
        <v>0</v>
      </c>
      <c r="Q72" s="8">
        <f t="shared" si="27"/>
        <v>0</v>
      </c>
      <c r="R72" s="8">
        <f>IF(J72&gt;=$C$24,Ret_Mortgage,0)</f>
        <v>-1700</v>
      </c>
      <c r="S72" s="8">
        <f t="shared" si="30"/>
        <v>3130.8</v>
      </c>
      <c r="T72" s="2">
        <f t="shared" si="31"/>
        <v>361532.82879868144</v>
      </c>
      <c r="V72" s="13" t="s">
        <v>31</v>
      </c>
      <c r="X72" t="b">
        <f t="shared" si="28"/>
        <v>0</v>
      </c>
      <c r="Y72" t="b">
        <f t="shared" si="29"/>
        <v>0</v>
      </c>
      <c r="Z72">
        <f>IF(AND(T72&gt;Total_to_Buy_3rd,Bought_3rd_House,ISNA(MATCH(1,$Z$1:$Z71,0))),1,0)</f>
        <v>0</v>
      </c>
    </row>
    <row r="73" spans="10:26" x14ac:dyDescent="0.25">
      <c r="J73" s="1">
        <f t="shared" si="32"/>
        <v>45717</v>
      </c>
      <c r="K73" s="2">
        <f t="shared" si="21"/>
        <v>0</v>
      </c>
      <c r="L73" s="8">
        <f t="shared" si="22"/>
        <v>0</v>
      </c>
      <c r="M73" s="8">
        <f t="shared" si="23"/>
        <v>3431.34</v>
      </c>
      <c r="N73" s="8">
        <f t="shared" si="24"/>
        <v>709.5</v>
      </c>
      <c r="O73" s="8">
        <f t="shared" si="25"/>
        <v>689.96</v>
      </c>
      <c r="P73" s="8">
        <f t="shared" si="26"/>
        <v>0</v>
      </c>
      <c r="Q73" s="8">
        <f t="shared" si="27"/>
        <v>0</v>
      </c>
      <c r="R73" s="8">
        <f>IF(J73&gt;=$C$24,Ret_Mortgage,0)</f>
        <v>-1700</v>
      </c>
      <c r="S73" s="8">
        <f t="shared" si="30"/>
        <v>3130.8</v>
      </c>
      <c r="T73" s="2">
        <f t="shared" si="31"/>
        <v>364663.62879868143</v>
      </c>
      <c r="V73" s="13" t="s">
        <v>31</v>
      </c>
      <c r="X73" t="b">
        <f t="shared" si="28"/>
        <v>0</v>
      </c>
      <c r="Y73" t="b">
        <f t="shared" si="29"/>
        <v>0</v>
      </c>
      <c r="Z73">
        <f>IF(AND(T73&gt;Total_to_Buy_3rd,Bought_3rd_House,ISNA(MATCH(1,$Z$1:$Z72,0))),1,0)</f>
        <v>0</v>
      </c>
    </row>
    <row r="74" spans="10:26" x14ac:dyDescent="0.25">
      <c r="J74" s="1">
        <f t="shared" si="32"/>
        <v>45748</v>
      </c>
      <c r="K74" s="2">
        <f t="shared" si="21"/>
        <v>0</v>
      </c>
      <c r="L74" s="8">
        <f t="shared" si="22"/>
        <v>0</v>
      </c>
      <c r="M74" s="8">
        <f t="shared" si="23"/>
        <v>3431.34</v>
      </c>
      <c r="N74" s="8">
        <f t="shared" si="24"/>
        <v>709.5</v>
      </c>
      <c r="O74" s="8">
        <f t="shared" si="25"/>
        <v>689.96</v>
      </c>
      <c r="P74" s="8">
        <f t="shared" si="26"/>
        <v>0</v>
      </c>
      <c r="Q74" s="8">
        <f t="shared" si="27"/>
        <v>0</v>
      </c>
      <c r="R74" s="8">
        <f>IF(J74&gt;=$C$24,Ret_Mortgage,0)</f>
        <v>-1700</v>
      </c>
      <c r="S74" s="8">
        <f t="shared" si="30"/>
        <v>3130.8</v>
      </c>
      <c r="T74" s="2">
        <f t="shared" si="31"/>
        <v>367794.42879868142</v>
      </c>
      <c r="V74" s="13" t="s">
        <v>31</v>
      </c>
      <c r="X74" t="b">
        <f t="shared" si="28"/>
        <v>0</v>
      </c>
      <c r="Y74" t="b">
        <f t="shared" si="29"/>
        <v>0</v>
      </c>
      <c r="Z74">
        <f>IF(AND(T74&gt;Total_to_Buy_3rd,Bought_3rd_House,ISNA(MATCH(1,$Z$1:$Z73,0))),1,0)</f>
        <v>0</v>
      </c>
    </row>
    <row r="75" spans="10:26" x14ac:dyDescent="0.25">
      <c r="J75" s="1">
        <f t="shared" si="32"/>
        <v>45778</v>
      </c>
      <c r="K75" s="2">
        <f t="shared" si="21"/>
        <v>0</v>
      </c>
      <c r="L75" s="8">
        <f t="shared" si="22"/>
        <v>0</v>
      </c>
      <c r="M75" s="8">
        <f t="shared" si="23"/>
        <v>3431.34</v>
      </c>
      <c r="N75" s="8">
        <f t="shared" si="24"/>
        <v>709.5</v>
      </c>
      <c r="O75" s="8">
        <f t="shared" si="25"/>
        <v>689.96</v>
      </c>
      <c r="P75" s="8">
        <f t="shared" si="26"/>
        <v>0</v>
      </c>
      <c r="Q75" s="8">
        <f t="shared" si="27"/>
        <v>0</v>
      </c>
      <c r="R75" s="8">
        <f>IF(J75&gt;=$C$24,Ret_Mortgage,0)</f>
        <v>-1700</v>
      </c>
      <c r="S75" s="8">
        <f t="shared" si="30"/>
        <v>3130.8</v>
      </c>
      <c r="T75" s="2">
        <f t="shared" si="31"/>
        <v>370925.2287986814</v>
      </c>
      <c r="V75" s="13" t="s">
        <v>31</v>
      </c>
      <c r="X75" t="b">
        <f t="shared" si="28"/>
        <v>0</v>
      </c>
      <c r="Y75" t="b">
        <f t="shared" si="29"/>
        <v>0</v>
      </c>
      <c r="Z75">
        <f>IF(AND(T75&gt;Total_to_Buy_3rd,Bought_3rd_House,ISNA(MATCH(1,$Z$1:$Z74,0))),1,0)</f>
        <v>0</v>
      </c>
    </row>
    <row r="76" spans="10:26" x14ac:dyDescent="0.25">
      <c r="J76" s="1">
        <f t="shared" si="32"/>
        <v>45809</v>
      </c>
      <c r="K76" s="2">
        <f t="shared" si="21"/>
        <v>0</v>
      </c>
      <c r="L76" s="8">
        <f t="shared" si="22"/>
        <v>0</v>
      </c>
      <c r="M76" s="8">
        <f t="shared" si="23"/>
        <v>3431.34</v>
      </c>
      <c r="N76" s="8">
        <f t="shared" si="24"/>
        <v>709.5</v>
      </c>
      <c r="O76" s="8">
        <f t="shared" si="25"/>
        <v>689.96</v>
      </c>
      <c r="P76" s="8">
        <f t="shared" si="26"/>
        <v>0</v>
      </c>
      <c r="Q76" s="8">
        <f t="shared" si="27"/>
        <v>0</v>
      </c>
      <c r="R76" s="8">
        <f>IF(J76&gt;=$C$24,Ret_Mortgage,0)</f>
        <v>-1700</v>
      </c>
      <c r="S76" s="8">
        <f t="shared" si="30"/>
        <v>3130.8</v>
      </c>
      <c r="T76" s="2">
        <f t="shared" si="31"/>
        <v>374056.02879868139</v>
      </c>
      <c r="V76" s="13" t="s">
        <v>31</v>
      </c>
      <c r="X76" t="b">
        <f t="shared" si="28"/>
        <v>0</v>
      </c>
      <c r="Y76" t="b">
        <f t="shared" si="29"/>
        <v>0</v>
      </c>
      <c r="Z76">
        <f>IF(AND(T76&gt;Total_to_Buy_3rd,Bought_3rd_House,ISNA(MATCH(1,$Z$1:$Z75,0))),1,0)</f>
        <v>0</v>
      </c>
    </row>
    <row r="77" spans="10:26" x14ac:dyDescent="0.25">
      <c r="J77" s="1">
        <f t="shared" si="32"/>
        <v>45839</v>
      </c>
      <c r="K77" s="2">
        <f t="shared" si="21"/>
        <v>0</v>
      </c>
      <c r="L77" s="8">
        <f t="shared" si="22"/>
        <v>0</v>
      </c>
      <c r="M77" s="8">
        <f t="shared" si="23"/>
        <v>3431.34</v>
      </c>
      <c r="N77" s="8">
        <f t="shared" si="24"/>
        <v>709.5</v>
      </c>
      <c r="O77" s="8">
        <f t="shared" si="25"/>
        <v>689.96</v>
      </c>
      <c r="P77" s="8">
        <f t="shared" si="26"/>
        <v>0</v>
      </c>
      <c r="Q77" s="8">
        <f t="shared" si="27"/>
        <v>0</v>
      </c>
      <c r="R77" s="8">
        <f>IF(J77&gt;=$C$24,Ret_Mortgage,0)</f>
        <v>-1700</v>
      </c>
      <c r="S77" s="8">
        <f t="shared" si="30"/>
        <v>3130.8</v>
      </c>
      <c r="T77" s="2">
        <f t="shared" si="31"/>
        <v>377186.82879868138</v>
      </c>
      <c r="V77" s="13" t="s">
        <v>29</v>
      </c>
      <c r="X77" t="b">
        <f t="shared" si="28"/>
        <v>0</v>
      </c>
      <c r="Y77" t="b">
        <f t="shared" si="29"/>
        <v>0</v>
      </c>
      <c r="Z77">
        <f>IF(AND(T77&gt;Total_to_Buy_3rd,Bought_3rd_House,ISNA(MATCH(1,$Z$1:$Z76,0))),1,0)</f>
        <v>0</v>
      </c>
    </row>
    <row r="78" spans="10:26" x14ac:dyDescent="0.25">
      <c r="J78" s="1">
        <f t="shared" si="32"/>
        <v>45870</v>
      </c>
      <c r="K78" s="2">
        <f t="shared" si="21"/>
        <v>0</v>
      </c>
      <c r="L78" s="8">
        <f t="shared" si="22"/>
        <v>0</v>
      </c>
      <c r="M78" s="8">
        <f t="shared" si="23"/>
        <v>3431.34</v>
      </c>
      <c r="N78" s="8">
        <f t="shared" si="24"/>
        <v>709.5</v>
      </c>
      <c r="O78" s="8">
        <f t="shared" si="25"/>
        <v>689.96</v>
      </c>
      <c r="P78" s="8">
        <f t="shared" si="26"/>
        <v>0</v>
      </c>
      <c r="Q78" s="8">
        <f t="shared" si="27"/>
        <v>0</v>
      </c>
      <c r="R78" s="8">
        <f>IF(J78&gt;=$C$24,Ret_Mortgage,0)</f>
        <v>-1700</v>
      </c>
      <c r="S78" s="8">
        <f t="shared" si="30"/>
        <v>3130.8</v>
      </c>
      <c r="T78" s="2">
        <f t="shared" si="31"/>
        <v>380317.62879868137</v>
      </c>
      <c r="V78" s="13" t="s">
        <v>30</v>
      </c>
      <c r="X78" t="b">
        <f t="shared" si="28"/>
        <v>0</v>
      </c>
      <c r="Y78" t="b">
        <f t="shared" si="29"/>
        <v>0</v>
      </c>
      <c r="Z78">
        <f>IF(AND(T78&gt;Total_to_Buy_3rd,Bought_3rd_House,ISNA(MATCH(1,$Z$1:$Z77,0))),1,0)</f>
        <v>0</v>
      </c>
    </row>
    <row r="79" spans="10:26" x14ac:dyDescent="0.25">
      <c r="J79" s="1">
        <f t="shared" si="32"/>
        <v>45901</v>
      </c>
      <c r="K79" s="2">
        <f t="shared" si="21"/>
        <v>0</v>
      </c>
      <c r="L79" s="8">
        <f t="shared" si="22"/>
        <v>0</v>
      </c>
      <c r="M79" s="8">
        <f t="shared" si="23"/>
        <v>3431.34</v>
      </c>
      <c r="N79" s="8">
        <f t="shared" si="24"/>
        <v>709.5</v>
      </c>
      <c r="O79" s="8">
        <f t="shared" si="25"/>
        <v>689.96</v>
      </c>
      <c r="P79" s="8">
        <f t="shared" si="26"/>
        <v>0</v>
      </c>
      <c r="Q79" s="8">
        <f t="shared" si="27"/>
        <v>0</v>
      </c>
      <c r="R79" s="8">
        <f>IF(J79&gt;=$C$24,Ret_Mortgage,0)</f>
        <v>-1700</v>
      </c>
      <c r="S79" s="8">
        <f t="shared" si="30"/>
        <v>3130.8</v>
      </c>
      <c r="T79" s="2">
        <f t="shared" si="31"/>
        <v>383448.42879868136</v>
      </c>
      <c r="V79" s="13" t="s">
        <v>32</v>
      </c>
      <c r="X79" t="b">
        <f t="shared" si="28"/>
        <v>0</v>
      </c>
      <c r="Y79" t="b">
        <f t="shared" si="29"/>
        <v>0</v>
      </c>
      <c r="Z79">
        <f>IF(AND(T79&gt;Total_to_Buy_3rd,Bought_3rd_House,ISNA(MATCH(1,$Z$1:$Z78,0))),1,0)</f>
        <v>0</v>
      </c>
    </row>
    <row r="80" spans="10:26" x14ac:dyDescent="0.25">
      <c r="J80" s="1">
        <f t="shared" si="32"/>
        <v>45931</v>
      </c>
      <c r="K80" s="2">
        <f t="shared" si="21"/>
        <v>0</v>
      </c>
      <c r="L80" s="8">
        <f t="shared" si="22"/>
        <v>0</v>
      </c>
      <c r="M80" s="8">
        <f t="shared" si="23"/>
        <v>3431.34</v>
      </c>
      <c r="N80" s="8">
        <f t="shared" si="24"/>
        <v>709.5</v>
      </c>
      <c r="O80" s="8">
        <f t="shared" si="25"/>
        <v>689.96</v>
      </c>
      <c r="P80" s="8">
        <f t="shared" si="26"/>
        <v>0</v>
      </c>
      <c r="Q80" s="8">
        <f t="shared" si="27"/>
        <v>0</v>
      </c>
      <c r="R80" s="8">
        <f>IF(J80&gt;=$C$24,Ret_Mortgage,0)</f>
        <v>-1700</v>
      </c>
      <c r="S80" s="8">
        <f t="shared" si="30"/>
        <v>3130.8</v>
      </c>
      <c r="T80" s="2">
        <f t="shared" si="31"/>
        <v>386579.22879868135</v>
      </c>
      <c r="X80" t="b">
        <f t="shared" si="28"/>
        <v>0</v>
      </c>
      <c r="Y80" t="b">
        <f t="shared" si="29"/>
        <v>0</v>
      </c>
      <c r="Z80">
        <f>IF(AND(T80&gt;Total_to_Buy_3rd,Bought_3rd_House,ISNA(MATCH(1,$Z$1:$Z79,0))),1,0)</f>
        <v>0</v>
      </c>
    </row>
    <row r="81" spans="10:26" x14ac:dyDescent="0.25">
      <c r="J81" s="1">
        <f t="shared" si="32"/>
        <v>45962</v>
      </c>
      <c r="K81" s="2">
        <f t="shared" si="21"/>
        <v>0</v>
      </c>
      <c r="L81" s="8">
        <f t="shared" si="22"/>
        <v>0</v>
      </c>
      <c r="M81" s="8">
        <f t="shared" si="23"/>
        <v>3431.34</v>
      </c>
      <c r="N81" s="8">
        <f t="shared" si="24"/>
        <v>709.5</v>
      </c>
      <c r="O81" s="8">
        <f t="shared" si="25"/>
        <v>689.96</v>
      </c>
      <c r="P81" s="8">
        <f t="shared" si="26"/>
        <v>0</v>
      </c>
      <c r="Q81" s="8">
        <f t="shared" si="27"/>
        <v>0</v>
      </c>
      <c r="R81" s="8">
        <f>IF(J81&gt;=$C$24,Ret_Mortgage,0)</f>
        <v>-1700</v>
      </c>
      <c r="S81" s="8">
        <f t="shared" si="30"/>
        <v>3130.8</v>
      </c>
      <c r="T81" s="2">
        <f t="shared" si="31"/>
        <v>389710.02879868133</v>
      </c>
      <c r="X81" t="b">
        <f t="shared" si="28"/>
        <v>0</v>
      </c>
      <c r="Y81" t="b">
        <f t="shared" si="29"/>
        <v>0</v>
      </c>
      <c r="Z81">
        <f>IF(AND(T81&gt;Total_to_Buy_3rd,Bought_3rd_House,ISNA(MATCH(1,$Z$1:$Z80,0))),1,0)</f>
        <v>0</v>
      </c>
    </row>
    <row r="82" spans="10:26" x14ac:dyDescent="0.25">
      <c r="J82" s="1">
        <f t="shared" si="32"/>
        <v>45992</v>
      </c>
      <c r="K82" s="2">
        <f t="shared" si="21"/>
        <v>0</v>
      </c>
      <c r="L82" s="8">
        <f t="shared" si="22"/>
        <v>0</v>
      </c>
      <c r="M82" s="8">
        <f t="shared" si="23"/>
        <v>3431.34</v>
      </c>
      <c r="N82" s="8">
        <f t="shared" si="24"/>
        <v>709.5</v>
      </c>
      <c r="O82" s="8">
        <f t="shared" si="25"/>
        <v>689.96</v>
      </c>
      <c r="P82" s="8">
        <f t="shared" si="26"/>
        <v>0</v>
      </c>
      <c r="Q82" s="8">
        <f t="shared" si="27"/>
        <v>0</v>
      </c>
      <c r="R82" s="8">
        <f>IF(J82&gt;=$C$24,Ret_Mortgage,0)</f>
        <v>-1700</v>
      </c>
      <c r="S82" s="8">
        <f t="shared" si="30"/>
        <v>3130.8</v>
      </c>
      <c r="T82" s="2">
        <f t="shared" si="31"/>
        <v>392840.82879868132</v>
      </c>
      <c r="X82" t="b">
        <f t="shared" si="28"/>
        <v>0</v>
      </c>
      <c r="Y82" t="b">
        <f t="shared" si="29"/>
        <v>0</v>
      </c>
      <c r="Z82">
        <f>IF(AND(T82&gt;Total_to_Buy_3rd,Bought_3rd_House,ISNA(MATCH(1,$Z$1:$Z81,0))),1,0)</f>
        <v>0</v>
      </c>
    </row>
    <row r="83" spans="10:26" x14ac:dyDescent="0.25">
      <c r="J83" s="1">
        <f t="shared" si="32"/>
        <v>46023</v>
      </c>
      <c r="K83" s="2">
        <f t="shared" si="21"/>
        <v>0</v>
      </c>
      <c r="L83" s="8">
        <f t="shared" si="22"/>
        <v>0</v>
      </c>
      <c r="M83" s="8">
        <f t="shared" si="23"/>
        <v>3431.34</v>
      </c>
      <c r="N83" s="8">
        <f t="shared" si="24"/>
        <v>709.5</v>
      </c>
      <c r="O83" s="8">
        <f t="shared" si="25"/>
        <v>689.96</v>
      </c>
      <c r="P83" s="8">
        <f t="shared" si="26"/>
        <v>0</v>
      </c>
      <c r="Q83" s="8">
        <f t="shared" si="27"/>
        <v>0</v>
      </c>
      <c r="R83" s="8">
        <f>IF(J83&gt;=$C$24,Ret_Mortgage,0)</f>
        <v>-1700</v>
      </c>
      <c r="S83" s="8">
        <f t="shared" si="30"/>
        <v>3130.8</v>
      </c>
      <c r="T83" s="2">
        <f t="shared" si="31"/>
        <v>395971.62879868131</v>
      </c>
      <c r="X83" t="b">
        <f t="shared" si="28"/>
        <v>0</v>
      </c>
      <c r="Y83" t="b">
        <f t="shared" si="29"/>
        <v>0</v>
      </c>
      <c r="Z83">
        <f>IF(AND(T83&gt;Total_to_Buy_3rd,Bought_3rd_House,ISNA(MATCH(1,$Z$1:$Z82,0))),1,0)</f>
        <v>0</v>
      </c>
    </row>
    <row r="84" spans="10:26" x14ac:dyDescent="0.25">
      <c r="J84" s="1">
        <f t="shared" si="32"/>
        <v>46054</v>
      </c>
      <c r="K84" s="2">
        <f t="shared" si="21"/>
        <v>0</v>
      </c>
      <c r="L84" s="8">
        <f t="shared" si="22"/>
        <v>0</v>
      </c>
      <c r="M84" s="8">
        <f t="shared" si="23"/>
        <v>3431.34</v>
      </c>
      <c r="N84" s="8">
        <f t="shared" si="24"/>
        <v>709.5</v>
      </c>
      <c r="O84" s="8">
        <f t="shared" si="25"/>
        <v>689.96</v>
      </c>
      <c r="P84" s="8">
        <f t="shared" si="26"/>
        <v>0</v>
      </c>
      <c r="Q84" s="8">
        <f t="shared" si="27"/>
        <v>0</v>
      </c>
      <c r="R84" s="8">
        <f>IF(J84&gt;=$C$24,Ret_Mortgage,0)</f>
        <v>-1700</v>
      </c>
      <c r="S84" s="8">
        <f t="shared" si="30"/>
        <v>3130.8</v>
      </c>
      <c r="T84" s="2">
        <f t="shared" si="31"/>
        <v>399102.4287986813</v>
      </c>
      <c r="X84" t="b">
        <f t="shared" si="28"/>
        <v>0</v>
      </c>
      <c r="Y84" t="b">
        <f t="shared" si="29"/>
        <v>0</v>
      </c>
      <c r="Z84">
        <f>IF(AND(T84&gt;Total_to_Buy_3rd,Bought_3rd_House,ISNA(MATCH(1,$Z$1:$Z83,0))),1,0)</f>
        <v>0</v>
      </c>
    </row>
    <row r="85" spans="10:26" x14ac:dyDescent="0.25">
      <c r="J85" s="1">
        <f t="shared" si="32"/>
        <v>46082</v>
      </c>
      <c r="K85" s="2">
        <f t="shared" si="21"/>
        <v>0</v>
      </c>
      <c r="L85" s="8">
        <f t="shared" si="22"/>
        <v>0</v>
      </c>
      <c r="M85" s="8">
        <f t="shared" si="23"/>
        <v>3431.34</v>
      </c>
      <c r="N85" s="8">
        <f t="shared" si="24"/>
        <v>709.5</v>
      </c>
      <c r="O85" s="8">
        <f t="shared" si="25"/>
        <v>689.96</v>
      </c>
      <c r="P85" s="8">
        <f t="shared" si="26"/>
        <v>0</v>
      </c>
      <c r="Q85" s="8">
        <f t="shared" si="27"/>
        <v>0</v>
      </c>
      <c r="R85" s="8">
        <f>IF(J85&gt;=$C$24,Ret_Mortgage,0)</f>
        <v>-1700</v>
      </c>
      <c r="S85" s="8">
        <f t="shared" si="30"/>
        <v>3130.8</v>
      </c>
      <c r="T85" s="2">
        <f t="shared" si="31"/>
        <v>402233.22879868129</v>
      </c>
      <c r="X85" t="b">
        <f t="shared" si="28"/>
        <v>0</v>
      </c>
      <c r="Y85" t="b">
        <f t="shared" si="29"/>
        <v>0</v>
      </c>
      <c r="Z85">
        <f>IF(AND(T85&gt;Total_to_Buy_3rd,Bought_3rd_House,ISNA(MATCH(1,$Z$1:$Z84,0))),1,0)</f>
        <v>0</v>
      </c>
    </row>
    <row r="86" spans="10:26" x14ac:dyDescent="0.25">
      <c r="J86" s="1">
        <f t="shared" si="32"/>
        <v>46113</v>
      </c>
      <c r="K86" s="2">
        <f t="shared" si="21"/>
        <v>0</v>
      </c>
      <c r="L86" s="8">
        <f t="shared" si="22"/>
        <v>0</v>
      </c>
      <c r="M86" s="8">
        <f t="shared" si="23"/>
        <v>3431.34</v>
      </c>
      <c r="N86" s="8">
        <f t="shared" si="24"/>
        <v>709.5</v>
      </c>
      <c r="O86" s="8">
        <f t="shared" si="25"/>
        <v>689.96</v>
      </c>
      <c r="P86" s="8">
        <f t="shared" si="26"/>
        <v>0</v>
      </c>
      <c r="Q86" s="8">
        <f t="shared" si="27"/>
        <v>0</v>
      </c>
      <c r="R86" s="8">
        <f>IF(J86&gt;=$C$24,Ret_Mortgage,0)</f>
        <v>-1700</v>
      </c>
      <c r="S86" s="8">
        <f t="shared" si="30"/>
        <v>3130.8</v>
      </c>
      <c r="T86" s="2">
        <f t="shared" si="31"/>
        <v>405364.02879868128</v>
      </c>
      <c r="X86" t="b">
        <f t="shared" si="28"/>
        <v>0</v>
      </c>
      <c r="Y86" t="b">
        <f t="shared" si="29"/>
        <v>0</v>
      </c>
      <c r="Z86">
        <f>IF(AND(T86&gt;Total_to_Buy_3rd,Bought_3rd_House,ISNA(MATCH(1,$Z$1:$Z85,0))),1,0)</f>
        <v>0</v>
      </c>
    </row>
    <row r="87" spans="10:26" x14ac:dyDescent="0.25">
      <c r="J87" s="1">
        <f t="shared" si="32"/>
        <v>46143</v>
      </c>
      <c r="K87" s="2">
        <f t="shared" si="21"/>
        <v>0</v>
      </c>
      <c r="L87" s="8">
        <f t="shared" si="22"/>
        <v>0</v>
      </c>
      <c r="M87" s="8">
        <f t="shared" si="23"/>
        <v>3431.34</v>
      </c>
      <c r="N87" s="8">
        <f t="shared" si="24"/>
        <v>709.5</v>
      </c>
      <c r="O87" s="8">
        <f t="shared" si="25"/>
        <v>689.96</v>
      </c>
      <c r="P87" s="8">
        <f t="shared" si="26"/>
        <v>0</v>
      </c>
      <c r="Q87" s="8">
        <f t="shared" si="27"/>
        <v>0</v>
      </c>
      <c r="R87" s="8">
        <f>IF(J87&gt;=$C$24,Ret_Mortgage,0)</f>
        <v>-1700</v>
      </c>
      <c r="S87" s="8">
        <f t="shared" si="30"/>
        <v>3130.8</v>
      </c>
      <c r="T87" s="2">
        <f t="shared" si="31"/>
        <v>408494.82879868126</v>
      </c>
      <c r="X87" t="b">
        <f t="shared" si="28"/>
        <v>0</v>
      </c>
      <c r="Y87" t="b">
        <f t="shared" si="29"/>
        <v>0</v>
      </c>
      <c r="Z87">
        <f>IF(AND(T87&gt;Total_to_Buy_3rd,Bought_3rd_House,ISNA(MATCH(1,$Z$1:$Z86,0))),1,0)</f>
        <v>0</v>
      </c>
    </row>
    <row r="88" spans="10:26" x14ac:dyDescent="0.25">
      <c r="J88" s="1">
        <f t="shared" si="32"/>
        <v>46174</v>
      </c>
      <c r="K88" s="2">
        <f t="shared" si="21"/>
        <v>0</v>
      </c>
      <c r="L88" s="8">
        <f t="shared" si="22"/>
        <v>0</v>
      </c>
      <c r="M88" s="8">
        <f t="shared" si="23"/>
        <v>3431.34</v>
      </c>
      <c r="N88" s="8">
        <f t="shared" si="24"/>
        <v>709.5</v>
      </c>
      <c r="O88" s="8">
        <f t="shared" si="25"/>
        <v>689.96</v>
      </c>
      <c r="P88" s="8">
        <f t="shared" si="26"/>
        <v>0</v>
      </c>
      <c r="Q88" s="8">
        <f t="shared" si="27"/>
        <v>0</v>
      </c>
      <c r="R88" s="8">
        <f>IF(J88&gt;=$C$24,Ret_Mortgage,0)</f>
        <v>-1700</v>
      </c>
      <c r="S88" s="8">
        <f t="shared" si="30"/>
        <v>3130.8</v>
      </c>
      <c r="T88" s="2">
        <f t="shared" si="31"/>
        <v>411625.62879868125</v>
      </c>
      <c r="X88" t="b">
        <f t="shared" si="28"/>
        <v>0</v>
      </c>
      <c r="Y88" t="b">
        <f t="shared" si="29"/>
        <v>0</v>
      </c>
      <c r="Z88">
        <f>IF(AND(T88&gt;Total_to_Buy_3rd,Bought_3rd_House,ISNA(MATCH(1,$Z$1:$Z87,0))),1,0)</f>
        <v>0</v>
      </c>
    </row>
    <row r="89" spans="10:26" x14ac:dyDescent="0.25">
      <c r="J89" s="1">
        <f t="shared" si="32"/>
        <v>46204</v>
      </c>
      <c r="K89" s="2">
        <f t="shared" si="21"/>
        <v>0</v>
      </c>
      <c r="L89" s="8">
        <f t="shared" si="22"/>
        <v>0</v>
      </c>
      <c r="M89" s="8">
        <f t="shared" si="23"/>
        <v>3431.34</v>
      </c>
      <c r="N89" s="8">
        <f t="shared" si="24"/>
        <v>709.5</v>
      </c>
      <c r="O89" s="8">
        <f t="shared" si="25"/>
        <v>689.96</v>
      </c>
      <c r="P89" s="8">
        <f t="shared" si="26"/>
        <v>0</v>
      </c>
      <c r="Q89" s="8">
        <f t="shared" si="27"/>
        <v>0</v>
      </c>
      <c r="R89" s="8">
        <f>IF(J89&gt;=$C$24,Ret_Mortgage,0)</f>
        <v>-1700</v>
      </c>
      <c r="S89" s="8">
        <f t="shared" si="30"/>
        <v>3130.8</v>
      </c>
      <c r="T89" s="2">
        <f t="shared" si="31"/>
        <v>414756.42879868124</v>
      </c>
      <c r="X89" t="b">
        <f t="shared" si="28"/>
        <v>0</v>
      </c>
      <c r="Y89" t="b">
        <f t="shared" si="29"/>
        <v>0</v>
      </c>
      <c r="Z89">
        <f>IF(AND(T89&gt;Total_to_Buy_3rd,Bought_3rd_House,ISNA(MATCH(1,$Z$1:$Z88,0))),1,0)</f>
        <v>0</v>
      </c>
    </row>
    <row r="90" spans="10:26" x14ac:dyDescent="0.25">
      <c r="J90" s="1">
        <f t="shared" si="32"/>
        <v>46235</v>
      </c>
      <c r="K90" s="2">
        <f t="shared" si="21"/>
        <v>0</v>
      </c>
      <c r="L90" s="8">
        <f t="shared" si="22"/>
        <v>0</v>
      </c>
      <c r="M90" s="8">
        <f t="shared" si="23"/>
        <v>3431.34</v>
      </c>
      <c r="N90" s="8">
        <f t="shared" si="24"/>
        <v>709.5</v>
      </c>
      <c r="O90" s="8">
        <f t="shared" si="25"/>
        <v>689.96</v>
      </c>
      <c r="P90" s="8">
        <f t="shared" si="26"/>
        <v>0</v>
      </c>
      <c r="Q90" s="8">
        <f t="shared" si="27"/>
        <v>0</v>
      </c>
      <c r="R90" s="8">
        <f>IF(J90&gt;=$C$24,Ret_Mortgage,0)</f>
        <v>-1700</v>
      </c>
      <c r="S90" s="8">
        <f t="shared" si="30"/>
        <v>3130.8</v>
      </c>
      <c r="T90" s="2">
        <f t="shared" si="31"/>
        <v>417887.22879868123</v>
      </c>
      <c r="X90" t="b">
        <f t="shared" si="28"/>
        <v>0</v>
      </c>
      <c r="Y90" t="b">
        <f t="shared" si="29"/>
        <v>0</v>
      </c>
      <c r="Z90">
        <f>IF(AND(T90&gt;Total_to_Buy_3rd,Bought_3rd_House,ISNA(MATCH(1,$Z$1:$Z89,0))),1,0)</f>
        <v>0</v>
      </c>
    </row>
    <row r="91" spans="10:26" x14ac:dyDescent="0.25">
      <c r="J91" s="1">
        <f t="shared" si="32"/>
        <v>46266</v>
      </c>
      <c r="K91" s="2">
        <f t="shared" si="21"/>
        <v>0</v>
      </c>
      <c r="L91" s="8">
        <f t="shared" si="22"/>
        <v>0</v>
      </c>
      <c r="M91" s="8">
        <f t="shared" si="23"/>
        <v>3431.34</v>
      </c>
      <c r="N91" s="8">
        <f t="shared" si="24"/>
        <v>709.5</v>
      </c>
      <c r="O91" s="8">
        <f t="shared" si="25"/>
        <v>689.96</v>
      </c>
      <c r="P91" s="8">
        <f t="shared" si="26"/>
        <v>0</v>
      </c>
      <c r="Q91" s="8">
        <f t="shared" si="27"/>
        <v>0</v>
      </c>
      <c r="R91" s="8">
        <f>IF(J91&gt;=$C$24,Ret_Mortgage,0)</f>
        <v>-1700</v>
      </c>
      <c r="S91" s="8">
        <f t="shared" si="30"/>
        <v>3130.8</v>
      </c>
      <c r="T91" s="2">
        <f t="shared" si="31"/>
        <v>421018.02879868122</v>
      </c>
      <c r="X91" t="b">
        <f t="shared" si="28"/>
        <v>0</v>
      </c>
      <c r="Y91" t="b">
        <f t="shared" si="29"/>
        <v>0</v>
      </c>
      <c r="Z91">
        <f>IF(AND(T91&gt;Total_to_Buy_3rd,Bought_3rd_House,ISNA(MATCH(1,$Z$1:$Z90,0))),1,0)</f>
        <v>0</v>
      </c>
    </row>
    <row r="92" spans="10:26" x14ac:dyDescent="0.25">
      <c r="J92" s="1">
        <f t="shared" si="32"/>
        <v>46296</v>
      </c>
      <c r="K92" s="2">
        <f t="shared" si="21"/>
        <v>0</v>
      </c>
      <c r="L92" s="8">
        <f t="shared" si="22"/>
        <v>0</v>
      </c>
      <c r="M92" s="8">
        <f t="shared" si="23"/>
        <v>3431.34</v>
      </c>
      <c r="N92" s="8">
        <f t="shared" si="24"/>
        <v>709.5</v>
      </c>
      <c r="O92" s="8">
        <f t="shared" si="25"/>
        <v>689.96</v>
      </c>
      <c r="P92" s="8">
        <f t="shared" si="26"/>
        <v>0</v>
      </c>
      <c r="Q92" s="8">
        <f t="shared" si="27"/>
        <v>0</v>
      </c>
      <c r="R92" s="8">
        <f>IF(J92&gt;=$C$24,Ret_Mortgage,0)</f>
        <v>-1700</v>
      </c>
      <c r="S92" s="8">
        <f t="shared" si="30"/>
        <v>3130.8</v>
      </c>
      <c r="T92" s="2">
        <f t="shared" si="31"/>
        <v>424148.82879868121</v>
      </c>
      <c r="X92" t="b">
        <f t="shared" si="28"/>
        <v>0</v>
      </c>
      <c r="Y92" t="b">
        <f t="shared" si="29"/>
        <v>0</v>
      </c>
      <c r="Z92">
        <f>IF(AND(T92&gt;Total_to_Buy_3rd,Bought_3rd_House,ISNA(MATCH(1,$Z$1:$Z91,0))),1,0)</f>
        <v>0</v>
      </c>
    </row>
    <row r="93" spans="10:26" x14ac:dyDescent="0.25">
      <c r="J93" s="1">
        <f t="shared" si="32"/>
        <v>46327</v>
      </c>
      <c r="K93" s="2">
        <f t="shared" si="21"/>
        <v>0</v>
      </c>
      <c r="L93" s="8">
        <f t="shared" si="22"/>
        <v>0</v>
      </c>
      <c r="M93" s="8">
        <f t="shared" si="23"/>
        <v>3431.34</v>
      </c>
      <c r="N93" s="8">
        <f t="shared" si="24"/>
        <v>709.5</v>
      </c>
      <c r="O93" s="8">
        <f t="shared" si="25"/>
        <v>689.96</v>
      </c>
      <c r="P93" s="8">
        <f t="shared" si="26"/>
        <v>0</v>
      </c>
      <c r="Q93" s="8">
        <f t="shared" si="27"/>
        <v>0</v>
      </c>
      <c r="R93" s="8">
        <f>IF(J93&gt;=$C$24,Ret_Mortgage,0)</f>
        <v>-1700</v>
      </c>
      <c r="S93" s="8">
        <f t="shared" si="30"/>
        <v>3130.8</v>
      </c>
      <c r="T93" s="2">
        <f t="shared" si="31"/>
        <v>427279.62879868119</v>
      </c>
      <c r="X93" t="b">
        <f t="shared" si="28"/>
        <v>0</v>
      </c>
      <c r="Y93" t="b">
        <f t="shared" si="29"/>
        <v>0</v>
      </c>
      <c r="Z93">
        <f>IF(AND(T93&gt;Total_to_Buy_3rd,Bought_3rd_House,ISNA(MATCH(1,$Z$1:$Z92,0))),1,0)</f>
        <v>0</v>
      </c>
    </row>
    <row r="94" spans="10:26" x14ac:dyDescent="0.25">
      <c r="J94" s="1">
        <f t="shared" si="32"/>
        <v>46357</v>
      </c>
      <c r="K94" s="2">
        <f t="shared" si="21"/>
        <v>0</v>
      </c>
      <c r="L94" s="8">
        <f t="shared" si="22"/>
        <v>0</v>
      </c>
      <c r="M94" s="8">
        <f t="shared" si="23"/>
        <v>3431.34</v>
      </c>
      <c r="N94" s="8">
        <f t="shared" si="24"/>
        <v>709.5</v>
      </c>
      <c r="O94" s="8">
        <f t="shared" si="25"/>
        <v>689.96</v>
      </c>
      <c r="P94" s="8">
        <f t="shared" si="26"/>
        <v>0</v>
      </c>
      <c r="Q94" s="8">
        <f t="shared" si="27"/>
        <v>0</v>
      </c>
      <c r="R94" s="8">
        <f>IF(J94&gt;=$C$24,Ret_Mortgage,0)</f>
        <v>-1700</v>
      </c>
      <c r="S94" s="8">
        <f t="shared" si="30"/>
        <v>3130.8</v>
      </c>
      <c r="T94" s="2">
        <f t="shared" si="31"/>
        <v>430410.42879868118</v>
      </c>
      <c r="X94" t="b">
        <f t="shared" si="28"/>
        <v>0</v>
      </c>
      <c r="Y94" t="b">
        <f t="shared" si="29"/>
        <v>0</v>
      </c>
      <c r="Z94">
        <f>IF(AND(T94&gt;Total_to_Buy_3rd,Bought_3rd_House,ISNA(MATCH(1,$Z$1:$Z93,0))),1,0)</f>
        <v>0</v>
      </c>
    </row>
    <row r="95" spans="10:26" x14ac:dyDescent="0.25">
      <c r="J95" s="1">
        <f t="shared" si="32"/>
        <v>46388</v>
      </c>
      <c r="K95" s="2">
        <f t="shared" si="21"/>
        <v>0</v>
      </c>
      <c r="L95" s="8">
        <f t="shared" si="22"/>
        <v>0</v>
      </c>
      <c r="M95" s="8">
        <f t="shared" si="23"/>
        <v>3431.34</v>
      </c>
      <c r="N95" s="8">
        <f t="shared" si="24"/>
        <v>709.5</v>
      </c>
      <c r="O95" s="8">
        <f t="shared" si="25"/>
        <v>689.96</v>
      </c>
      <c r="P95" s="8">
        <f t="shared" si="26"/>
        <v>0</v>
      </c>
      <c r="Q95" s="8">
        <f t="shared" si="27"/>
        <v>0</v>
      </c>
      <c r="R95" s="8">
        <f>IF(J95&gt;=$C$24,Ret_Mortgage,0)</f>
        <v>-1700</v>
      </c>
      <c r="S95" s="8">
        <f t="shared" si="30"/>
        <v>3130.8</v>
      </c>
      <c r="T95" s="2">
        <f t="shared" si="31"/>
        <v>433541.22879868117</v>
      </c>
      <c r="X95" t="b">
        <f t="shared" si="28"/>
        <v>0</v>
      </c>
      <c r="Y95" t="b">
        <f t="shared" si="29"/>
        <v>0</v>
      </c>
      <c r="Z95">
        <f>IF(AND(T95&gt;Total_to_Buy_3rd,Bought_3rd_House,ISNA(MATCH(1,$Z$1:$Z94,0))),1,0)</f>
        <v>0</v>
      </c>
    </row>
    <row r="96" spans="10:26" x14ac:dyDescent="0.25">
      <c r="J96" s="1">
        <f t="shared" si="32"/>
        <v>46419</v>
      </c>
      <c r="K96" s="2">
        <f t="shared" si="21"/>
        <v>0</v>
      </c>
      <c r="L96" s="8">
        <f t="shared" si="22"/>
        <v>0</v>
      </c>
      <c r="M96" s="8">
        <f t="shared" si="23"/>
        <v>3431.34</v>
      </c>
      <c r="N96" s="8">
        <f t="shared" si="24"/>
        <v>709.5</v>
      </c>
      <c r="O96" s="8">
        <f t="shared" si="25"/>
        <v>689.96</v>
      </c>
      <c r="P96" s="8">
        <f t="shared" si="26"/>
        <v>0</v>
      </c>
      <c r="Q96" s="8">
        <f t="shared" si="27"/>
        <v>0</v>
      </c>
      <c r="R96" s="8">
        <f>IF(J96&gt;=$C$24,Ret_Mortgage,0)</f>
        <v>-1700</v>
      </c>
      <c r="S96" s="8">
        <f t="shared" si="30"/>
        <v>3130.8</v>
      </c>
      <c r="T96" s="2">
        <f t="shared" si="31"/>
        <v>436672.02879868116</v>
      </c>
      <c r="X96" t="b">
        <f t="shared" si="28"/>
        <v>0</v>
      </c>
      <c r="Y96" t="b">
        <f t="shared" si="29"/>
        <v>0</v>
      </c>
      <c r="Z96">
        <f>IF(AND(T96&gt;Total_to_Buy_3rd,Bought_3rd_House,ISNA(MATCH(1,$Z$1:$Z95,0))),1,0)</f>
        <v>0</v>
      </c>
    </row>
    <row r="97" spans="10:26" x14ac:dyDescent="0.25">
      <c r="J97" s="1">
        <f t="shared" si="32"/>
        <v>46447</v>
      </c>
      <c r="K97" s="2">
        <f t="shared" si="21"/>
        <v>0</v>
      </c>
      <c r="L97" s="8">
        <f t="shared" si="22"/>
        <v>0</v>
      </c>
      <c r="M97" s="8">
        <f t="shared" si="23"/>
        <v>3431.34</v>
      </c>
      <c r="N97" s="8">
        <f t="shared" si="24"/>
        <v>709.5</v>
      </c>
      <c r="O97" s="8">
        <f t="shared" si="25"/>
        <v>689.96</v>
      </c>
      <c r="P97" s="8">
        <f t="shared" si="26"/>
        <v>0</v>
      </c>
      <c r="Q97" s="8">
        <f t="shared" si="27"/>
        <v>0</v>
      </c>
      <c r="R97" s="8">
        <f>IF(J97&gt;=$C$24,Ret_Mortgage,0)</f>
        <v>-1700</v>
      </c>
      <c r="S97" s="8">
        <f t="shared" si="30"/>
        <v>3130.8</v>
      </c>
      <c r="T97" s="2">
        <f t="shared" si="31"/>
        <v>439802.82879868115</v>
      </c>
      <c r="X97" t="b">
        <f t="shared" si="28"/>
        <v>0</v>
      </c>
      <c r="Y97" t="b">
        <f t="shared" si="29"/>
        <v>0</v>
      </c>
      <c r="Z97">
        <f>IF(AND(T97&gt;Total_to_Buy_3rd,Bought_3rd_House,ISNA(MATCH(1,$Z$1:$Z96,0))),1,0)</f>
        <v>0</v>
      </c>
    </row>
    <row r="98" spans="10:26" x14ac:dyDescent="0.25">
      <c r="J98" s="1">
        <f t="shared" si="32"/>
        <v>46478</v>
      </c>
      <c r="K98" s="2">
        <f t="shared" si="21"/>
        <v>0</v>
      </c>
      <c r="L98" s="8">
        <f t="shared" si="22"/>
        <v>0</v>
      </c>
      <c r="M98" s="8">
        <f t="shared" si="23"/>
        <v>3431.34</v>
      </c>
      <c r="N98" s="8">
        <f t="shared" si="24"/>
        <v>709.5</v>
      </c>
      <c r="O98" s="8">
        <f t="shared" si="25"/>
        <v>689.96</v>
      </c>
      <c r="P98" s="8">
        <f t="shared" si="26"/>
        <v>0</v>
      </c>
      <c r="Q98" s="8">
        <f t="shared" si="27"/>
        <v>0</v>
      </c>
      <c r="R98" s="8">
        <f>IF(J98&gt;=$C$24,Ret_Mortgage,0)</f>
        <v>-1700</v>
      </c>
      <c r="S98" s="8">
        <f t="shared" si="30"/>
        <v>3130.8</v>
      </c>
      <c r="T98" s="2">
        <f t="shared" si="31"/>
        <v>442933.62879868114</v>
      </c>
      <c r="X98" t="b">
        <f t="shared" si="28"/>
        <v>0</v>
      </c>
      <c r="Y98" t="b">
        <f t="shared" si="29"/>
        <v>0</v>
      </c>
      <c r="Z98">
        <f>IF(AND(T98&gt;Total_to_Buy_3rd,Bought_3rd_House,ISNA(MATCH(1,$Z$1:$Z97,0))),1,0)</f>
        <v>0</v>
      </c>
    </row>
    <row r="99" spans="10:26" x14ac:dyDescent="0.25">
      <c r="J99" s="1">
        <f t="shared" si="32"/>
        <v>46508</v>
      </c>
      <c r="K99" s="2">
        <f t="shared" ref="K99:K120" si="33">IF(AB$39,IF(AND(J99&gt;=Car_Start_Date,J99&lt;EDATE(Car_Start_Date,Car_Loan_Term),J99&lt;=Car_Payoff_Date),Car_Payment,0),0)</f>
        <v>0</v>
      </c>
      <c r="L99" s="8">
        <f t="shared" ref="L99:L120" si="34">IF(AND(N99,O99),IF(OR(X99,Y99),0,IF(J99&lt;EDATE(Ret_Home_Purchase_Date,4),Jesse_Extra,0)),0)</f>
        <v>0</v>
      </c>
      <c r="M99" s="8">
        <f t="shared" ref="M99:M120" si="35">IF(OR(X99,Y99),0,IF(J99&lt;Anne_Temp_Until,Anne_Extra,IF(AND(J99&gt;Anne_Starts_Work,J99&lt;=Anne_Stops_Work),Anne_Extra,IF(J99&gt;=EDATE(Ret_Home_Purchase_Date,4),Anne_Extra,0))))</f>
        <v>3431.34</v>
      </c>
      <c r="N99" s="8">
        <f t="shared" ref="N99:N120" si="36">IF(OR(X99,Y99),0,_3208_Rent+_3208_Allotment)</f>
        <v>709.5</v>
      </c>
      <c r="O99" s="8">
        <f t="shared" ref="O99:O120" si="37">IF(OR(X99,Y99),0,_2924_Rent+_2924_Allotment)</f>
        <v>689.96</v>
      </c>
      <c r="P99" s="8">
        <f t="shared" ref="P99:P120" si="38">IF(OR(X99,Y99),0,IF(Bought_3rd_House,IF(J99=_3rd_Paid_Off_Date,_3rd_EOM_Balance+_3rd_Allotment,IF(J99&gt;_3rd_Paid_Off_Date,_3rd_Rent+_3rd_Allotment,0)),0))</f>
        <v>0</v>
      </c>
      <c r="Q99" s="8">
        <f t="shared" ref="Q99:Q120" si="39">IF(Bought_4th_House,IF(J99=_4th_Paid_Off_Date,_4th_EOM_Balance+_4th_Allotment,IF(J99&gt;_4th_Paid_Off_Date,_4th_Rent+_4th_Allotment,0)),0)</f>
        <v>0</v>
      </c>
      <c r="R99" s="8">
        <f t="shared" ref="R99:R120" si="40">IF(J99&gt;=$C$24,Ret_Mortgage,0)</f>
        <v>-1700</v>
      </c>
      <c r="S99" s="8">
        <f t="shared" si="30"/>
        <v>3130.8</v>
      </c>
      <c r="T99" s="2">
        <f t="shared" si="31"/>
        <v>446064.42879868113</v>
      </c>
      <c r="X99" t="b">
        <f t="shared" ref="X99:X120" si="41">IF(Bought_3rd_House,IF(AND(J99&gt;=_3rd_Purchase_Date,J99&lt;_3rd_Paid_Off_Date),TRUE,FALSE),FALSE)</f>
        <v>0</v>
      </c>
      <c r="Y99" t="b">
        <f t="shared" ref="Y99:Y120" si="42">IF(Bought_4th_House,IF(AND(J99&gt;=_4th_Purchase_Date,J99&lt;_4th_Paid_Off_Date),TRUE,FALSE),FALSE)</f>
        <v>0</v>
      </c>
      <c r="Z99">
        <f>IF(AND(T99&gt;Total_to_Buy_3rd,Bought_3rd_House,ISNA(MATCH(1,$Z$1:$Z98,0))),1,0)</f>
        <v>0</v>
      </c>
    </row>
    <row r="100" spans="10:26" x14ac:dyDescent="0.25">
      <c r="J100" s="1">
        <f t="shared" si="32"/>
        <v>46539</v>
      </c>
      <c r="K100" s="2">
        <f t="shared" si="33"/>
        <v>0</v>
      </c>
      <c r="L100" s="8">
        <f t="shared" si="34"/>
        <v>0</v>
      </c>
      <c r="M100" s="8">
        <f t="shared" si="35"/>
        <v>3431.34</v>
      </c>
      <c r="N100" s="8">
        <f t="shared" si="36"/>
        <v>709.5</v>
      </c>
      <c r="O100" s="8">
        <f t="shared" si="37"/>
        <v>689.96</v>
      </c>
      <c r="P100" s="8">
        <f t="shared" si="38"/>
        <v>0</v>
      </c>
      <c r="Q100" s="8">
        <f t="shared" si="39"/>
        <v>0</v>
      </c>
      <c r="R100" s="8">
        <f t="shared" si="40"/>
        <v>-1700</v>
      </c>
      <c r="S100" s="8">
        <f t="shared" si="30"/>
        <v>3130.8</v>
      </c>
      <c r="T100" s="2">
        <f t="shared" si="31"/>
        <v>449195.22879868111</v>
      </c>
      <c r="X100" t="b">
        <f t="shared" si="41"/>
        <v>0</v>
      </c>
      <c r="Y100" t="b">
        <f t="shared" si="42"/>
        <v>0</v>
      </c>
      <c r="Z100">
        <f>IF(AND(T100&gt;Total_to_Buy_3rd,Bought_3rd_House,ISNA(MATCH(1,$Z$1:$Z99,0))),1,0)</f>
        <v>0</v>
      </c>
    </row>
    <row r="101" spans="10:26" x14ac:dyDescent="0.25">
      <c r="J101" s="1">
        <f t="shared" si="32"/>
        <v>46569</v>
      </c>
      <c r="K101" s="2">
        <f t="shared" si="33"/>
        <v>0</v>
      </c>
      <c r="L101" s="8">
        <f t="shared" si="34"/>
        <v>0</v>
      </c>
      <c r="M101" s="8">
        <f t="shared" si="35"/>
        <v>3431.34</v>
      </c>
      <c r="N101" s="8">
        <f t="shared" si="36"/>
        <v>709.5</v>
      </c>
      <c r="O101" s="8">
        <f t="shared" si="37"/>
        <v>689.96</v>
      </c>
      <c r="P101" s="8">
        <f t="shared" si="38"/>
        <v>0</v>
      </c>
      <c r="Q101" s="8">
        <f t="shared" si="39"/>
        <v>0</v>
      </c>
      <c r="R101" s="8">
        <f t="shared" si="40"/>
        <v>-1700</v>
      </c>
      <c r="S101" s="8">
        <f t="shared" si="30"/>
        <v>3130.8</v>
      </c>
      <c r="T101" s="2">
        <f t="shared" si="31"/>
        <v>452326.0287986811</v>
      </c>
      <c r="X101" t="b">
        <f t="shared" si="41"/>
        <v>0</v>
      </c>
      <c r="Y101" t="b">
        <f t="shared" si="42"/>
        <v>0</v>
      </c>
      <c r="Z101">
        <f>IF(AND(T101&gt;Total_to_Buy_3rd,Bought_3rd_House,ISNA(MATCH(1,$Z$1:$Z100,0))),1,0)</f>
        <v>0</v>
      </c>
    </row>
    <row r="102" spans="10:26" x14ac:dyDescent="0.25">
      <c r="J102" s="1">
        <f t="shared" si="32"/>
        <v>46600</v>
      </c>
      <c r="K102" s="2">
        <f t="shared" si="33"/>
        <v>0</v>
      </c>
      <c r="L102" s="8">
        <f t="shared" si="34"/>
        <v>0</v>
      </c>
      <c r="M102" s="8">
        <f t="shared" si="35"/>
        <v>3431.34</v>
      </c>
      <c r="N102" s="8">
        <f t="shared" si="36"/>
        <v>709.5</v>
      </c>
      <c r="O102" s="8">
        <f t="shared" si="37"/>
        <v>689.96</v>
      </c>
      <c r="P102" s="8">
        <f t="shared" si="38"/>
        <v>0</v>
      </c>
      <c r="Q102" s="8">
        <f t="shared" si="39"/>
        <v>0</v>
      </c>
      <c r="R102" s="8">
        <f t="shared" si="40"/>
        <v>-1700</v>
      </c>
      <c r="S102" s="8">
        <f t="shared" si="30"/>
        <v>3130.8</v>
      </c>
      <c r="T102" s="2">
        <f t="shared" si="31"/>
        <v>455456.82879868109</v>
      </c>
      <c r="X102" t="b">
        <f t="shared" si="41"/>
        <v>0</v>
      </c>
      <c r="Y102" t="b">
        <f t="shared" si="42"/>
        <v>0</v>
      </c>
      <c r="Z102">
        <f>IF(AND(T102&gt;Total_to_Buy_3rd,Bought_3rd_House,ISNA(MATCH(1,$Z$1:$Z101,0))),1,0)</f>
        <v>0</v>
      </c>
    </row>
    <row r="103" spans="10:26" x14ac:dyDescent="0.25">
      <c r="J103" s="1">
        <f t="shared" si="32"/>
        <v>46631</v>
      </c>
      <c r="K103" s="2">
        <f t="shared" si="33"/>
        <v>0</v>
      </c>
      <c r="L103" s="8">
        <f t="shared" si="34"/>
        <v>0</v>
      </c>
      <c r="M103" s="8">
        <f t="shared" si="35"/>
        <v>3431.34</v>
      </c>
      <c r="N103" s="8">
        <f t="shared" si="36"/>
        <v>709.5</v>
      </c>
      <c r="O103" s="8">
        <f t="shared" si="37"/>
        <v>689.96</v>
      </c>
      <c r="P103" s="8">
        <f t="shared" si="38"/>
        <v>0</v>
      </c>
      <c r="Q103" s="8">
        <f t="shared" si="39"/>
        <v>0</v>
      </c>
      <c r="R103" s="8">
        <f t="shared" si="40"/>
        <v>-1700</v>
      </c>
      <c r="S103" s="8">
        <f t="shared" si="30"/>
        <v>3130.8</v>
      </c>
      <c r="T103" s="2">
        <f t="shared" si="31"/>
        <v>458587.62879868108</v>
      </c>
      <c r="X103" t="b">
        <f t="shared" si="41"/>
        <v>0</v>
      </c>
      <c r="Y103" t="b">
        <f t="shared" si="42"/>
        <v>0</v>
      </c>
      <c r="Z103">
        <f>IF(AND(T103&gt;Total_to_Buy_3rd,Bought_3rd_House,ISNA(MATCH(1,$Z$1:$Z102,0))),1,0)</f>
        <v>0</v>
      </c>
    </row>
    <row r="104" spans="10:26" x14ac:dyDescent="0.25">
      <c r="J104" s="1">
        <f t="shared" si="32"/>
        <v>46661</v>
      </c>
      <c r="K104" s="2">
        <f t="shared" si="33"/>
        <v>0</v>
      </c>
      <c r="L104" s="8">
        <f t="shared" si="34"/>
        <v>0</v>
      </c>
      <c r="M104" s="8">
        <f t="shared" si="35"/>
        <v>3431.34</v>
      </c>
      <c r="N104" s="8">
        <f t="shared" si="36"/>
        <v>709.5</v>
      </c>
      <c r="O104" s="8">
        <f t="shared" si="37"/>
        <v>689.96</v>
      </c>
      <c r="P104" s="8">
        <f t="shared" si="38"/>
        <v>0</v>
      </c>
      <c r="Q104" s="8">
        <f t="shared" si="39"/>
        <v>0</v>
      </c>
      <c r="R104" s="8">
        <f t="shared" si="40"/>
        <v>-1700</v>
      </c>
      <c r="S104" s="8">
        <f t="shared" si="30"/>
        <v>3130.8</v>
      </c>
      <c r="T104" s="2">
        <f t="shared" si="31"/>
        <v>461718.42879868107</v>
      </c>
      <c r="X104" t="b">
        <f t="shared" si="41"/>
        <v>0</v>
      </c>
      <c r="Y104" t="b">
        <f t="shared" si="42"/>
        <v>0</v>
      </c>
      <c r="Z104">
        <f>IF(AND(T104&gt;Total_to_Buy_3rd,Bought_3rd_House,ISNA(MATCH(1,$Z$1:$Z103,0))),1,0)</f>
        <v>0</v>
      </c>
    </row>
    <row r="105" spans="10:26" x14ac:dyDescent="0.25">
      <c r="J105" s="1">
        <f t="shared" si="32"/>
        <v>46692</v>
      </c>
      <c r="K105" s="2">
        <f t="shared" si="33"/>
        <v>0</v>
      </c>
      <c r="L105" s="8">
        <f t="shared" si="34"/>
        <v>0</v>
      </c>
      <c r="M105" s="8">
        <f t="shared" si="35"/>
        <v>3431.34</v>
      </c>
      <c r="N105" s="8">
        <f t="shared" si="36"/>
        <v>709.5</v>
      </c>
      <c r="O105" s="8">
        <f t="shared" si="37"/>
        <v>689.96</v>
      </c>
      <c r="P105" s="8">
        <f t="shared" si="38"/>
        <v>0</v>
      </c>
      <c r="Q105" s="8">
        <f t="shared" si="39"/>
        <v>0</v>
      </c>
      <c r="R105" s="8">
        <f t="shared" si="40"/>
        <v>-1700</v>
      </c>
      <c r="S105" s="8">
        <f t="shared" si="30"/>
        <v>3130.8</v>
      </c>
      <c r="T105" s="2">
        <f t="shared" si="31"/>
        <v>464849.22879868106</v>
      </c>
      <c r="X105" t="b">
        <f t="shared" si="41"/>
        <v>0</v>
      </c>
      <c r="Y105" t="b">
        <f t="shared" si="42"/>
        <v>0</v>
      </c>
      <c r="Z105">
        <f>IF(AND(T105&gt;Total_to_Buy_3rd,Bought_3rd_House,ISNA(MATCH(1,$Z$1:$Z104,0))),1,0)</f>
        <v>0</v>
      </c>
    </row>
    <row r="106" spans="10:26" x14ac:dyDescent="0.25">
      <c r="J106" s="1">
        <f t="shared" si="32"/>
        <v>46722</v>
      </c>
      <c r="K106" s="2">
        <f t="shared" si="33"/>
        <v>0</v>
      </c>
      <c r="L106" s="8">
        <f t="shared" si="34"/>
        <v>0</v>
      </c>
      <c r="M106" s="8">
        <f t="shared" si="35"/>
        <v>3431.34</v>
      </c>
      <c r="N106" s="8">
        <f t="shared" si="36"/>
        <v>709.5</v>
      </c>
      <c r="O106" s="8">
        <f t="shared" si="37"/>
        <v>689.96</v>
      </c>
      <c r="P106" s="8">
        <f t="shared" si="38"/>
        <v>0</v>
      </c>
      <c r="Q106" s="8">
        <f t="shared" si="39"/>
        <v>0</v>
      </c>
      <c r="R106" s="8">
        <f t="shared" si="40"/>
        <v>-1700</v>
      </c>
      <c r="S106" s="8">
        <f t="shared" si="30"/>
        <v>3130.8</v>
      </c>
      <c r="T106" s="2">
        <f t="shared" si="31"/>
        <v>467980.02879868104</v>
      </c>
      <c r="X106" t="b">
        <f t="shared" si="41"/>
        <v>0</v>
      </c>
      <c r="Y106" t="b">
        <f t="shared" si="42"/>
        <v>0</v>
      </c>
      <c r="Z106">
        <f>IF(AND(T106&gt;Total_to_Buy_3rd,Bought_3rd_House,ISNA(MATCH(1,$Z$1:$Z105,0))),1,0)</f>
        <v>0</v>
      </c>
    </row>
    <row r="107" spans="10:26" x14ac:dyDescent="0.25">
      <c r="J107" s="1">
        <f t="shared" si="32"/>
        <v>46753</v>
      </c>
      <c r="K107" s="2">
        <f t="shared" si="33"/>
        <v>0</v>
      </c>
      <c r="L107" s="8">
        <f t="shared" si="34"/>
        <v>0</v>
      </c>
      <c r="M107" s="8">
        <f t="shared" si="35"/>
        <v>3431.34</v>
      </c>
      <c r="N107" s="8">
        <f t="shared" si="36"/>
        <v>709.5</v>
      </c>
      <c r="O107" s="8">
        <f t="shared" si="37"/>
        <v>689.96</v>
      </c>
      <c r="P107" s="8">
        <f t="shared" si="38"/>
        <v>0</v>
      </c>
      <c r="Q107" s="8">
        <f t="shared" si="39"/>
        <v>0</v>
      </c>
      <c r="R107" s="8">
        <f t="shared" si="40"/>
        <v>-1700</v>
      </c>
      <c r="S107" s="8">
        <f t="shared" si="30"/>
        <v>3130.8</v>
      </c>
      <c r="T107" s="2">
        <f t="shared" si="31"/>
        <v>471110.82879868103</v>
      </c>
      <c r="X107" t="b">
        <f t="shared" si="41"/>
        <v>0</v>
      </c>
      <c r="Y107" t="b">
        <f t="shared" si="42"/>
        <v>0</v>
      </c>
      <c r="Z107">
        <f>IF(AND(T107&gt;Total_to_Buy_3rd,Bought_3rd_House,ISNA(MATCH(1,$Z$1:$Z106,0))),1,0)</f>
        <v>0</v>
      </c>
    </row>
    <row r="108" spans="10:26" x14ac:dyDescent="0.25">
      <c r="J108" s="1">
        <f t="shared" si="32"/>
        <v>46784</v>
      </c>
      <c r="K108" s="2">
        <f t="shared" si="33"/>
        <v>0</v>
      </c>
      <c r="L108" s="8">
        <f t="shared" si="34"/>
        <v>0</v>
      </c>
      <c r="M108" s="8">
        <f t="shared" si="35"/>
        <v>3431.34</v>
      </c>
      <c r="N108" s="8">
        <f t="shared" si="36"/>
        <v>709.5</v>
      </c>
      <c r="O108" s="8">
        <f t="shared" si="37"/>
        <v>689.96</v>
      </c>
      <c r="P108" s="8">
        <f t="shared" si="38"/>
        <v>0</v>
      </c>
      <c r="Q108" s="8">
        <f t="shared" si="39"/>
        <v>0</v>
      </c>
      <c r="R108" s="8">
        <f t="shared" si="40"/>
        <v>-1700</v>
      </c>
      <c r="S108" s="8">
        <f t="shared" si="30"/>
        <v>3130.8</v>
      </c>
      <c r="T108" s="2">
        <f t="shared" si="31"/>
        <v>474241.62879868102</v>
      </c>
      <c r="X108" t="b">
        <f t="shared" si="41"/>
        <v>0</v>
      </c>
      <c r="Y108" t="b">
        <f t="shared" si="42"/>
        <v>0</v>
      </c>
      <c r="Z108">
        <f>IF(AND(T108&gt;Total_to_Buy_3rd,Bought_3rd_House,ISNA(MATCH(1,$Z$1:$Z107,0))),1,0)</f>
        <v>0</v>
      </c>
    </row>
    <row r="109" spans="10:26" x14ac:dyDescent="0.25">
      <c r="J109" s="1">
        <f t="shared" si="32"/>
        <v>46813</v>
      </c>
      <c r="K109" s="2">
        <f t="shared" si="33"/>
        <v>0</v>
      </c>
      <c r="L109" s="8">
        <f t="shared" si="34"/>
        <v>0</v>
      </c>
      <c r="M109" s="8">
        <f t="shared" si="35"/>
        <v>3431.34</v>
      </c>
      <c r="N109" s="8">
        <f t="shared" si="36"/>
        <v>709.5</v>
      </c>
      <c r="O109" s="8">
        <f t="shared" si="37"/>
        <v>689.96</v>
      </c>
      <c r="P109" s="8">
        <f t="shared" si="38"/>
        <v>0</v>
      </c>
      <c r="Q109" s="8">
        <f t="shared" si="39"/>
        <v>0</v>
      </c>
      <c r="R109" s="8">
        <f t="shared" si="40"/>
        <v>-1700</v>
      </c>
      <c r="S109" s="8">
        <f t="shared" si="30"/>
        <v>3130.8</v>
      </c>
      <c r="T109" s="2">
        <f t="shared" si="31"/>
        <v>477372.42879868101</v>
      </c>
      <c r="X109" t="b">
        <f t="shared" si="41"/>
        <v>0</v>
      </c>
      <c r="Y109" t="b">
        <f t="shared" si="42"/>
        <v>0</v>
      </c>
      <c r="Z109">
        <f>IF(AND(T109&gt;Total_to_Buy_3rd,Bought_3rd_House,ISNA(MATCH(1,$Z$1:$Z108,0))),1,0)</f>
        <v>0</v>
      </c>
    </row>
    <row r="110" spans="10:26" x14ac:dyDescent="0.25">
      <c r="J110" s="1">
        <f t="shared" si="32"/>
        <v>46844</v>
      </c>
      <c r="K110" s="2">
        <f t="shared" si="33"/>
        <v>0</v>
      </c>
      <c r="L110" s="8">
        <f t="shared" si="34"/>
        <v>0</v>
      </c>
      <c r="M110" s="8">
        <f t="shared" si="35"/>
        <v>3431.34</v>
      </c>
      <c r="N110" s="8">
        <f t="shared" si="36"/>
        <v>709.5</v>
      </c>
      <c r="O110" s="8">
        <f t="shared" si="37"/>
        <v>689.96</v>
      </c>
      <c r="P110" s="8">
        <f t="shared" si="38"/>
        <v>0</v>
      </c>
      <c r="Q110" s="8">
        <f t="shared" si="39"/>
        <v>0</v>
      </c>
      <c r="R110" s="8">
        <f t="shared" si="40"/>
        <v>-1700</v>
      </c>
      <c r="S110" s="8">
        <f t="shared" si="30"/>
        <v>3130.8</v>
      </c>
      <c r="T110" s="2">
        <f t="shared" si="31"/>
        <v>480503.228798681</v>
      </c>
      <c r="X110" t="b">
        <f t="shared" si="41"/>
        <v>0</v>
      </c>
      <c r="Y110" t="b">
        <f t="shared" si="42"/>
        <v>0</v>
      </c>
      <c r="Z110">
        <f>IF(AND(T110&gt;Total_to_Buy_3rd,Bought_3rd_House,ISNA(MATCH(1,$Z$1:$Z109,0))),1,0)</f>
        <v>0</v>
      </c>
    </row>
    <row r="111" spans="10:26" x14ac:dyDescent="0.25">
      <c r="J111" s="1">
        <f t="shared" si="32"/>
        <v>46874</v>
      </c>
      <c r="K111" s="2">
        <f t="shared" si="33"/>
        <v>0</v>
      </c>
      <c r="L111" s="8">
        <f t="shared" si="34"/>
        <v>0</v>
      </c>
      <c r="M111" s="8">
        <f t="shared" si="35"/>
        <v>3431.34</v>
      </c>
      <c r="N111" s="8">
        <f t="shared" si="36"/>
        <v>709.5</v>
      </c>
      <c r="O111" s="8">
        <f t="shared" si="37"/>
        <v>689.96</v>
      </c>
      <c r="P111" s="8">
        <f t="shared" si="38"/>
        <v>0</v>
      </c>
      <c r="Q111" s="8">
        <f t="shared" si="39"/>
        <v>0</v>
      </c>
      <c r="R111" s="8">
        <f t="shared" si="40"/>
        <v>-1700</v>
      </c>
      <c r="S111" s="8">
        <f t="shared" si="30"/>
        <v>3130.8</v>
      </c>
      <c r="T111" s="2">
        <f t="shared" si="31"/>
        <v>483634.02879868099</v>
      </c>
      <c r="X111" t="b">
        <f t="shared" si="41"/>
        <v>0</v>
      </c>
      <c r="Y111" t="b">
        <f t="shared" si="42"/>
        <v>0</v>
      </c>
      <c r="Z111">
        <f>IF(AND(T111&gt;Total_to_Buy_3rd,Bought_3rd_House,ISNA(MATCH(1,$Z$1:$Z110,0))),1,0)</f>
        <v>0</v>
      </c>
    </row>
    <row r="112" spans="10:26" x14ac:dyDescent="0.25">
      <c r="J112" s="1">
        <f t="shared" si="32"/>
        <v>46905</v>
      </c>
      <c r="K112" s="2">
        <f t="shared" si="33"/>
        <v>0</v>
      </c>
      <c r="L112" s="8">
        <f t="shared" si="34"/>
        <v>0</v>
      </c>
      <c r="M112" s="8">
        <f t="shared" si="35"/>
        <v>3431.34</v>
      </c>
      <c r="N112" s="8">
        <f t="shared" si="36"/>
        <v>709.5</v>
      </c>
      <c r="O112" s="8">
        <f t="shared" si="37"/>
        <v>689.96</v>
      </c>
      <c r="P112" s="8">
        <f t="shared" si="38"/>
        <v>0</v>
      </c>
      <c r="Q112" s="8">
        <f t="shared" si="39"/>
        <v>0</v>
      </c>
      <c r="R112" s="8">
        <f t="shared" si="40"/>
        <v>-1700</v>
      </c>
      <c r="S112" s="8">
        <f t="shared" si="30"/>
        <v>3130.8</v>
      </c>
      <c r="T112" s="2">
        <f t="shared" si="31"/>
        <v>486764.82879868097</v>
      </c>
      <c r="X112" t="b">
        <f t="shared" si="41"/>
        <v>0</v>
      </c>
      <c r="Y112" t="b">
        <f t="shared" si="42"/>
        <v>0</v>
      </c>
      <c r="Z112">
        <f>IF(AND(T112&gt;Total_to_Buy_3rd,Bought_3rd_House,ISNA(MATCH(1,$Z$1:$Z111,0))),1,0)</f>
        <v>0</v>
      </c>
    </row>
    <row r="113" spans="10:26" x14ac:dyDescent="0.25">
      <c r="J113" s="1">
        <f t="shared" si="32"/>
        <v>46935</v>
      </c>
      <c r="K113" s="2">
        <f t="shared" si="33"/>
        <v>0</v>
      </c>
      <c r="L113" s="8">
        <f t="shared" si="34"/>
        <v>0</v>
      </c>
      <c r="M113" s="8">
        <f t="shared" si="35"/>
        <v>3431.34</v>
      </c>
      <c r="N113" s="8">
        <f t="shared" si="36"/>
        <v>709.5</v>
      </c>
      <c r="O113" s="8">
        <f t="shared" si="37"/>
        <v>689.96</v>
      </c>
      <c r="P113" s="8">
        <f t="shared" si="38"/>
        <v>0</v>
      </c>
      <c r="Q113" s="8">
        <f t="shared" si="39"/>
        <v>0</v>
      </c>
      <c r="R113" s="8">
        <f t="shared" si="40"/>
        <v>-1700</v>
      </c>
      <c r="S113" s="8">
        <f t="shared" si="30"/>
        <v>3130.8</v>
      </c>
      <c r="T113" s="2">
        <f t="shared" si="31"/>
        <v>489895.62879868096</v>
      </c>
      <c r="X113" t="b">
        <f t="shared" si="41"/>
        <v>0</v>
      </c>
      <c r="Y113" t="b">
        <f t="shared" si="42"/>
        <v>0</v>
      </c>
      <c r="Z113">
        <f>IF(AND(T113&gt;Total_to_Buy_3rd,Bought_3rd_House,ISNA(MATCH(1,$Z$1:$Z112,0))),1,0)</f>
        <v>0</v>
      </c>
    </row>
    <row r="114" spans="10:26" x14ac:dyDescent="0.25">
      <c r="J114" s="1">
        <f t="shared" si="32"/>
        <v>46966</v>
      </c>
      <c r="K114" s="2">
        <f t="shared" si="33"/>
        <v>0</v>
      </c>
      <c r="L114" s="8">
        <f t="shared" si="34"/>
        <v>0</v>
      </c>
      <c r="M114" s="8">
        <f t="shared" si="35"/>
        <v>3431.34</v>
      </c>
      <c r="N114" s="8">
        <f t="shared" si="36"/>
        <v>709.5</v>
      </c>
      <c r="O114" s="8">
        <f t="shared" si="37"/>
        <v>689.96</v>
      </c>
      <c r="P114" s="8">
        <f t="shared" si="38"/>
        <v>0</v>
      </c>
      <c r="Q114" s="8">
        <f t="shared" si="39"/>
        <v>0</v>
      </c>
      <c r="R114" s="8">
        <f t="shared" si="40"/>
        <v>-1700</v>
      </c>
      <c r="S114" s="8">
        <f t="shared" si="30"/>
        <v>3130.8</v>
      </c>
      <c r="T114" s="2">
        <f t="shared" si="31"/>
        <v>493026.42879868095</v>
      </c>
      <c r="X114" t="b">
        <f t="shared" si="41"/>
        <v>0</v>
      </c>
      <c r="Y114" t="b">
        <f t="shared" si="42"/>
        <v>0</v>
      </c>
      <c r="Z114">
        <f>IF(AND(T114&gt;Total_to_Buy_3rd,Bought_3rd_House,ISNA(MATCH(1,$Z$1:$Z113,0))),1,0)</f>
        <v>0</v>
      </c>
    </row>
    <row r="115" spans="10:26" x14ac:dyDescent="0.25">
      <c r="J115" s="1">
        <f t="shared" si="32"/>
        <v>46997</v>
      </c>
      <c r="K115" s="2">
        <f t="shared" si="33"/>
        <v>0</v>
      </c>
      <c r="L115" s="8">
        <f t="shared" si="34"/>
        <v>0</v>
      </c>
      <c r="M115" s="8">
        <f t="shared" si="35"/>
        <v>3431.34</v>
      </c>
      <c r="N115" s="8">
        <f t="shared" si="36"/>
        <v>709.5</v>
      </c>
      <c r="O115" s="8">
        <f t="shared" si="37"/>
        <v>689.96</v>
      </c>
      <c r="P115" s="8">
        <f t="shared" si="38"/>
        <v>0</v>
      </c>
      <c r="Q115" s="8">
        <f t="shared" si="39"/>
        <v>0</v>
      </c>
      <c r="R115" s="8">
        <f t="shared" si="40"/>
        <v>-1700</v>
      </c>
      <c r="S115" s="8">
        <f t="shared" si="30"/>
        <v>3130.8</v>
      </c>
      <c r="T115" s="2">
        <f t="shared" si="31"/>
        <v>496157.22879868094</v>
      </c>
      <c r="X115" t="b">
        <f t="shared" si="41"/>
        <v>0</v>
      </c>
      <c r="Y115" t="b">
        <f t="shared" si="42"/>
        <v>0</v>
      </c>
      <c r="Z115">
        <f>IF(AND(T115&gt;Total_to_Buy_3rd,Bought_3rd_House,ISNA(MATCH(1,$Z$1:$Z114,0))),1,0)</f>
        <v>0</v>
      </c>
    </row>
    <row r="116" spans="10:26" x14ac:dyDescent="0.25">
      <c r="J116" s="1">
        <f t="shared" si="32"/>
        <v>47027</v>
      </c>
      <c r="K116" s="2">
        <f t="shared" si="33"/>
        <v>0</v>
      </c>
      <c r="L116" s="8">
        <f t="shared" si="34"/>
        <v>0</v>
      </c>
      <c r="M116" s="8">
        <f t="shared" si="35"/>
        <v>3431.34</v>
      </c>
      <c r="N116" s="8">
        <f t="shared" si="36"/>
        <v>709.5</v>
      </c>
      <c r="O116" s="8">
        <f t="shared" si="37"/>
        <v>689.96</v>
      </c>
      <c r="P116" s="8">
        <f t="shared" si="38"/>
        <v>0</v>
      </c>
      <c r="Q116" s="8">
        <f t="shared" si="39"/>
        <v>0</v>
      </c>
      <c r="R116" s="8">
        <f t="shared" si="40"/>
        <v>-1700</v>
      </c>
      <c r="S116" s="8">
        <f t="shared" si="30"/>
        <v>3130.8</v>
      </c>
      <c r="T116" s="2">
        <f t="shared" si="31"/>
        <v>499288.02879868093</v>
      </c>
      <c r="X116" t="b">
        <f t="shared" si="41"/>
        <v>0</v>
      </c>
      <c r="Y116" t="b">
        <f t="shared" si="42"/>
        <v>0</v>
      </c>
      <c r="Z116">
        <f>IF(AND(T116&gt;Total_to_Buy_3rd,Bought_3rd_House,ISNA(MATCH(1,$Z$1:$Z115,0))),1,0)</f>
        <v>0</v>
      </c>
    </row>
    <row r="117" spans="10:26" x14ac:dyDescent="0.25">
      <c r="J117" s="1">
        <f t="shared" si="32"/>
        <v>47058</v>
      </c>
      <c r="K117" s="2">
        <f t="shared" si="33"/>
        <v>0</v>
      </c>
      <c r="L117" s="8">
        <f t="shared" si="34"/>
        <v>0</v>
      </c>
      <c r="M117" s="8">
        <f t="shared" si="35"/>
        <v>3431.34</v>
      </c>
      <c r="N117" s="8">
        <f t="shared" si="36"/>
        <v>709.5</v>
      </c>
      <c r="O117" s="8">
        <f t="shared" si="37"/>
        <v>689.96</v>
      </c>
      <c r="P117" s="8">
        <f t="shared" si="38"/>
        <v>0</v>
      </c>
      <c r="Q117" s="8">
        <f t="shared" si="39"/>
        <v>0</v>
      </c>
      <c r="R117" s="8">
        <f t="shared" si="40"/>
        <v>-1700</v>
      </c>
      <c r="S117" s="8">
        <f t="shared" si="30"/>
        <v>3130.8</v>
      </c>
      <c r="T117" s="2">
        <f t="shared" si="31"/>
        <v>502418.82879868092</v>
      </c>
      <c r="X117" t="b">
        <f t="shared" si="41"/>
        <v>0</v>
      </c>
      <c r="Y117" t="b">
        <f t="shared" si="42"/>
        <v>0</v>
      </c>
      <c r="Z117">
        <f>IF(AND(T117&gt;Total_to_Buy_3rd,Bought_3rd_House,ISNA(MATCH(1,$Z$1:$Z116,0))),1,0)</f>
        <v>0</v>
      </c>
    </row>
    <row r="118" spans="10:26" x14ac:dyDescent="0.25">
      <c r="J118" s="1">
        <f t="shared" si="32"/>
        <v>47088</v>
      </c>
      <c r="K118" s="2">
        <f t="shared" si="33"/>
        <v>0</v>
      </c>
      <c r="L118" s="8">
        <f t="shared" si="34"/>
        <v>0</v>
      </c>
      <c r="M118" s="8">
        <f t="shared" si="35"/>
        <v>3431.34</v>
      </c>
      <c r="N118" s="8">
        <f t="shared" si="36"/>
        <v>709.5</v>
      </c>
      <c r="O118" s="8">
        <f t="shared" si="37"/>
        <v>689.96</v>
      </c>
      <c r="P118" s="8">
        <f t="shared" si="38"/>
        <v>0</v>
      </c>
      <c r="Q118" s="8">
        <f t="shared" si="39"/>
        <v>0</v>
      </c>
      <c r="R118" s="8">
        <f t="shared" si="40"/>
        <v>-1700</v>
      </c>
      <c r="S118" s="8">
        <f t="shared" si="30"/>
        <v>3130.8</v>
      </c>
      <c r="T118" s="2">
        <f t="shared" si="31"/>
        <v>505549.6287986809</v>
      </c>
      <c r="X118" t="b">
        <f t="shared" si="41"/>
        <v>0</v>
      </c>
      <c r="Y118" t="b">
        <f t="shared" si="42"/>
        <v>0</v>
      </c>
      <c r="Z118">
        <f>IF(AND(T118&gt;Total_to_Buy_3rd,Bought_3rd_House,ISNA(MATCH(1,$Z$1:$Z117,0))),1,0)</f>
        <v>0</v>
      </c>
    </row>
    <row r="119" spans="10:26" x14ac:dyDescent="0.25">
      <c r="J119" s="1">
        <f t="shared" si="32"/>
        <v>47119</v>
      </c>
      <c r="K119" s="2">
        <f t="shared" si="33"/>
        <v>0</v>
      </c>
      <c r="L119" s="8">
        <f t="shared" si="34"/>
        <v>0</v>
      </c>
      <c r="M119" s="8">
        <f t="shared" si="35"/>
        <v>3431.34</v>
      </c>
      <c r="N119" s="8">
        <f t="shared" si="36"/>
        <v>709.5</v>
      </c>
      <c r="O119" s="8">
        <f t="shared" si="37"/>
        <v>689.96</v>
      </c>
      <c r="P119" s="8">
        <f t="shared" si="38"/>
        <v>0</v>
      </c>
      <c r="Q119" s="8">
        <f t="shared" si="39"/>
        <v>0</v>
      </c>
      <c r="R119" s="8">
        <f t="shared" si="40"/>
        <v>-1700</v>
      </c>
      <c r="S119" s="8">
        <f t="shared" si="30"/>
        <v>3130.8</v>
      </c>
      <c r="T119" s="2">
        <f t="shared" si="31"/>
        <v>508680.42879868089</v>
      </c>
      <c r="X119" t="b">
        <f t="shared" si="41"/>
        <v>0</v>
      </c>
      <c r="Y119" t="b">
        <f t="shared" si="42"/>
        <v>0</v>
      </c>
      <c r="Z119">
        <f>IF(AND(T119&gt;Total_to_Buy_3rd,Bought_3rd_House,ISNA(MATCH(1,$Z$1:$Z118,0))),1,0)</f>
        <v>0</v>
      </c>
    </row>
    <row r="120" spans="10:26" x14ac:dyDescent="0.25">
      <c r="J120" s="1">
        <f t="shared" si="32"/>
        <v>47150</v>
      </c>
      <c r="K120" s="2">
        <f t="shared" si="33"/>
        <v>0</v>
      </c>
      <c r="L120" s="8">
        <f t="shared" si="34"/>
        <v>0</v>
      </c>
      <c r="M120" s="8">
        <f t="shared" si="35"/>
        <v>3431.34</v>
      </c>
      <c r="N120" s="8">
        <f t="shared" si="36"/>
        <v>709.5</v>
      </c>
      <c r="O120" s="8">
        <f t="shared" si="37"/>
        <v>689.96</v>
      </c>
      <c r="P120" s="8">
        <f t="shared" si="38"/>
        <v>0</v>
      </c>
      <c r="Q120" s="8">
        <f t="shared" si="39"/>
        <v>0</v>
      </c>
      <c r="R120" s="8">
        <f t="shared" si="40"/>
        <v>-1700</v>
      </c>
      <c r="S120" s="8">
        <f t="shared" si="30"/>
        <v>3130.8</v>
      </c>
      <c r="T120" s="2">
        <f t="shared" si="31"/>
        <v>511811.22879868088</v>
      </c>
      <c r="X120" t="b">
        <f t="shared" si="41"/>
        <v>0</v>
      </c>
      <c r="Y120" t="b">
        <f t="shared" si="42"/>
        <v>0</v>
      </c>
      <c r="Z120">
        <f>IF(AND(T120&gt;Total_to_Buy_3rd,Bought_3rd_House,ISNA(MATCH(1,$Z$1:$Z119,0))),1,0)</f>
        <v>0</v>
      </c>
    </row>
    <row r="121" spans="10:26" x14ac:dyDescent="0.25">
      <c r="Z121">
        <f>IF(AND(T121&gt;Total_to_Buy_3rd,Bought_3rd_House,ISNA(MATCH(1,$Z$1:$Z120,0))),1,0)</f>
        <v>0</v>
      </c>
    </row>
    <row r="122" spans="10:26" x14ac:dyDescent="0.25">
      <c r="Z122">
        <f>IF(AND(T122&gt;Total_to_Buy_3rd,Bought_3rd_House,ISNA(MATCH(1,$Z$1:$Z121,0))),1,0)</f>
        <v>0</v>
      </c>
    </row>
    <row r="123" spans="10:26" x14ac:dyDescent="0.25">
      <c r="Z123">
        <f>IF(AND(T123&gt;Total_to_Buy_3rd,Bought_3rd_House,ISNA(MATCH(1,$Z$1:$Z122,0))),1,0)</f>
        <v>0</v>
      </c>
    </row>
    <row r="124" spans="10:26" x14ac:dyDescent="0.25">
      <c r="Z124">
        <f>IF(AND(T124&gt;Total_to_Buy_3rd,Bought_3rd_House,ISNA(MATCH(1,$Z$1:$Z123,0))),1,0)</f>
        <v>0</v>
      </c>
    </row>
    <row r="125" spans="10:26" x14ac:dyDescent="0.25">
      <c r="Z125">
        <f>IF(AND(T125&gt;Total_to_Buy_3rd,Bought_3rd_House,ISNA(MATCH(1,$Z$1:$Z124,0))),1,0)</f>
        <v>0</v>
      </c>
    </row>
    <row r="126" spans="10:26" x14ac:dyDescent="0.25">
      <c r="Z126">
        <f>IF(AND(T126&gt;Total_to_Buy_3rd,Bought_3rd_House,ISNA(MATCH(1,$Z$1:$Z125,0))),1,0)</f>
        <v>0</v>
      </c>
    </row>
    <row r="127" spans="10:26" x14ac:dyDescent="0.25">
      <c r="Z127">
        <f>IF(AND(T127&gt;Total_to_Buy_3rd,Bought_3rd_House,ISNA(MATCH(1,$Z$1:$Z126,0))),1,0)</f>
        <v>0</v>
      </c>
    </row>
    <row r="128" spans="10:26" x14ac:dyDescent="0.25">
      <c r="Z128">
        <f>IF(AND(T128&gt;Total_to_Buy_3rd,Bought_3rd_House,ISNA(MATCH(1,$Z$1:$Z127,0))),1,0)</f>
        <v>0</v>
      </c>
    </row>
    <row r="129" spans="26:26" x14ac:dyDescent="0.25">
      <c r="Z129">
        <f>IF(AND(T129&gt;Total_to_Buy_3rd,Bought_3rd_House,ISNA(MATCH(1,$Z$1:$Z128,0))),1,0)</f>
        <v>0</v>
      </c>
    </row>
    <row r="130" spans="26:26" x14ac:dyDescent="0.25">
      <c r="Z130">
        <f>IF(AND(T130&gt;Total_to_Buy_3rd,Bought_3rd_House,ISNA(MATCH(1,$Z$1:$Z129,0))),1,0)</f>
        <v>0</v>
      </c>
    </row>
    <row r="131" spans="26:26" x14ac:dyDescent="0.25">
      <c r="Z131">
        <f>IF(AND(T131&gt;Total_to_Buy_3rd,Bought_3rd_House,ISNA(MATCH(1,$Z$1:$Z130,0))),1,0)</f>
        <v>0</v>
      </c>
    </row>
    <row r="132" spans="26:26" x14ac:dyDescent="0.25">
      <c r="Z132">
        <f>IF(AND(T132&gt;Total_to_Buy_3rd,Bought_3rd_House,ISNA(MATCH(1,$Z$1:$Z131,0))),1,0)</f>
        <v>0</v>
      </c>
    </row>
    <row r="133" spans="26:26" x14ac:dyDescent="0.25">
      <c r="Z133">
        <f>IF(AND(T133&gt;Total_to_Buy_3rd,Bought_3rd_House,ISNA(MATCH(1,$Z$1:$Z132,0))),1,0)</f>
        <v>0</v>
      </c>
    </row>
    <row r="134" spans="26:26" x14ac:dyDescent="0.25">
      <c r="Z134">
        <f>IF(AND(T134&gt;Total_to_Buy_3rd,Bought_3rd_House,ISNA(MATCH(1,$Z$1:$Z133,0))),1,0)</f>
        <v>0</v>
      </c>
    </row>
    <row r="135" spans="26:26" x14ac:dyDescent="0.25">
      <c r="Z135">
        <f>IF(AND(T135&gt;Total_to_Buy_3rd,Bought_3rd_House,ISNA(MATCH(1,$Z$1:$Z134,0))),1,0)</f>
        <v>0</v>
      </c>
    </row>
    <row r="136" spans="26:26" x14ac:dyDescent="0.25">
      <c r="Z136">
        <f>IF(AND(T136&gt;Total_to_Buy_3rd,Bought_3rd_House,ISNA(MATCH(1,$Z$1:$Z135,0))),1,0)</f>
        <v>0</v>
      </c>
    </row>
    <row r="137" spans="26:26" x14ac:dyDescent="0.25">
      <c r="Z137">
        <f>IF(AND(T137&gt;Total_to_Buy_3rd,Bought_3rd_House,ISNA(MATCH(1,$Z$1:$Z136,0))),1,0)</f>
        <v>0</v>
      </c>
    </row>
    <row r="138" spans="26:26" x14ac:dyDescent="0.25">
      <c r="Z138">
        <f>IF(AND(T138&gt;Total_to_Buy_3rd,Bought_3rd_House,ISNA(MATCH(1,$Z$1:$Z137,0))),1,0)</f>
        <v>0</v>
      </c>
    </row>
    <row r="139" spans="26:26" x14ac:dyDescent="0.25">
      <c r="Z139">
        <f>IF(AND(T139&gt;Total_to_Buy_3rd,Bought_3rd_House,ISNA(MATCH(1,$Z$1:$Z138,0))),1,0)</f>
        <v>0</v>
      </c>
    </row>
    <row r="140" spans="26:26" x14ac:dyDescent="0.25">
      <c r="Z140">
        <f>IF(AND(T140&gt;Total_to_Buy_3rd,Bought_3rd_House,ISNA(MATCH(1,$Z$1:$Z139,0))),1,0)</f>
        <v>0</v>
      </c>
    </row>
    <row r="141" spans="26:26" x14ac:dyDescent="0.25">
      <c r="Z141">
        <f>IF(AND(T141&gt;Total_to_Buy_3rd,Bought_3rd_House,ISNA(MATCH(1,$Z$1:$Z140,0))),1,0)</f>
        <v>0</v>
      </c>
    </row>
    <row r="142" spans="26:26" x14ac:dyDescent="0.25">
      <c r="Z142">
        <f>IF(AND(T142&gt;Total_to_Buy_3rd,Bought_3rd_House,ISNA(MATCH(1,$Z$1:$Z141,0))),1,0)</f>
        <v>0</v>
      </c>
    </row>
    <row r="143" spans="26:26" x14ac:dyDescent="0.25">
      <c r="Z143">
        <f>IF(AND(T143&gt;Total_to_Buy_3rd,Bought_3rd_House,ISNA(MATCH(1,$Z$1:$Z142,0))),1,0)</f>
        <v>0</v>
      </c>
    </row>
    <row r="144" spans="26:26" x14ac:dyDescent="0.25">
      <c r="Z144">
        <f>IF(AND(T144&gt;Total_to_Buy_3rd,Bought_3rd_House,ISNA(MATCH(1,$Z$1:$Z143,0))),1,0)</f>
        <v>0</v>
      </c>
    </row>
    <row r="145" spans="26:26" x14ac:dyDescent="0.25">
      <c r="Z145">
        <f>IF(AND(T145&gt;Total_to_Buy_3rd,Bought_3rd_House,ISNA(MATCH(1,$Z$1:$Z144,0))),1,0)</f>
        <v>0</v>
      </c>
    </row>
    <row r="146" spans="26:26" x14ac:dyDescent="0.25">
      <c r="Z146">
        <f>IF(AND(T146&gt;Total_to_Buy_3rd,Bought_3rd_House,ISNA(MATCH(1,$Z$1:$Z145,0))),1,0)</f>
        <v>0</v>
      </c>
    </row>
    <row r="147" spans="26:26" x14ac:dyDescent="0.25">
      <c r="Z147">
        <f>IF(AND(T147&gt;Total_to_Buy_3rd,Bought_3rd_House,ISNA(MATCH(1,$Z$1:$Z146,0))),1,0)</f>
        <v>0</v>
      </c>
    </row>
    <row r="148" spans="26:26" x14ac:dyDescent="0.25">
      <c r="Z148">
        <f>IF(AND(T148&gt;Total_to_Buy_3rd,Bought_3rd_House,ISNA(MATCH(1,$Z$1:$Z147,0))),1,0)</f>
        <v>0</v>
      </c>
    </row>
    <row r="149" spans="26:26" x14ac:dyDescent="0.25">
      <c r="Z149">
        <f>IF(AND(T149&gt;Total_to_Buy_3rd,Bought_3rd_House,ISNA(MATCH(1,$Z$1:$Z148,0))),1,0)</f>
        <v>0</v>
      </c>
    </row>
    <row r="150" spans="26:26" x14ac:dyDescent="0.25">
      <c r="Z150">
        <f>IF(AND(T150&gt;Total_to_Buy_3rd,Bought_3rd_House,ISNA(MATCH(1,$Z$1:$Z149,0))),1,0)</f>
        <v>0</v>
      </c>
    </row>
    <row r="151" spans="26:26" x14ac:dyDescent="0.25">
      <c r="Z151">
        <f>IF(AND(T151&gt;Total_to_Buy_3rd,Bought_3rd_House,ISNA(MATCH(1,$Z$1:$Z150,0))),1,0)</f>
        <v>0</v>
      </c>
    </row>
    <row r="152" spans="26:26" x14ac:dyDescent="0.25">
      <c r="Z152">
        <f>IF(AND(T152&gt;Total_to_Buy_3rd,Bought_3rd_House,ISNA(MATCH(1,$Z$1:$Z151,0))),1,0)</f>
        <v>0</v>
      </c>
    </row>
    <row r="153" spans="26:26" x14ac:dyDescent="0.25">
      <c r="Z153">
        <f>IF(AND(T153&gt;Total_to_Buy_3rd,Bought_3rd_House,ISNA(MATCH(1,$Z$1:$Z152,0))),1,0)</f>
        <v>0</v>
      </c>
    </row>
    <row r="154" spans="26:26" x14ac:dyDescent="0.25">
      <c r="Z154">
        <f>IF(AND(T154&gt;Total_to_Buy_3rd,Bought_3rd_House,ISNA(MATCH(1,$Z$1:$Z153,0))),1,0)</f>
        <v>0</v>
      </c>
    </row>
    <row r="155" spans="26:26" x14ac:dyDescent="0.25">
      <c r="Z155">
        <f>IF(AND(T155&gt;Total_to_Buy_3rd,Bought_3rd_House,ISNA(MATCH(1,$Z$1:$Z154,0))),1,0)</f>
        <v>0</v>
      </c>
    </row>
    <row r="156" spans="26:26" x14ac:dyDescent="0.25">
      <c r="Z156">
        <f>IF(AND(T156&gt;Total_to_Buy_3rd,Bought_3rd_House,ISNA(MATCH(1,$Z$1:$Z155,0))),1,0)</f>
        <v>0</v>
      </c>
    </row>
    <row r="157" spans="26:26" x14ac:dyDescent="0.25">
      <c r="Z157">
        <f>IF(AND(T157&gt;Total_to_Buy_3rd,Bought_3rd_House,ISNA(MATCH(1,$Z$1:$Z156,0))),1,0)</f>
        <v>0</v>
      </c>
    </row>
    <row r="158" spans="26:26" x14ac:dyDescent="0.25">
      <c r="Z158">
        <f>IF(AND(T158&gt;Total_to_Buy_3rd,Bought_3rd_House,ISNA(MATCH(1,$Z$1:$Z157,0))),1,0)</f>
        <v>0</v>
      </c>
    </row>
    <row r="159" spans="26:26" x14ac:dyDescent="0.25">
      <c r="Z159">
        <f>IF(AND(T159&gt;Total_to_Buy_3rd,Bought_3rd_House,ISNA(MATCH(1,$Z$1:$Z158,0))),1,0)</f>
        <v>0</v>
      </c>
    </row>
    <row r="160" spans="26:26" x14ac:dyDescent="0.25">
      <c r="Z160">
        <f>IF(AND(T160&gt;Total_to_Buy_3rd,Bought_3rd_House,ISNA(MATCH(1,$Z$1:$Z159,0))),1,0)</f>
        <v>0</v>
      </c>
    </row>
    <row r="161" spans="26:26" x14ac:dyDescent="0.25">
      <c r="Z161">
        <f>IF(AND(T161&gt;Total_to_Buy_3rd,Bought_3rd_House,ISNA(MATCH(1,$Z$1:$Z160,0))),1,0)</f>
        <v>0</v>
      </c>
    </row>
    <row r="162" spans="26:26" x14ac:dyDescent="0.25">
      <c r="Z162">
        <f>IF(AND(T162&gt;Total_to_Buy_3rd,Bought_3rd_House,ISNA(MATCH(1,$Z$1:$Z161,0))),1,0)</f>
        <v>0</v>
      </c>
    </row>
    <row r="163" spans="26:26" x14ac:dyDescent="0.25">
      <c r="Z163">
        <f>IF(AND(T163&gt;Total_to_Buy_3rd,Bought_3rd_House,ISNA(MATCH(1,$Z$1:$Z162,0))),1,0)</f>
        <v>0</v>
      </c>
    </row>
    <row r="164" spans="26:26" x14ac:dyDescent="0.25">
      <c r="Z164">
        <f>IF(AND(T164&gt;Total_to_Buy_3rd,Bought_3rd_House,ISNA(MATCH(1,$Z$1:$Z163,0))),1,0)</f>
        <v>0</v>
      </c>
    </row>
    <row r="165" spans="26:26" x14ac:dyDescent="0.25">
      <c r="Z165">
        <f>IF(AND(T165&gt;Total_to_Buy_3rd,Bought_3rd_House,ISNA(MATCH(1,$Z$1:$Z164,0))),1,0)</f>
        <v>0</v>
      </c>
    </row>
    <row r="166" spans="26:26" x14ac:dyDescent="0.25">
      <c r="Z166">
        <f>IF(AND(T166&gt;Total_to_Buy_3rd,Bought_3rd_House,ISNA(MATCH(1,$Z$1:$Z165,0))),1,0)</f>
        <v>0</v>
      </c>
    </row>
    <row r="167" spans="26:26" x14ac:dyDescent="0.25">
      <c r="Z167">
        <f>IF(AND(T167&gt;Total_to_Buy_3rd,Bought_3rd_House,ISNA(MATCH(1,$Z$1:$Z166,0))),1,0)</f>
        <v>0</v>
      </c>
    </row>
    <row r="168" spans="26:26" x14ac:dyDescent="0.25">
      <c r="Z168">
        <f>IF(AND(T168&gt;Total_to_Buy_3rd,Bought_3rd_House,ISNA(MATCH(1,$Z$1:$Z167,0))),1,0)</f>
        <v>0</v>
      </c>
    </row>
    <row r="169" spans="26:26" x14ac:dyDescent="0.25">
      <c r="Z169">
        <f>IF(AND(T169&gt;Total_to_Buy_3rd,Bought_3rd_House,ISNA(MATCH(1,$Z$1:$Z168,0))),1,0)</f>
        <v>0</v>
      </c>
    </row>
    <row r="170" spans="26:26" x14ac:dyDescent="0.25">
      <c r="Z170">
        <f>IF(AND(T170&gt;Total_to_Buy_3rd,Bought_3rd_House,ISNA(MATCH(1,$Z$1:$Z169,0))),1,0)</f>
        <v>0</v>
      </c>
    </row>
    <row r="171" spans="26:26" x14ac:dyDescent="0.25">
      <c r="Z171">
        <f>IF(AND(T171&gt;Total_to_Buy_3rd,Bought_3rd_House,ISNA(MATCH(1,$Z$1:$Z170,0))),1,0)</f>
        <v>0</v>
      </c>
    </row>
    <row r="172" spans="26:26" x14ac:dyDescent="0.25">
      <c r="Z172">
        <f>IF(AND(T172&gt;Total_to_Buy_3rd,Bought_3rd_House,ISNA(MATCH(1,$Z$1:$Z171,0))),1,0)</f>
        <v>0</v>
      </c>
    </row>
    <row r="173" spans="26:26" x14ac:dyDescent="0.25">
      <c r="Z173">
        <f>IF(AND(T173&gt;Total_to_Buy_3rd,Bought_3rd_House,ISNA(MATCH(1,$Z$1:$Z172,0))),1,0)</f>
        <v>0</v>
      </c>
    </row>
    <row r="174" spans="26:26" x14ac:dyDescent="0.25">
      <c r="Z174">
        <f>IF(AND(T174&gt;Total_to_Buy_3rd,Bought_3rd_House,ISNA(MATCH(1,$Z$1:$Z173,0))),1,0)</f>
        <v>0</v>
      </c>
    </row>
    <row r="175" spans="26:26" x14ac:dyDescent="0.25">
      <c r="Z175">
        <f>IF(AND(T175&gt;Total_to_Buy_3rd,Bought_3rd_House,ISNA(MATCH(1,$Z$1:$Z174,0))),1,0)</f>
        <v>0</v>
      </c>
    </row>
    <row r="176" spans="26:26" x14ac:dyDescent="0.25">
      <c r="Z176">
        <f>IF(AND(T176&gt;Total_to_Buy_3rd,Bought_3rd_House,ISNA(MATCH(1,$Z$1:$Z175,0))),1,0)</f>
        <v>0</v>
      </c>
    </row>
    <row r="177" spans="26:26" x14ac:dyDescent="0.25">
      <c r="Z177">
        <f>IF(AND(T177&gt;Total_to_Buy_3rd,Bought_3rd_House,ISNA(MATCH(1,$Z$1:$Z176,0))),1,0)</f>
        <v>0</v>
      </c>
    </row>
    <row r="178" spans="26:26" x14ac:dyDescent="0.25">
      <c r="Z178">
        <f>IF(AND(T178&gt;Total_to_Buy_3rd,Bought_3rd_House,ISNA(MATCH(1,$Z$1:$Z177,0))),1,0)</f>
        <v>0</v>
      </c>
    </row>
    <row r="179" spans="26:26" x14ac:dyDescent="0.25">
      <c r="Z179">
        <f>IF(AND(T179&gt;Total_to_Buy_3rd,Bought_3rd_House,ISNA(MATCH(1,$Z$1:$Z178,0))),1,0)</f>
        <v>0</v>
      </c>
    </row>
    <row r="180" spans="26:26" x14ac:dyDescent="0.25">
      <c r="Z180">
        <f>IF(AND(T180&gt;Total_to_Buy_3rd,Bought_3rd_House,ISNA(MATCH(1,$Z$1:$Z179,0))),1,0)</f>
        <v>0</v>
      </c>
    </row>
    <row r="181" spans="26:26" x14ac:dyDescent="0.25">
      <c r="Z181">
        <f>IF(AND(T181&gt;Total_to_Buy_3rd,Bought_3rd_House,ISNA(MATCH(1,$Z$1:$Z180,0))),1,0)</f>
        <v>0</v>
      </c>
    </row>
    <row r="182" spans="26:26" x14ac:dyDescent="0.25">
      <c r="Z182">
        <f>IF(AND(T182&gt;Total_to_Buy_3rd,Bought_3rd_House,ISNA(MATCH(1,$Z$1:$Z181,0))),1,0)</f>
        <v>0</v>
      </c>
    </row>
    <row r="183" spans="26:26" x14ac:dyDescent="0.25">
      <c r="Z183">
        <f>IF(AND(T183&gt;Total_to_Buy_3rd,Bought_3rd_House,ISNA(MATCH(1,$Z$1:$Z182,0))),1,0)</f>
        <v>0</v>
      </c>
    </row>
    <row r="184" spans="26:26" x14ac:dyDescent="0.25">
      <c r="Z184">
        <f>IF(AND(T184&gt;Total_to_Buy_3rd,Bought_3rd_House,ISNA(MATCH(1,$Z$1:$Z183,0))),1,0)</f>
        <v>0</v>
      </c>
    </row>
    <row r="185" spans="26:26" x14ac:dyDescent="0.25">
      <c r="Z185">
        <f>IF(AND(T185&gt;Total_to_Buy_3rd,Bought_3rd_House,ISNA(MATCH(1,$Z$1:$Z184,0))),1,0)</f>
        <v>0</v>
      </c>
    </row>
    <row r="186" spans="26:26" x14ac:dyDescent="0.25">
      <c r="Z186">
        <f>IF(AND(T186&gt;Total_to_Buy_3rd,Bought_3rd_House,ISNA(MATCH(1,$Z$1:$Z185,0))),1,0)</f>
        <v>0</v>
      </c>
    </row>
    <row r="187" spans="26:26" x14ac:dyDescent="0.25">
      <c r="Z187">
        <f>IF(AND(T187&gt;Total_to_Buy_3rd,Bought_3rd_House,ISNA(MATCH(1,$Z$1:$Z186,0))),1,0)</f>
        <v>0</v>
      </c>
    </row>
    <row r="188" spans="26:26" x14ac:dyDescent="0.25">
      <c r="Z188">
        <f>IF(AND(T188&gt;Total_to_Buy_3rd,Bought_3rd_House,ISNA(MATCH(1,$Z$1:$Z187,0))),1,0)</f>
        <v>0</v>
      </c>
    </row>
    <row r="189" spans="26:26" x14ac:dyDescent="0.25">
      <c r="Z189">
        <f>IF(AND(T189&gt;Total_to_Buy_3rd,Bought_3rd_House,ISNA(MATCH(1,$Z$1:$Z188,0))),1,0)</f>
        <v>0</v>
      </c>
    </row>
    <row r="190" spans="26:26" x14ac:dyDescent="0.25">
      <c r="Z190">
        <f>IF(AND(T190&gt;Total_to_Buy_3rd,Bought_3rd_House,ISNA(MATCH(1,$Z$1:$Z189,0))),1,0)</f>
        <v>0</v>
      </c>
    </row>
    <row r="191" spans="26:26" x14ac:dyDescent="0.25">
      <c r="Z191">
        <f>IF(AND(T191&gt;Total_to_Buy_3rd,Bought_3rd_House,ISNA(MATCH(1,$Z$1:$Z190,0))),1,0)</f>
        <v>0</v>
      </c>
    </row>
    <row r="192" spans="26:26" x14ac:dyDescent="0.25">
      <c r="Z192">
        <f>IF(AND(T192&gt;Total_to_Buy_3rd,Bought_3rd_House,ISNA(MATCH(1,$Z$1:$Z191,0))),1,0)</f>
        <v>0</v>
      </c>
    </row>
    <row r="193" spans="26:26" x14ac:dyDescent="0.25">
      <c r="Z193">
        <f>IF(AND(T193&gt;Total_to_Buy_3rd,Bought_3rd_House,ISNA(MATCH(1,$Z$1:$Z192,0))),1,0)</f>
        <v>0</v>
      </c>
    </row>
    <row r="194" spans="26:26" x14ac:dyDescent="0.25">
      <c r="Z194">
        <f>IF(AND(T194&gt;Total_to_Buy_3rd,Bought_3rd_House,ISNA(MATCH(1,$Z$1:$Z193,0))),1,0)</f>
        <v>0</v>
      </c>
    </row>
    <row r="195" spans="26:26" x14ac:dyDescent="0.25">
      <c r="Z195">
        <f>IF(AND(T195&gt;Total_to_Buy_3rd,Bought_3rd_House,ISNA(MATCH(1,$Z$1:$Z194,0))),1,0)</f>
        <v>0</v>
      </c>
    </row>
    <row r="196" spans="26:26" x14ac:dyDescent="0.25">
      <c r="Z196">
        <f>IF(AND(T196&gt;Total_to_Buy_3rd,Bought_3rd_House,ISNA(MATCH(1,$Z$1:$Z195,0))),1,0)</f>
        <v>0</v>
      </c>
    </row>
    <row r="197" spans="26:26" x14ac:dyDescent="0.25">
      <c r="Z197">
        <f>IF(AND(T197&gt;Total_to_Buy_3rd,Bought_3rd_House,ISNA(MATCH(1,$Z$1:$Z196,0))),1,0)</f>
        <v>0</v>
      </c>
    </row>
    <row r="198" spans="26:26" x14ac:dyDescent="0.25">
      <c r="Z198">
        <f>IF(AND(T198&gt;Total_to_Buy_3rd,Bought_3rd_House,ISNA(MATCH(1,$Z$1:$Z197,0))),1,0)</f>
        <v>0</v>
      </c>
    </row>
    <row r="199" spans="26:26" x14ac:dyDescent="0.25">
      <c r="Z199">
        <f>IF(AND(T199&gt;Total_to_Buy_3rd,Bought_3rd_House,ISNA(MATCH(1,$Z$1:$Z198,0))),1,0)</f>
        <v>0</v>
      </c>
    </row>
    <row r="200" spans="26:26" x14ac:dyDescent="0.25">
      <c r="Z200">
        <f>IF(AND(T200&gt;Total_to_Buy_3rd,Bought_3rd_House,ISNA(MATCH(1,$Z$1:$Z199,0))),1,0)</f>
        <v>0</v>
      </c>
    </row>
    <row r="201" spans="26:26" x14ac:dyDescent="0.25">
      <c r="Z201">
        <f>IF(AND(T201&gt;Total_to_Buy_3rd,Bought_3rd_House,ISNA(MATCH(1,$Z$1:$Z200,0))),1,0)</f>
        <v>0</v>
      </c>
    </row>
    <row r="202" spans="26:26" x14ac:dyDescent="0.25">
      <c r="Z202">
        <f>IF(AND(T202&gt;Total_to_Buy_3rd,Bought_3rd_House,ISNA(MATCH(1,$Z$1:$Z201,0))),1,0)</f>
        <v>0</v>
      </c>
    </row>
    <row r="203" spans="26:26" x14ac:dyDescent="0.25">
      <c r="Z203">
        <f>IF(AND(T203&gt;Total_to_Buy_3rd,Bought_3rd_House,ISNA(MATCH(1,$Z$1:$Z202,0))),1,0)</f>
        <v>0</v>
      </c>
    </row>
    <row r="204" spans="26:26" x14ac:dyDescent="0.25">
      <c r="Z204">
        <f>IF(AND(T204&gt;Total_to_Buy_3rd,Bought_3rd_House,ISNA(MATCH(1,$Z$1:$Z203,0))),1,0)</f>
        <v>0</v>
      </c>
    </row>
    <row r="205" spans="26:26" x14ac:dyDescent="0.25">
      <c r="Z205">
        <f>IF(AND(T205&gt;Total_to_Buy_3rd,Bought_3rd_House,ISNA(MATCH(1,$Z$1:$Z204,0))),1,0)</f>
        <v>0</v>
      </c>
    </row>
    <row r="206" spans="26:26" x14ac:dyDescent="0.25">
      <c r="Z206">
        <f>IF(AND(T206&gt;Total_to_Buy_3rd,Bought_3rd_House,ISNA(MATCH(1,$Z$1:$Z205,0))),1,0)</f>
        <v>0</v>
      </c>
    </row>
    <row r="207" spans="26:26" x14ac:dyDescent="0.25">
      <c r="Z207">
        <f>IF(AND(T207&gt;Total_to_Buy_3rd,Bought_3rd_House,ISNA(MATCH(1,$Z$1:$Z206,0))),1,0)</f>
        <v>0</v>
      </c>
    </row>
    <row r="208" spans="26:26" x14ac:dyDescent="0.25">
      <c r="Z208">
        <f>IF(AND(T208&gt;Total_to_Buy_3rd,Bought_3rd_House,ISNA(MATCH(1,$Z$1:$Z207,0))),1,0)</f>
        <v>0</v>
      </c>
    </row>
    <row r="209" spans="26:26" x14ac:dyDescent="0.25">
      <c r="Z209">
        <f>IF(AND(T209&gt;Total_to_Buy_3rd,Bought_3rd_House,ISNA(MATCH(1,$Z$1:$Z208,0))),1,0)</f>
        <v>0</v>
      </c>
    </row>
    <row r="210" spans="26:26" x14ac:dyDescent="0.25">
      <c r="Z210">
        <f>IF(AND(T210&gt;Total_to_Buy_3rd,Bought_3rd_House,ISNA(MATCH(1,$Z$1:$Z209,0))),1,0)</f>
        <v>0</v>
      </c>
    </row>
    <row r="211" spans="26:26" x14ac:dyDescent="0.25">
      <c r="Z211">
        <f>IF(AND(T211&gt;Total_to_Buy_3rd,Bought_3rd_House,ISNA(MATCH(1,$Z$1:$Z210,0))),1,0)</f>
        <v>0</v>
      </c>
    </row>
    <row r="212" spans="26:26" x14ac:dyDescent="0.25">
      <c r="Z212">
        <f>IF(AND(T212&gt;Total_to_Buy_3rd,Bought_3rd_House,ISNA(MATCH(1,$Z$1:$Z211,0))),1,0)</f>
        <v>0</v>
      </c>
    </row>
    <row r="213" spans="26:26" x14ac:dyDescent="0.25">
      <c r="Z213">
        <f>IF(AND(T213&gt;Total_to_Buy_3rd,Bought_3rd_House,ISNA(MATCH(1,$Z$1:$Z212,0))),1,0)</f>
        <v>0</v>
      </c>
    </row>
    <row r="214" spans="26:26" x14ac:dyDescent="0.25">
      <c r="Z214">
        <f>IF(AND(T214&gt;Total_to_Buy_3rd,Bought_3rd_House,ISNA(MATCH(1,$Z$1:$Z213,0))),1,0)</f>
        <v>0</v>
      </c>
    </row>
    <row r="215" spans="26:26" x14ac:dyDescent="0.25">
      <c r="Z215">
        <f>IF(AND(T215&gt;Total_to_Buy_3rd,Bought_3rd_House,ISNA(MATCH(1,$Z$1:$Z214,0))),1,0)</f>
        <v>0</v>
      </c>
    </row>
    <row r="216" spans="26:26" x14ac:dyDescent="0.25">
      <c r="Z216">
        <f>IF(AND(T216&gt;Total_to_Buy_3rd,Bought_3rd_House,ISNA(MATCH(1,$Z$1:$Z215,0))),1,0)</f>
        <v>0</v>
      </c>
    </row>
    <row r="217" spans="26:26" x14ac:dyDescent="0.25">
      <c r="Z217">
        <f>IF(AND(T217&gt;Total_to_Buy_3rd,Bought_3rd_House,ISNA(MATCH(1,$Z$1:$Z216,0))),1,0)</f>
        <v>0</v>
      </c>
    </row>
    <row r="218" spans="26:26" x14ac:dyDescent="0.25">
      <c r="Z218">
        <f>IF(AND(T218&gt;Total_to_Buy_3rd,Bought_3rd_House,ISNA(MATCH(1,$Z$1:$Z217,0))),1,0)</f>
        <v>0</v>
      </c>
    </row>
    <row r="219" spans="26:26" x14ac:dyDescent="0.25">
      <c r="Z219">
        <f>IF(AND(T219&gt;Total_to_Buy_3rd,Bought_3rd_House,ISNA(MATCH(1,$Z$1:$Z218,0))),1,0)</f>
        <v>0</v>
      </c>
    </row>
    <row r="220" spans="26:26" x14ac:dyDescent="0.25">
      <c r="Z220">
        <f>IF(AND(T220&gt;Total_to_Buy_3rd,Bought_3rd_House,ISNA(MATCH(1,$Z$1:$Z219,0))),1,0)</f>
        <v>0</v>
      </c>
    </row>
    <row r="221" spans="26:26" x14ac:dyDescent="0.25">
      <c r="Z221">
        <f>IF(AND(T221&gt;Total_to_Buy_3rd,Bought_3rd_House,ISNA(MATCH(1,$Z$1:$Z220,0))),1,0)</f>
        <v>0</v>
      </c>
    </row>
    <row r="222" spans="26:26" x14ac:dyDescent="0.25">
      <c r="Z222">
        <f>IF(AND(T222&gt;Total_to_Buy_3rd,Bought_3rd_House,ISNA(MATCH(1,$Z$1:$Z221,0))),1,0)</f>
        <v>0</v>
      </c>
    </row>
    <row r="223" spans="26:26" x14ac:dyDescent="0.25">
      <c r="Z223">
        <f>IF(AND(T223&gt;Total_to_Buy_3rd,Bought_3rd_House,ISNA(MATCH(1,$Z$1:$Z222,0))),1,0)</f>
        <v>0</v>
      </c>
    </row>
    <row r="224" spans="26:26" x14ac:dyDescent="0.25">
      <c r="Z224">
        <f>IF(AND(T224&gt;Total_to_Buy_3rd,Bought_3rd_House,ISNA(MATCH(1,$Z$1:$Z223,0))),1,0)</f>
        <v>0</v>
      </c>
    </row>
    <row r="225" spans="26:26" x14ac:dyDescent="0.25">
      <c r="Z225">
        <f>IF(AND(T225&gt;Total_to_Buy_3rd,Bought_3rd_House,ISNA(MATCH(1,$Z$1:$Z224,0))),1,0)</f>
        <v>0</v>
      </c>
    </row>
    <row r="226" spans="26:26" x14ac:dyDescent="0.25">
      <c r="Z226">
        <f>IF(AND(T226&gt;Total_to_Buy_3rd,Bought_3rd_House,ISNA(MATCH(1,$Z$1:$Z225,0))),1,0)</f>
        <v>0</v>
      </c>
    </row>
    <row r="227" spans="26:26" x14ac:dyDescent="0.25">
      <c r="Z227">
        <f>IF(AND(T227&gt;Total_to_Buy_3rd,Bought_3rd_House,ISNA(MATCH(1,$Z$1:$Z226,0))),1,0)</f>
        <v>0</v>
      </c>
    </row>
    <row r="228" spans="26:26" x14ac:dyDescent="0.25">
      <c r="Z228">
        <f>IF(AND(T228&gt;Total_to_Buy_3rd,Bought_3rd_House,ISNA(MATCH(1,$Z$1:$Z227,0))),1,0)</f>
        <v>0</v>
      </c>
    </row>
    <row r="229" spans="26:26" x14ac:dyDescent="0.25">
      <c r="Z229">
        <f>IF(AND(T229&gt;Total_to_Buy_3rd,Bought_3rd_House,ISNA(MATCH(1,$Z$1:$Z228,0))),1,0)</f>
        <v>0</v>
      </c>
    </row>
    <row r="230" spans="26:26" x14ac:dyDescent="0.25">
      <c r="Z230">
        <f>IF(AND(T230&gt;Total_to_Buy_3rd,Bought_3rd_House,ISNA(MATCH(1,$Z$1:$Z229,0))),1,0)</f>
        <v>0</v>
      </c>
    </row>
    <row r="231" spans="26:26" x14ac:dyDescent="0.25">
      <c r="Z231">
        <f>IF(AND(T231&gt;Total_to_Buy_3rd,Bought_3rd_House,ISNA(MATCH(1,$Z$1:$Z230,0))),1,0)</f>
        <v>0</v>
      </c>
    </row>
    <row r="232" spans="26:26" x14ac:dyDescent="0.25">
      <c r="Z232">
        <f>IF(AND(T232&gt;Total_to_Buy_3rd,Bought_3rd_House,ISNA(MATCH(1,$Z$1:$Z231,0))),1,0)</f>
        <v>0</v>
      </c>
    </row>
    <row r="233" spans="26:26" x14ac:dyDescent="0.25">
      <c r="Z233">
        <f>IF(AND(T233&gt;Total_to_Buy_3rd,Bought_3rd_House,ISNA(MATCH(1,$Z$1:$Z232,0))),1,0)</f>
        <v>0</v>
      </c>
    </row>
    <row r="234" spans="26:26" x14ac:dyDescent="0.25">
      <c r="Z234">
        <f>IF(AND(T234&gt;Total_to_Buy_3rd,Bought_3rd_House,ISNA(MATCH(1,$Z$1:$Z233,0))),1,0)</f>
        <v>0</v>
      </c>
    </row>
    <row r="235" spans="26:26" x14ac:dyDescent="0.25">
      <c r="Z235">
        <f>IF(AND(T235&gt;Total_to_Buy_3rd,Bought_3rd_House,ISNA(MATCH(1,$Z$1:$Z234,0))),1,0)</f>
        <v>0</v>
      </c>
    </row>
    <row r="236" spans="26:26" x14ac:dyDescent="0.25">
      <c r="Z236">
        <f>IF(AND(T236&gt;Total_to_Buy_3rd,Bought_3rd_House,ISNA(MATCH(1,$Z$1:$Z235,0))),1,0)</f>
        <v>0</v>
      </c>
    </row>
    <row r="237" spans="26:26" x14ac:dyDescent="0.25">
      <c r="Z237">
        <f>IF(AND(T237&gt;Total_to_Buy_3rd,Bought_3rd_House,ISNA(MATCH(1,$Z$1:$Z236,0))),1,0)</f>
        <v>0</v>
      </c>
    </row>
    <row r="238" spans="26:26" x14ac:dyDescent="0.25">
      <c r="Z238">
        <f>IF(AND(T238&gt;Total_to_Buy_3rd,Bought_3rd_House,ISNA(MATCH(1,$Z$1:$Z237,0))),1,0)</f>
        <v>0</v>
      </c>
    </row>
    <row r="239" spans="26:26" x14ac:dyDescent="0.25">
      <c r="Z239">
        <f>IF(AND(T239&gt;Total_to_Buy_3rd,Bought_3rd_House,ISNA(MATCH(1,$Z$1:$Z238,0))),1,0)</f>
        <v>0</v>
      </c>
    </row>
    <row r="240" spans="26:26" x14ac:dyDescent="0.25">
      <c r="Z240">
        <f>IF(AND(T240&gt;Total_to_Buy_3rd,Bought_3rd_House,ISNA(MATCH(1,$Z$1:$Z239,0))),1,0)</f>
        <v>0</v>
      </c>
    </row>
    <row r="241" spans="26:26" x14ac:dyDescent="0.25">
      <c r="Z241">
        <f>IF(AND(T241&gt;Total_to_Buy_3rd,Bought_3rd_House,ISNA(MATCH(1,$Z$1:$Z240,0))),1,0)</f>
        <v>0</v>
      </c>
    </row>
    <row r="242" spans="26:26" x14ac:dyDescent="0.25">
      <c r="Z242">
        <f>IF(AND(T242&gt;Total_to_Buy_3rd,Bought_3rd_House,ISNA(MATCH(1,$Z$1:$Z241,0))),1,0)</f>
        <v>0</v>
      </c>
    </row>
    <row r="243" spans="26:26" x14ac:dyDescent="0.25">
      <c r="Z243">
        <f>IF(AND(T243&gt;Total_to_Buy_3rd,Bought_3rd_House,ISNA(MATCH(1,$Z$1:$Z242,0))),1,0)</f>
        <v>0</v>
      </c>
    </row>
    <row r="244" spans="26:26" x14ac:dyDescent="0.25">
      <c r="Z244">
        <f>IF(AND(T244&gt;Total_to_Buy_3rd,Bought_3rd_House,ISNA(MATCH(1,$Z$1:$Z243,0))),1,0)</f>
        <v>0</v>
      </c>
    </row>
    <row r="245" spans="26:26" x14ac:dyDescent="0.25">
      <c r="Z245">
        <f>IF(AND(T245&gt;Total_to_Buy_3rd,Bought_3rd_House,ISNA(MATCH(1,$Z$1:$Z244,0))),1,0)</f>
        <v>0</v>
      </c>
    </row>
    <row r="246" spans="26:26" x14ac:dyDescent="0.25">
      <c r="Z246">
        <f>IF(AND(T246&gt;Total_to_Buy_3rd,Bought_3rd_House,ISNA(MATCH(1,$Z$1:$Z245,0))),1,0)</f>
        <v>0</v>
      </c>
    </row>
    <row r="247" spans="26:26" x14ac:dyDescent="0.25">
      <c r="Z247">
        <f>IF(AND(T247&gt;Total_to_Buy_3rd,Bought_3rd_House,ISNA(MATCH(1,$Z$1:$Z246,0))),1,0)</f>
        <v>0</v>
      </c>
    </row>
    <row r="248" spans="26:26" x14ac:dyDescent="0.25">
      <c r="Z248">
        <f>IF(AND(T248&gt;Total_to_Buy_3rd,Bought_3rd_House,ISNA(MATCH(1,$Z$1:$Z247,0))),1,0)</f>
        <v>0</v>
      </c>
    </row>
    <row r="249" spans="26:26" x14ac:dyDescent="0.25">
      <c r="Z249">
        <f>IF(AND(T249&gt;Total_to_Buy_3rd,Bought_3rd_House,ISNA(MATCH(1,$Z$1:$Z248,0))),1,0)</f>
        <v>0</v>
      </c>
    </row>
    <row r="250" spans="26:26" x14ac:dyDescent="0.25">
      <c r="Z250">
        <f>IF(AND(T250&gt;Total_to_Buy_3rd,Bought_3rd_House,ISNA(MATCH(1,$Z$1:$Z249,0))),1,0)</f>
        <v>0</v>
      </c>
    </row>
    <row r="251" spans="26:26" x14ac:dyDescent="0.25">
      <c r="Z251">
        <f>IF(AND(T251&gt;Total_to_Buy_3rd,Bought_3rd_House,ISNA(MATCH(1,$Z$1:$Z250,0))),1,0)</f>
        <v>0</v>
      </c>
    </row>
    <row r="252" spans="26:26" x14ac:dyDescent="0.25">
      <c r="Z252">
        <f>IF(AND(T252&gt;Total_to_Buy_3rd,Bought_3rd_House,ISNA(MATCH(1,$Z$1:$Z251,0))),1,0)</f>
        <v>0</v>
      </c>
    </row>
    <row r="253" spans="26:26" x14ac:dyDescent="0.25">
      <c r="Z253">
        <f>IF(AND(T253&gt;Total_to_Buy_3rd,Bought_3rd_House,ISNA(MATCH(1,$Z$1:$Z252,0))),1,0)</f>
        <v>0</v>
      </c>
    </row>
    <row r="254" spans="26:26" x14ac:dyDescent="0.25">
      <c r="Z254">
        <f>IF(AND(T254&gt;Total_to_Buy_3rd,Bought_3rd_House,ISNA(MATCH(1,$Z$1:$Z253,0))),1,0)</f>
        <v>0</v>
      </c>
    </row>
    <row r="255" spans="26:26" x14ac:dyDescent="0.25">
      <c r="Z255">
        <f>IF(AND(T255&gt;Total_to_Buy_3rd,Bought_3rd_House,ISNA(MATCH(1,$Z$1:$Z254,0))),1,0)</f>
        <v>0</v>
      </c>
    </row>
    <row r="256" spans="26:26" x14ac:dyDescent="0.25">
      <c r="Z256">
        <f>IF(AND(T256&gt;Total_to_Buy_3rd,Bought_3rd_House,ISNA(MATCH(1,$Z$1:$Z255,0))),1,0)</f>
        <v>0</v>
      </c>
    </row>
    <row r="257" spans="26:26" x14ac:dyDescent="0.25">
      <c r="Z257">
        <f>IF(AND(T257&gt;Total_to_Buy_3rd,Bought_3rd_House,ISNA(MATCH(1,$Z$1:$Z256,0))),1,0)</f>
        <v>0</v>
      </c>
    </row>
    <row r="258" spans="26:26" x14ac:dyDescent="0.25">
      <c r="Z258">
        <f>IF(AND(T258&gt;Total_to_Buy_3rd,Bought_3rd_House,ISNA(MATCH(1,$Z$1:$Z257,0))),1,0)</f>
        <v>0</v>
      </c>
    </row>
    <row r="259" spans="26:26" x14ac:dyDescent="0.25">
      <c r="Z259">
        <f>IF(AND(T259&gt;Total_to_Buy_3rd,Bought_3rd_House,ISNA(MATCH(1,$Z$1:$Z258,0))),1,0)</f>
        <v>0</v>
      </c>
    </row>
    <row r="260" spans="26:26" x14ac:dyDescent="0.25">
      <c r="Z260">
        <f>IF(AND(T260&gt;Total_to_Buy_3rd,Bought_3rd_House,ISNA(MATCH(1,$Z$1:$Z259,0))),1,0)</f>
        <v>0</v>
      </c>
    </row>
    <row r="261" spans="26:26" x14ac:dyDescent="0.25">
      <c r="Z261">
        <f>IF(AND(T261&gt;Total_to_Buy_3rd,Bought_3rd_House,ISNA(MATCH(1,$Z$1:$Z260,0))),1,0)</f>
        <v>0</v>
      </c>
    </row>
    <row r="262" spans="26:26" x14ac:dyDescent="0.25">
      <c r="Z262">
        <f>IF(AND(T262&gt;Total_to_Buy_3rd,Bought_3rd_House,ISNA(MATCH(1,$Z$1:$Z261,0))),1,0)</f>
        <v>0</v>
      </c>
    </row>
    <row r="263" spans="26:26" x14ac:dyDescent="0.25">
      <c r="Z263">
        <f>IF(AND(T263&gt;Total_to_Buy_3rd,Bought_3rd_House,ISNA(MATCH(1,$Z$1:$Z262,0))),1,0)</f>
        <v>0</v>
      </c>
    </row>
    <row r="264" spans="26:26" x14ac:dyDescent="0.25">
      <c r="Z264">
        <f>IF(AND(T264&gt;Total_to_Buy_3rd,Bought_3rd_House,ISNA(MATCH(1,$Z$1:$Z263,0))),1,0)</f>
        <v>0</v>
      </c>
    </row>
    <row r="265" spans="26:26" x14ac:dyDescent="0.25">
      <c r="Z265">
        <f>IF(AND(T265&gt;Total_to_Buy_3rd,Bought_3rd_House,ISNA(MATCH(1,$Z$1:$Z264,0))),1,0)</f>
        <v>0</v>
      </c>
    </row>
    <row r="266" spans="26:26" x14ac:dyDescent="0.25">
      <c r="Z266">
        <f>IF(AND(T266&gt;Total_to_Buy_3rd,Bought_3rd_House,ISNA(MATCH(1,$Z$1:$Z265,0))),1,0)</f>
        <v>0</v>
      </c>
    </row>
    <row r="267" spans="26:26" x14ac:dyDescent="0.25">
      <c r="Z267">
        <f>IF(AND(T267&gt;Total_to_Buy_3rd,Bought_3rd_House,ISNA(MATCH(1,$Z$1:$Z266,0))),1,0)</f>
        <v>0</v>
      </c>
    </row>
    <row r="268" spans="26:26" x14ac:dyDescent="0.25">
      <c r="Z268">
        <f>IF(AND(T268&gt;Total_to_Buy_3rd,Bought_3rd_House,ISNA(MATCH(1,$Z$1:$Z267,0))),1,0)</f>
        <v>0</v>
      </c>
    </row>
    <row r="269" spans="26:26" x14ac:dyDescent="0.25">
      <c r="Z269">
        <f>IF(AND(T269&gt;Total_to_Buy_3rd,Bought_3rd_House,ISNA(MATCH(1,$Z$1:$Z268,0))),1,0)</f>
        <v>0</v>
      </c>
    </row>
    <row r="270" spans="26:26" x14ac:dyDescent="0.25">
      <c r="Z270">
        <f>IF(AND(T270&gt;Total_to_Buy_3rd,Bought_3rd_House,ISNA(MATCH(1,$Z$1:$Z269,0))),1,0)</f>
        <v>0</v>
      </c>
    </row>
    <row r="271" spans="26:26" x14ac:dyDescent="0.25">
      <c r="Z271">
        <f>IF(AND(T271&gt;Total_to_Buy_3rd,Bought_3rd_House,ISNA(MATCH(1,$Z$1:$Z270,0))),1,0)</f>
        <v>0</v>
      </c>
    </row>
    <row r="272" spans="26:26" x14ac:dyDescent="0.25">
      <c r="Z272">
        <f>IF(AND(T272&gt;Total_to_Buy_3rd,Bought_3rd_House,ISNA(MATCH(1,$Z$1:$Z271,0))),1,0)</f>
        <v>0</v>
      </c>
    </row>
    <row r="273" spans="26:26" x14ac:dyDescent="0.25">
      <c r="Z273">
        <f>IF(AND(T273&gt;Total_to_Buy_3rd,Bought_3rd_House,ISNA(MATCH(1,$Z$1:$Z272,0))),1,0)</f>
        <v>0</v>
      </c>
    </row>
    <row r="274" spans="26:26" x14ac:dyDescent="0.25">
      <c r="Z274">
        <f>IF(AND(T274&gt;Total_to_Buy_3rd,Bought_3rd_House,ISNA(MATCH(1,$Z$1:$Z273,0))),1,0)</f>
        <v>0</v>
      </c>
    </row>
    <row r="275" spans="26:26" x14ac:dyDescent="0.25">
      <c r="Z275">
        <f>IF(AND(T275&gt;Total_to_Buy_3rd,Bought_3rd_House,ISNA(MATCH(1,$Z$1:$Z274,0))),1,0)</f>
        <v>0</v>
      </c>
    </row>
    <row r="276" spans="26:26" x14ac:dyDescent="0.25">
      <c r="Z276">
        <f>IF(AND(T276&gt;Total_to_Buy_3rd,Bought_3rd_House,ISNA(MATCH(1,$Z$1:$Z275,0))),1,0)</f>
        <v>0</v>
      </c>
    </row>
    <row r="277" spans="26:26" x14ac:dyDescent="0.25">
      <c r="Z277">
        <f>IF(AND(T277&gt;Total_to_Buy_3rd,Bought_3rd_House,ISNA(MATCH(1,$Z$1:$Z276,0))),1,0)</f>
        <v>0</v>
      </c>
    </row>
    <row r="278" spans="26:26" x14ac:dyDescent="0.25">
      <c r="Z278">
        <f>IF(AND(T278&gt;Total_to_Buy_3rd,Bought_3rd_House,ISNA(MATCH(1,$Z$1:$Z277,0))),1,0)</f>
        <v>0</v>
      </c>
    </row>
    <row r="279" spans="26:26" x14ac:dyDescent="0.25">
      <c r="Z279">
        <f>IF(AND(T279&gt;Total_to_Buy_3rd,Bought_3rd_House,ISNA(MATCH(1,$Z$1:$Z278,0))),1,0)</f>
        <v>0</v>
      </c>
    </row>
    <row r="280" spans="26:26" x14ac:dyDescent="0.25">
      <c r="Z280">
        <f>IF(AND(T280&gt;Total_to_Buy_3rd,Bought_3rd_House,ISNA(MATCH(1,$Z$1:$Z279,0))),1,0)</f>
        <v>0</v>
      </c>
    </row>
    <row r="281" spans="26:26" x14ac:dyDescent="0.25">
      <c r="Z281">
        <f>IF(AND(T281&gt;Total_to_Buy_3rd,Bought_3rd_House,ISNA(MATCH(1,$Z$1:$Z280,0))),1,0)</f>
        <v>0</v>
      </c>
    </row>
    <row r="282" spans="26:26" x14ac:dyDescent="0.25">
      <c r="Z282">
        <f>IF(AND(T282&gt;Total_to_Buy_3rd,Bought_3rd_House,ISNA(MATCH(1,$Z$1:$Z281,0))),1,0)</f>
        <v>0</v>
      </c>
    </row>
    <row r="283" spans="26:26" x14ac:dyDescent="0.25">
      <c r="Z283">
        <f>IF(AND(T283&gt;Total_to_Buy_3rd,Bought_3rd_House,ISNA(MATCH(1,$Z$1:$Z282,0))),1,0)</f>
        <v>0</v>
      </c>
    </row>
    <row r="284" spans="26:26" x14ac:dyDescent="0.25">
      <c r="Z284">
        <f>IF(AND(T284&gt;Total_to_Buy_3rd,Bought_3rd_House,ISNA(MATCH(1,$Z$1:$Z283,0))),1,0)</f>
        <v>0</v>
      </c>
    </row>
    <row r="285" spans="26:26" x14ac:dyDescent="0.25">
      <c r="Z285">
        <f>IF(AND(T285&gt;Total_to_Buy_3rd,Bought_3rd_House,ISNA(MATCH(1,$Z$1:$Z284,0))),1,0)</f>
        <v>0</v>
      </c>
    </row>
    <row r="286" spans="26:26" x14ac:dyDescent="0.25">
      <c r="Z286">
        <f>IF(AND(T286&gt;Total_to_Buy_3rd,Bought_3rd_House,ISNA(MATCH(1,$Z$1:$Z285,0))),1,0)</f>
        <v>0</v>
      </c>
    </row>
    <row r="287" spans="26:26" x14ac:dyDescent="0.25">
      <c r="Z287">
        <f>IF(AND(T287&gt;Total_to_Buy_3rd,Bought_3rd_House,ISNA(MATCH(1,$Z$1:$Z286,0))),1,0)</f>
        <v>0</v>
      </c>
    </row>
    <row r="288" spans="26:26" x14ac:dyDescent="0.25">
      <c r="Z288">
        <f>IF(AND(T288&gt;Total_to_Buy_3rd,Bought_3rd_House,ISNA(MATCH(1,$Z$1:$Z287,0))),1,0)</f>
        <v>0</v>
      </c>
    </row>
    <row r="289" spans="26:26" x14ac:dyDescent="0.25">
      <c r="Z289">
        <f>IF(AND(T289&gt;Total_to_Buy_3rd,Bought_3rd_House,ISNA(MATCH(1,$Z$1:$Z288,0))),1,0)</f>
        <v>0</v>
      </c>
    </row>
    <row r="290" spans="26:26" x14ac:dyDescent="0.25">
      <c r="Z290">
        <f>IF(AND(T290&gt;Total_to_Buy_3rd,Bought_3rd_House,ISNA(MATCH(1,$Z$1:$Z289,0))),1,0)</f>
        <v>0</v>
      </c>
    </row>
    <row r="291" spans="26:26" x14ac:dyDescent="0.25">
      <c r="Z291">
        <f>IF(AND(T291&gt;Total_to_Buy_3rd,Bought_3rd_House,ISNA(MATCH(1,$Z$1:$Z290,0))),1,0)</f>
        <v>0</v>
      </c>
    </row>
    <row r="292" spans="26:26" x14ac:dyDescent="0.25">
      <c r="Z292">
        <f>IF(AND(T292&gt;Total_to_Buy_3rd,Bought_3rd_House,ISNA(MATCH(1,$Z$1:$Z291,0))),1,0)</f>
        <v>0</v>
      </c>
    </row>
    <row r="293" spans="26:26" x14ac:dyDescent="0.25">
      <c r="Z293">
        <f>IF(AND(T293&gt;Total_to_Buy_3rd,Bought_3rd_House,ISNA(MATCH(1,$Z$1:$Z292,0))),1,0)</f>
        <v>0</v>
      </c>
    </row>
    <row r="294" spans="26:26" x14ac:dyDescent="0.25">
      <c r="Z294">
        <f>IF(AND(T294&gt;Total_to_Buy_3rd,Bought_3rd_House,ISNA(MATCH(1,$Z$1:$Z293,0))),1,0)</f>
        <v>0</v>
      </c>
    </row>
    <row r="295" spans="26:26" x14ac:dyDescent="0.25">
      <c r="Z295">
        <f>IF(AND(T295&gt;Total_to_Buy_3rd,Bought_3rd_House,ISNA(MATCH(1,$Z$1:$Z294,0))),1,0)</f>
        <v>0</v>
      </c>
    </row>
    <row r="296" spans="26:26" x14ac:dyDescent="0.25">
      <c r="Z296">
        <f>IF(AND(T296&gt;Total_to_Buy_3rd,Bought_3rd_House,ISNA(MATCH(1,$Z$1:$Z295,0))),1,0)</f>
        <v>0</v>
      </c>
    </row>
    <row r="297" spans="26:26" x14ac:dyDescent="0.25">
      <c r="Z297">
        <f>IF(AND(T297&gt;Total_to_Buy_3rd,Bought_3rd_House,ISNA(MATCH(1,$Z$1:$Z296,0))),1,0)</f>
        <v>0</v>
      </c>
    </row>
    <row r="298" spans="26:26" x14ac:dyDescent="0.25">
      <c r="Z298">
        <f>IF(AND(T298&gt;Total_to_Buy_3rd,Bought_3rd_House,ISNA(MATCH(1,$Z$1:$Z297,0))),1,0)</f>
        <v>0</v>
      </c>
    </row>
    <row r="299" spans="26:26" x14ac:dyDescent="0.25">
      <c r="Z299">
        <f>IF(AND(T299&gt;Total_to_Buy_3rd,Bought_3rd_House,ISNA(MATCH(1,$Z$1:$Z298,0))),1,0)</f>
        <v>0</v>
      </c>
    </row>
    <row r="300" spans="26:26" x14ac:dyDescent="0.25">
      <c r="Z300">
        <f>IF(AND(T300&gt;Total_to_Buy_3rd,Bought_3rd_House,ISNA(MATCH(1,$Z$1:$Z299,0))),1,0)</f>
        <v>0</v>
      </c>
    </row>
    <row r="301" spans="26:26" x14ac:dyDescent="0.25">
      <c r="Z301">
        <f>IF(AND(T301&gt;Total_to_Buy_3rd,Bought_3rd_House,ISNA(MATCH(1,$Z$1:$Z300,0))),1,0)</f>
        <v>0</v>
      </c>
    </row>
    <row r="302" spans="26:26" x14ac:dyDescent="0.25">
      <c r="Z302">
        <f>IF(AND(T302&gt;Total_to_Buy_3rd,Bought_3rd_House,ISNA(MATCH(1,$Z$1:$Z301,0))),1,0)</f>
        <v>0</v>
      </c>
    </row>
  </sheetData>
  <mergeCells count="5">
    <mergeCell ref="B33:C33"/>
    <mergeCell ref="B1:C1"/>
    <mergeCell ref="B11:C11"/>
    <mergeCell ref="B26:C26"/>
    <mergeCell ref="B20:C20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2</xdr:col>
                    <xdr:colOff>304800</xdr:colOff>
                    <xdr:row>9</xdr:row>
                    <xdr:rowOff>180975</xdr:rowOff>
                  </from>
                  <to>
                    <xdr:col>2</xdr:col>
                    <xdr:colOff>552450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5" name="Check Box 6">
              <controlPr defaultSize="0" autoFill="0" autoLine="0" autoPict="0">
                <anchor moveWithCells="1">
                  <from>
                    <xdr:col>1</xdr:col>
                    <xdr:colOff>1047750</xdr:colOff>
                    <xdr:row>26</xdr:row>
                    <xdr:rowOff>0</xdr:rowOff>
                  </from>
                  <to>
                    <xdr:col>1</xdr:col>
                    <xdr:colOff>1276350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6" name="Check Box 7">
              <controlPr defaultSize="0" autoFill="0" autoLine="0" autoPict="0">
                <anchor moveWithCells="1">
                  <from>
                    <xdr:col>1</xdr:col>
                    <xdr:colOff>1047750</xdr:colOff>
                    <xdr:row>33</xdr:row>
                    <xdr:rowOff>0</xdr:rowOff>
                  </from>
                  <to>
                    <xdr:col>1</xdr:col>
                    <xdr:colOff>1276350</xdr:colOff>
                    <xdr:row>34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37</vt:i4>
      </vt:variant>
    </vt:vector>
  </HeadingPairs>
  <TitlesOfParts>
    <vt:vector size="38" baseType="lpstr">
      <vt:lpstr>Linked House Plan (current)</vt:lpstr>
      <vt:lpstr>'Linked House Plan (current)'!_2924_Allotment</vt:lpstr>
      <vt:lpstr>'Linked House Plan (current)'!_2924_Average</vt:lpstr>
      <vt:lpstr>'Linked House Plan (current)'!_2924_Rent</vt:lpstr>
      <vt:lpstr>'Linked House Plan (current)'!_3208_Allotment</vt:lpstr>
      <vt:lpstr>'Linked House Plan (current)'!_3208_Rent</vt:lpstr>
      <vt:lpstr>'Linked House Plan (current)'!_3rd_Allotment</vt:lpstr>
      <vt:lpstr>'Linked House Plan (current)'!_3rd_Average</vt:lpstr>
      <vt:lpstr>'Linked House Plan (current)'!_3rd_EOM_Balance</vt:lpstr>
      <vt:lpstr>'Linked House Plan (current)'!_3rd_Last_Row_w_Goal</vt:lpstr>
      <vt:lpstr>'Linked House Plan (current)'!_3rd_Paid_Off_Date</vt:lpstr>
      <vt:lpstr>'Linked House Plan (current)'!_3rd_Purchase_Date</vt:lpstr>
      <vt:lpstr>'Linked House Plan (current)'!_3rd_Rent</vt:lpstr>
      <vt:lpstr>'Linked House Plan (current)'!_4th_Allotment</vt:lpstr>
      <vt:lpstr>'Linked House Plan (current)'!_4th_EOM_Balance</vt:lpstr>
      <vt:lpstr>'Linked House Plan (current)'!_4th_Paid_Off_Date</vt:lpstr>
      <vt:lpstr>'Linked House Plan (current)'!_4th_Purchase_Date</vt:lpstr>
      <vt:lpstr>'Linked House Plan (current)'!_4th_Rent</vt:lpstr>
      <vt:lpstr>'Linked House Plan (current)'!Anne_Extra</vt:lpstr>
      <vt:lpstr>'Linked House Plan (current)'!Anne_Starts_Work</vt:lpstr>
      <vt:lpstr>'Linked House Plan (current)'!Anne_Stops_Work</vt:lpstr>
      <vt:lpstr>'Linked House Plan (current)'!Anne_Temp_Until</vt:lpstr>
      <vt:lpstr>'Linked House Plan (current)'!Bought_3rd_House</vt:lpstr>
      <vt:lpstr>'Linked House Plan (current)'!Bought_4th_House</vt:lpstr>
      <vt:lpstr>'Linked House Plan (current)'!Car_Cost</vt:lpstr>
      <vt:lpstr>'Linked House Plan (current)'!Car_Down_Payment</vt:lpstr>
      <vt:lpstr>'Linked House Plan (current)'!Car_Interest_Rate</vt:lpstr>
      <vt:lpstr>'Linked House Plan (current)'!Car_Loan_Term</vt:lpstr>
      <vt:lpstr>'Linked House Plan (current)'!Car_Payment</vt:lpstr>
      <vt:lpstr>'Linked House Plan (current)'!Car_Payoff_Date</vt:lpstr>
      <vt:lpstr>'Linked House Plan (current)'!Car_Start_Date</vt:lpstr>
      <vt:lpstr>'Linked House Plan (current)'!Jesse_Extra</vt:lpstr>
      <vt:lpstr>'Linked House Plan (current)'!Last_Row_w_Goal</vt:lpstr>
      <vt:lpstr>'Linked House Plan (current)'!Ret_Home_Purchase_Date</vt:lpstr>
      <vt:lpstr>'Linked House Plan (current)'!Ret_Mortgage</vt:lpstr>
      <vt:lpstr>'Linked House Plan (current)'!Starting_Balance</vt:lpstr>
      <vt:lpstr>'Linked House Plan (current)'!Total_to_Buy_3rd</vt:lpstr>
      <vt:lpstr>'Linked House Plan (current)'!Total_to_Buy_4th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Jeezy</dc:creator>
  <cp:lastModifiedBy>Jeezy</cp:lastModifiedBy>
  <dcterms:created xsi:type="dcterms:W3CDTF">2017-04-21T04:26:26Z</dcterms:created>
  <dcterms:modified xsi:type="dcterms:W3CDTF">2018-12-23T01:36:41Z</dcterms:modified>
</cp:coreProperties>
</file>