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gramming\MyServer\Server2Go\htdocs\files\"/>
    </mc:Choice>
  </mc:AlternateContent>
  <xr:revisionPtr revIDLastSave="0" documentId="10_ncr:8100000_{DE2F4B77-3891-496B-93FC-305750BCE93C}" xr6:coauthVersionLast="34" xr6:coauthVersionMax="34" xr10:uidLastSave="{00000000-0000-0000-0000-000000000000}"/>
  <bookViews>
    <workbookView xWindow="0" yWindow="45" windowWidth="19155" windowHeight="7665" xr2:uid="{00000000-000D-0000-FFFF-FFFF00000000}"/>
  </bookViews>
  <sheets>
    <sheet name="Retirement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7" i="1" l="1"/>
  <c r="K25" i="1"/>
  <c r="K23" i="1"/>
  <c r="K21" i="1"/>
  <c r="K19" i="1"/>
  <c r="B8" i="1"/>
  <c r="C10" i="1" l="1"/>
  <c r="D10" i="1"/>
  <c r="B4" i="1" l="1"/>
  <c r="K29" i="1"/>
  <c r="K30" i="1"/>
  <c r="K31" i="1"/>
  <c r="K32" i="1"/>
  <c r="K33" i="1"/>
  <c r="N2" i="1"/>
  <c r="O2" i="1" s="1"/>
  <c r="K28" i="1"/>
  <c r="K26" i="1"/>
  <c r="K24" i="1"/>
  <c r="K22" i="1"/>
  <c r="K20" i="1"/>
  <c r="K18" i="1"/>
  <c r="F10" i="1"/>
  <c r="G10" i="1"/>
  <c r="H10" i="1"/>
  <c r="B10" i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O16" i="1" s="1"/>
  <c r="O9" i="1" l="1"/>
  <c r="O12" i="1"/>
  <c r="O15" i="1"/>
  <c r="O5" i="1"/>
  <c r="O8" i="1"/>
  <c r="O11" i="1"/>
  <c r="O14" i="1"/>
  <c r="N17" i="1"/>
  <c r="O17" i="1" s="1"/>
  <c r="O4" i="1"/>
  <c r="O7" i="1"/>
  <c r="O10" i="1"/>
  <c r="O13" i="1"/>
  <c r="O3" i="1"/>
  <c r="O6" i="1"/>
  <c r="P2" i="1" l="1"/>
  <c r="N18" i="1"/>
  <c r="O18" i="1" s="1"/>
  <c r="N19" i="1" l="1"/>
  <c r="O19" i="1" s="1"/>
  <c r="N20" i="1" l="1"/>
  <c r="O20" i="1" s="1"/>
  <c r="N21" i="1"/>
  <c r="O21" i="1" s="1"/>
  <c r="N22" i="1" l="1"/>
  <c r="O22" i="1" s="1"/>
  <c r="N23" i="1" l="1"/>
  <c r="O23" i="1" s="1"/>
  <c r="N24" i="1" l="1"/>
  <c r="O24" i="1" s="1"/>
  <c r="N25" i="1" l="1"/>
  <c r="O25" i="1" s="1"/>
  <c r="P14" i="1" s="1"/>
  <c r="N26" i="1" l="1"/>
  <c r="O26" i="1" s="1"/>
  <c r="N27" i="1" l="1"/>
  <c r="O27" i="1" s="1"/>
  <c r="N28" i="1" l="1"/>
  <c r="O28" i="1" s="1"/>
  <c r="N29" i="1" l="1"/>
  <c r="O29" i="1" s="1"/>
  <c r="N30" i="1" l="1"/>
  <c r="O30" i="1" s="1"/>
  <c r="N31" i="1" l="1"/>
  <c r="O31" i="1" s="1"/>
  <c r="N32" i="1" l="1"/>
  <c r="O32" i="1" s="1"/>
  <c r="N33" i="1" l="1"/>
  <c r="O33" i="1" s="1"/>
  <c r="N34" i="1" l="1"/>
  <c r="O34" i="1" s="1"/>
  <c r="N35" i="1" l="1"/>
  <c r="O35" i="1" s="1"/>
  <c r="N36" i="1" l="1"/>
  <c r="O36" i="1" s="1"/>
  <c r="N37" i="1" l="1"/>
  <c r="O37" i="1" s="1"/>
  <c r="B5" i="1" l="1"/>
  <c r="B6" i="1" s="1"/>
  <c r="P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Veteran with Spouse Only, 30%</t>
        </r>
      </text>
    </comment>
  </commentList>
</comments>
</file>

<file path=xl/sharedStrings.xml><?xml version="1.0" encoding="utf-8"?>
<sst xmlns="http://schemas.openxmlformats.org/spreadsheetml/2006/main" count="25" uniqueCount="24">
  <si>
    <t>BASD:</t>
  </si>
  <si>
    <t>Pay Grade</t>
  </si>
  <si>
    <t>W-5</t>
  </si>
  <si>
    <t>W-4</t>
  </si>
  <si>
    <t>W-3</t>
  </si>
  <si>
    <t>W-2</t>
  </si>
  <si>
    <t>W-1</t>
  </si>
  <si>
    <t>E-6</t>
  </si>
  <si>
    <t>Years Service:</t>
  </si>
  <si>
    <t>Multiplier</t>
  </si>
  <si>
    <t>Date Gained Rank:</t>
  </si>
  <si>
    <t>High 3:</t>
  </si>
  <si>
    <t>Months as Rank:</t>
  </si>
  <si>
    <t>Retirement Pay:</t>
  </si>
  <si>
    <t>High 36 Breakdown</t>
  </si>
  <si>
    <t>REDUX</t>
  </si>
  <si>
    <t>Expected Rank:</t>
  </si>
  <si>
    <t>E-7</t>
  </si>
  <si>
    <t>E-8</t>
  </si>
  <si>
    <t>E-9</t>
  </si>
  <si>
    <t>DOR NLT:</t>
  </si>
  <si>
    <t>Annual Base Pay</t>
  </si>
  <si>
    <t>Disability Pay:</t>
  </si>
  <si>
    <t>Retirement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</si>
</sst>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4" fontId="0" fillId="0" borderId="0" xfId="0" applyNumberFormat="1"/>
    <xf numFmtId="44" fontId="0" fillId="0" borderId="0" xfId="1" applyFont="1"/>
    <xf numFmtId="0" fontId="0" fillId="2" borderId="0" xfId="0" applyFill="1" applyAlignment="1">
      <alignment horizontal="center"/>
    </xf>
    <xf numFmtId="44" fontId="0" fillId="0" borderId="0" xfId="1" applyFont="1" applyAlignment="1">
      <alignment horizontal="center"/>
    </xf>
    <xf numFmtId="15" fontId="0" fillId="2" borderId="0" xfId="0" applyNumberFormat="1" applyFill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2" applyNumberFormat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0" fillId="0" borderId="0" xfId="0" applyBorder="1"/>
    <xf numFmtId="44" fontId="0" fillId="0" borderId="0" xfId="1" applyFont="1" applyBorder="1"/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N$4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15</xdr:row>
          <xdr:rowOff>95250</xdr:rowOff>
        </xdr:from>
        <xdr:to>
          <xdr:col>10</xdr:col>
          <xdr:colOff>619125</xdr:colOff>
          <xdr:row>16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REDUX?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>
      <selection activeCell="B1" sqref="B1"/>
    </sheetView>
  </sheetViews>
  <sheetFormatPr defaultRowHeight="15" x14ac:dyDescent="0.25"/>
  <cols>
    <col min="1" max="1" width="17.42578125" bestFit="1" customWidth="1"/>
    <col min="2" max="2" width="10.5703125" bestFit="1" customWidth="1"/>
    <col min="3" max="5" width="10.5703125" customWidth="1"/>
    <col min="7" max="7" width="9.42578125" bestFit="1" customWidth="1"/>
    <col min="8" max="8" width="9.140625" bestFit="1" customWidth="1"/>
    <col min="9" max="9" width="8.42578125" bestFit="1" customWidth="1"/>
    <col min="11" max="11" width="9.85546875" bestFit="1" customWidth="1"/>
    <col min="13" max="13" width="4.42578125" customWidth="1"/>
    <col min="14" max="14" width="9.140625" hidden="1" customWidth="1"/>
    <col min="15" max="15" width="13.140625" style="3" customWidth="1"/>
    <col min="16" max="16" width="15.5703125" bestFit="1" customWidth="1"/>
  </cols>
  <sheetData>
    <row r="1" spans="1:16" x14ac:dyDescent="0.25">
      <c r="A1" t="s">
        <v>0</v>
      </c>
      <c r="B1" s="6">
        <v>37915</v>
      </c>
      <c r="C1" s="7"/>
      <c r="D1" s="7"/>
      <c r="E1" s="7"/>
      <c r="M1" s="17" t="s">
        <v>14</v>
      </c>
      <c r="N1" s="17"/>
      <c r="O1" s="17"/>
      <c r="P1" t="s">
        <v>21</v>
      </c>
    </row>
    <row r="2" spans="1:16" x14ac:dyDescent="0.25">
      <c r="A2" t="s">
        <v>8</v>
      </c>
      <c r="B2" s="4">
        <v>20</v>
      </c>
      <c r="C2" s="7"/>
      <c r="D2" s="7"/>
      <c r="E2" s="7"/>
      <c r="G2" s="1"/>
      <c r="M2" s="11">
        <v>36</v>
      </c>
      <c r="N2" s="11">
        <f>$B$2-1</f>
        <v>19</v>
      </c>
      <c r="O2" s="12">
        <f t="shared" ref="O2:O37" si="0">INDEX($B$12:$J$33,MATCH($N2,$A$12:$A$33),MATCH($B$3,$B$11:$J$11))</f>
        <v>4625.1000000000004</v>
      </c>
      <c r="P2" s="18">
        <f>SUM(O2:O13)</f>
        <v>55501.19999999999</v>
      </c>
    </row>
    <row r="3" spans="1:16" x14ac:dyDescent="0.25">
      <c r="A3" t="s">
        <v>16</v>
      </c>
      <c r="B3" s="6" t="s">
        <v>17</v>
      </c>
      <c r="C3" s="8"/>
      <c r="D3" s="8"/>
      <c r="E3" s="8"/>
      <c r="M3" s="13">
        <v>35</v>
      </c>
      <c r="N3" s="13">
        <f>N2</f>
        <v>19</v>
      </c>
      <c r="O3" s="14">
        <f t="shared" si="0"/>
        <v>4625.1000000000004</v>
      </c>
      <c r="P3" s="19"/>
    </row>
    <row r="4" spans="1:16" x14ac:dyDescent="0.25">
      <c r="A4" t="s">
        <v>20</v>
      </c>
      <c r="B4" s="7">
        <f>DATE(YEAR($B$1)+$B$2-3,MONTH($B$1)-1,1)</f>
        <v>44075</v>
      </c>
      <c r="C4" s="5"/>
      <c r="D4" s="5"/>
      <c r="E4" s="5"/>
      <c r="M4" s="13">
        <v>34</v>
      </c>
      <c r="N4" s="13">
        <f t="shared" ref="N4:N13" si="1">N3</f>
        <v>19</v>
      </c>
      <c r="O4" s="14">
        <f t="shared" si="0"/>
        <v>4625.1000000000004</v>
      </c>
      <c r="P4" s="19"/>
    </row>
    <row r="5" spans="1:16" x14ac:dyDescent="0.25">
      <c r="A5" t="s">
        <v>11</v>
      </c>
      <c r="B5" s="5">
        <f>AVERAGE($O$2:O$37)</f>
        <v>4581.1000000000022</v>
      </c>
      <c r="C5" s="5"/>
      <c r="D5" s="5"/>
      <c r="E5" s="5"/>
      <c r="M5" s="13">
        <v>33</v>
      </c>
      <c r="N5" s="13">
        <f t="shared" si="1"/>
        <v>19</v>
      </c>
      <c r="O5" s="14">
        <f t="shared" si="0"/>
        <v>4625.1000000000004</v>
      </c>
      <c r="P5" s="19"/>
    </row>
    <row r="6" spans="1:16" x14ac:dyDescent="0.25">
      <c r="A6" t="s">
        <v>13</v>
      </c>
      <c r="B6" s="5">
        <f>$B$5*INDEX($K$12:$K$33,MATCH($B$2,$A$12:$A$33,1))</f>
        <v>2290.5500000000011</v>
      </c>
      <c r="C6" s="5"/>
      <c r="D6" s="5"/>
      <c r="E6" s="5"/>
      <c r="M6" s="13">
        <v>32</v>
      </c>
      <c r="N6" s="13">
        <f t="shared" si="1"/>
        <v>19</v>
      </c>
      <c r="O6" s="14">
        <f t="shared" si="0"/>
        <v>4625.1000000000004</v>
      </c>
      <c r="P6" s="19"/>
    </row>
    <row r="7" spans="1:16" x14ac:dyDescent="0.25">
      <c r="A7" t="s">
        <v>22</v>
      </c>
      <c r="B7" s="5">
        <v>466.15</v>
      </c>
      <c r="C7" s="5"/>
      <c r="D7" s="5"/>
      <c r="E7" s="5"/>
      <c r="M7" s="13">
        <v>31</v>
      </c>
      <c r="N7" s="13">
        <f t="shared" si="1"/>
        <v>19</v>
      </c>
      <c r="O7" s="14">
        <f t="shared" si="0"/>
        <v>4625.1000000000004</v>
      </c>
      <c r="P7" s="19"/>
    </row>
    <row r="8" spans="1:16" x14ac:dyDescent="0.25">
      <c r="A8" t="s">
        <v>23</v>
      </c>
      <c r="B8" s="1">
        <f>EDATE(B1,B2*12)+32-DAY(EDATE(B1,B2*12))</f>
        <v>45231</v>
      </c>
      <c r="M8" s="13">
        <v>30</v>
      </c>
      <c r="N8" s="13">
        <f t="shared" si="1"/>
        <v>19</v>
      </c>
      <c r="O8" s="14">
        <f t="shared" si="0"/>
        <v>4625.1000000000004</v>
      </c>
      <c r="P8" s="19"/>
    </row>
    <row r="9" spans="1:16" x14ac:dyDescent="0.25">
      <c r="A9" t="s">
        <v>10</v>
      </c>
      <c r="B9" s="1">
        <v>40330</v>
      </c>
      <c r="C9" s="1">
        <v>43313</v>
      </c>
      <c r="D9" s="1">
        <v>44562</v>
      </c>
      <c r="E9" s="1"/>
      <c r="F9" s="1">
        <v>41395</v>
      </c>
      <c r="G9" s="1">
        <v>42125</v>
      </c>
      <c r="H9" s="1">
        <v>43586</v>
      </c>
      <c r="I9" s="1">
        <v>44835</v>
      </c>
      <c r="M9" s="13">
        <v>29</v>
      </c>
      <c r="N9" s="13">
        <f t="shared" si="1"/>
        <v>19</v>
      </c>
      <c r="O9" s="14">
        <f t="shared" si="0"/>
        <v>4625.1000000000004</v>
      </c>
      <c r="P9" s="19"/>
    </row>
    <row r="10" spans="1:16" x14ac:dyDescent="0.25">
      <c r="A10" t="s">
        <v>12</v>
      </c>
      <c r="B10">
        <f>ROUNDDOWN((F9-B9)/365*12,0)</f>
        <v>35</v>
      </c>
      <c r="C10">
        <f>ROUNDDOWN((D9-C9)/365*12,0)</f>
        <v>41</v>
      </c>
      <c r="D10">
        <f>ROUNDDOWN((B8-D9)/365*12,0)</f>
        <v>21</v>
      </c>
      <c r="F10">
        <f t="shared" ref="F10:H10" si="2">ROUNDDOWN((G9-F9)/365*12,0)</f>
        <v>24</v>
      </c>
      <c r="G10">
        <f t="shared" si="2"/>
        <v>48</v>
      </c>
      <c r="H10">
        <f t="shared" si="2"/>
        <v>41</v>
      </c>
      <c r="M10" s="13">
        <v>28</v>
      </c>
      <c r="N10" s="13">
        <f t="shared" si="1"/>
        <v>19</v>
      </c>
      <c r="O10" s="14">
        <f t="shared" si="0"/>
        <v>4625.1000000000004</v>
      </c>
      <c r="P10" s="19"/>
    </row>
    <row r="11" spans="1:16" x14ac:dyDescent="0.25">
      <c r="A11" t="s">
        <v>1</v>
      </c>
      <c r="B11" t="s">
        <v>7</v>
      </c>
      <c r="C11" t="s">
        <v>17</v>
      </c>
      <c r="D11" t="s">
        <v>18</v>
      </c>
      <c r="E11" t="s">
        <v>19</v>
      </c>
      <c r="F11" t="s">
        <v>6</v>
      </c>
      <c r="G11" t="s">
        <v>5</v>
      </c>
      <c r="H11" t="s">
        <v>4</v>
      </c>
      <c r="I11" t="s">
        <v>3</v>
      </c>
      <c r="J11" t="s">
        <v>2</v>
      </c>
      <c r="K11" t="s">
        <v>9</v>
      </c>
      <c r="M11" s="13">
        <v>27</v>
      </c>
      <c r="N11" s="13">
        <f t="shared" si="1"/>
        <v>19</v>
      </c>
      <c r="O11" s="14">
        <f t="shared" si="0"/>
        <v>4625.1000000000004</v>
      </c>
      <c r="P11" s="19"/>
    </row>
    <row r="12" spans="1:16" x14ac:dyDescent="0.25">
      <c r="A12">
        <v>8</v>
      </c>
      <c r="B12" s="2">
        <v>3453.6</v>
      </c>
      <c r="C12" s="2">
        <v>3845.1</v>
      </c>
      <c r="D12" s="2">
        <v>4235.3999999999996</v>
      </c>
      <c r="E12" s="2"/>
      <c r="F12" s="2">
        <v>3870.6</v>
      </c>
      <c r="G12" s="2">
        <v>4194</v>
      </c>
      <c r="H12" s="2">
        <v>4457.1000000000004</v>
      </c>
      <c r="I12" s="2">
        <v>4919.1000000000004</v>
      </c>
      <c r="J12" s="2"/>
      <c r="K12" s="9"/>
      <c r="M12" s="13">
        <v>26</v>
      </c>
      <c r="N12" s="13">
        <f t="shared" si="1"/>
        <v>19</v>
      </c>
      <c r="O12" s="14">
        <f t="shared" si="0"/>
        <v>4625.1000000000004</v>
      </c>
      <c r="P12" s="19"/>
    </row>
    <row r="13" spans="1:16" x14ac:dyDescent="0.25">
      <c r="A13">
        <v>10</v>
      </c>
      <c r="B13" s="2">
        <v>3563.7</v>
      </c>
      <c r="C13" s="2">
        <v>3968.4</v>
      </c>
      <c r="D13" s="2">
        <v>4422.6000000000004</v>
      </c>
      <c r="E13" s="2">
        <v>4788.8999999999996</v>
      </c>
      <c r="F13" s="2">
        <v>4010.4</v>
      </c>
      <c r="G13" s="2">
        <v>4353.8999999999996</v>
      </c>
      <c r="H13" s="2">
        <v>4789.2</v>
      </c>
      <c r="I13" s="2">
        <v>5126.7</v>
      </c>
      <c r="J13" s="2"/>
      <c r="K13" s="9"/>
      <c r="M13" s="15">
        <v>25</v>
      </c>
      <c r="N13" s="15">
        <f t="shared" si="1"/>
        <v>19</v>
      </c>
      <c r="O13" s="16">
        <f t="shared" si="0"/>
        <v>4625.1000000000004</v>
      </c>
      <c r="P13" s="20"/>
    </row>
    <row r="14" spans="1:16" x14ac:dyDescent="0.25">
      <c r="A14">
        <v>12</v>
      </c>
      <c r="B14" s="2">
        <v>3776.7</v>
      </c>
      <c r="C14" s="2">
        <v>4186.8</v>
      </c>
      <c r="D14" s="2">
        <v>4538.7</v>
      </c>
      <c r="E14" s="2">
        <v>4897.5</v>
      </c>
      <c r="F14" s="2">
        <v>4205.7</v>
      </c>
      <c r="G14" s="2">
        <v>4511.3999999999996</v>
      </c>
      <c r="H14" s="2">
        <v>4945.5</v>
      </c>
      <c r="I14" s="2">
        <v>5439.6</v>
      </c>
      <c r="J14" s="2"/>
      <c r="K14" s="9"/>
      <c r="M14" s="11">
        <v>24</v>
      </c>
      <c r="N14" s="11">
        <f>N13-1</f>
        <v>18</v>
      </c>
      <c r="O14" s="12">
        <f t="shared" si="0"/>
        <v>4625.1000000000004</v>
      </c>
      <c r="P14" s="18">
        <f>SUM(O14:O25)</f>
        <v>55501.19999999999</v>
      </c>
    </row>
    <row r="15" spans="1:16" x14ac:dyDescent="0.25">
      <c r="A15">
        <v>14</v>
      </c>
      <c r="B15" s="2">
        <v>3841.5</v>
      </c>
      <c r="C15" s="2">
        <v>4368.8999999999996</v>
      </c>
      <c r="D15" s="2">
        <v>4677.3</v>
      </c>
      <c r="E15" s="2">
        <v>5034.3</v>
      </c>
      <c r="F15" s="2">
        <v>4398.3</v>
      </c>
      <c r="G15" s="2">
        <v>4704</v>
      </c>
      <c r="H15" s="2">
        <v>5126.3999999999996</v>
      </c>
      <c r="I15" s="2">
        <v>5713.5</v>
      </c>
      <c r="J15" s="2"/>
      <c r="K15" s="9"/>
      <c r="M15" s="13">
        <v>23</v>
      </c>
      <c r="N15" s="13">
        <f>N14</f>
        <v>18</v>
      </c>
      <c r="O15" s="14">
        <f t="shared" si="0"/>
        <v>4625.1000000000004</v>
      </c>
      <c r="P15" s="19"/>
    </row>
    <row r="16" spans="1:16" x14ac:dyDescent="0.25">
      <c r="A16">
        <v>16</v>
      </c>
      <c r="B16" s="2">
        <v>3888.9</v>
      </c>
      <c r="C16" s="2">
        <v>4493.1000000000004</v>
      </c>
      <c r="D16" s="2">
        <v>4828.2</v>
      </c>
      <c r="E16" s="2">
        <v>5194.8</v>
      </c>
      <c r="F16" s="2">
        <v>4549.8</v>
      </c>
      <c r="G16" s="2">
        <v>4854.3</v>
      </c>
      <c r="H16" s="2">
        <v>5313</v>
      </c>
      <c r="I16" s="2">
        <v>5974.2</v>
      </c>
      <c r="J16" s="2"/>
      <c r="K16" s="9"/>
      <c r="M16" s="13">
        <v>22</v>
      </c>
      <c r="N16" s="13">
        <f t="shared" ref="N16:N25" si="3">N15</f>
        <v>18</v>
      </c>
      <c r="O16" s="14">
        <f t="shared" si="0"/>
        <v>4625.1000000000004</v>
      </c>
      <c r="P16" s="19"/>
    </row>
    <row r="17" spans="1:16" x14ac:dyDescent="0.25">
      <c r="A17">
        <v>18</v>
      </c>
      <c r="B17" s="2">
        <v>3944.1</v>
      </c>
      <c r="C17" s="2">
        <v>4625.1000000000004</v>
      </c>
      <c r="D17" s="2">
        <v>5099.7</v>
      </c>
      <c r="E17" s="2">
        <v>5357.4</v>
      </c>
      <c r="F17" s="2">
        <v>4689</v>
      </c>
      <c r="G17" s="2">
        <v>4990.8</v>
      </c>
      <c r="H17" s="2">
        <v>5648.1</v>
      </c>
      <c r="I17" s="2">
        <v>6187.5</v>
      </c>
      <c r="J17" s="2"/>
      <c r="K17" s="9"/>
      <c r="M17" s="13">
        <v>21</v>
      </c>
      <c r="N17" s="13">
        <f t="shared" si="3"/>
        <v>18</v>
      </c>
      <c r="O17" s="14">
        <f t="shared" si="0"/>
        <v>4625.1000000000004</v>
      </c>
      <c r="P17" s="19"/>
    </row>
    <row r="18" spans="1:16" x14ac:dyDescent="0.25">
      <c r="A18">
        <v>20</v>
      </c>
      <c r="B18" s="2">
        <v>3944.1</v>
      </c>
      <c r="C18" s="2">
        <v>4676.1000000000004</v>
      </c>
      <c r="D18" s="2">
        <v>5237.3999999999996</v>
      </c>
      <c r="E18" s="2">
        <v>5617.5</v>
      </c>
      <c r="F18" s="2">
        <v>4858.2</v>
      </c>
      <c r="G18" s="2">
        <v>5153.7</v>
      </c>
      <c r="H18" s="2">
        <v>5874.3</v>
      </c>
      <c r="I18" s="2">
        <v>6395.4</v>
      </c>
      <c r="J18" s="2">
        <v>7047.9</v>
      </c>
      <c r="K18" s="9">
        <f>IF($N$40,40%,50%)</f>
        <v>0.5</v>
      </c>
      <c r="M18" s="13">
        <v>20</v>
      </c>
      <c r="N18" s="13">
        <f t="shared" si="3"/>
        <v>18</v>
      </c>
      <c r="O18" s="14">
        <f t="shared" si="0"/>
        <v>4625.1000000000004</v>
      </c>
      <c r="P18" s="19"/>
    </row>
    <row r="19" spans="1:16" x14ac:dyDescent="0.25">
      <c r="A19">
        <v>21</v>
      </c>
      <c r="B19" s="2">
        <v>3944.1</v>
      </c>
      <c r="C19" s="2">
        <v>4848.3</v>
      </c>
      <c r="D19" s="2">
        <v>5471.7</v>
      </c>
      <c r="E19" s="2">
        <v>5617.5</v>
      </c>
      <c r="F19" s="2">
        <v>4858.2</v>
      </c>
      <c r="G19" s="2">
        <v>5153.7</v>
      </c>
      <c r="H19" s="2">
        <v>5874.3</v>
      </c>
      <c r="I19" s="2">
        <v>6395.4</v>
      </c>
      <c r="J19" s="2">
        <v>7047.9</v>
      </c>
      <c r="K19" s="9">
        <f>IF($N$40,43.5%,52.5%)</f>
        <v>0.52500000000000002</v>
      </c>
      <c r="L19" s="2"/>
      <c r="M19" s="13">
        <v>19</v>
      </c>
      <c r="N19" s="13">
        <f t="shared" si="3"/>
        <v>18</v>
      </c>
      <c r="O19" s="14">
        <f t="shared" si="0"/>
        <v>4625.1000000000004</v>
      </c>
      <c r="P19" s="19"/>
    </row>
    <row r="20" spans="1:16" x14ac:dyDescent="0.25">
      <c r="A20">
        <v>22</v>
      </c>
      <c r="B20" s="2">
        <v>3944.1</v>
      </c>
      <c r="C20" s="2">
        <v>4940.3999999999996</v>
      </c>
      <c r="D20" s="2">
        <v>5601.9</v>
      </c>
      <c r="E20" s="2">
        <v>5837.1</v>
      </c>
      <c r="F20" s="2">
        <v>4858.2</v>
      </c>
      <c r="G20" s="2">
        <v>5261.1</v>
      </c>
      <c r="H20" s="2">
        <v>6009.9</v>
      </c>
      <c r="I20" s="2">
        <v>6701.1</v>
      </c>
      <c r="J20" s="2">
        <v>7405.5</v>
      </c>
      <c r="K20" s="9">
        <f>IF($N$40,47%,55%)</f>
        <v>0.55000000000000004</v>
      </c>
      <c r="L20" s="2"/>
      <c r="M20" s="13">
        <v>18</v>
      </c>
      <c r="N20" s="13">
        <f t="shared" si="3"/>
        <v>18</v>
      </c>
      <c r="O20" s="14">
        <f t="shared" si="0"/>
        <v>4625.1000000000004</v>
      </c>
      <c r="P20" s="19"/>
    </row>
    <row r="21" spans="1:16" x14ac:dyDescent="0.25">
      <c r="A21">
        <v>23</v>
      </c>
      <c r="B21" s="2">
        <v>3944.1</v>
      </c>
      <c r="C21" s="2">
        <v>5291.4</v>
      </c>
      <c r="D21" s="2">
        <v>5921.7</v>
      </c>
      <c r="E21" s="2">
        <v>5837.1</v>
      </c>
      <c r="F21" s="2">
        <v>4858.2</v>
      </c>
      <c r="G21" s="2">
        <v>5261.1</v>
      </c>
      <c r="H21" s="2">
        <v>6009.9</v>
      </c>
      <c r="I21" s="2">
        <v>6701.1</v>
      </c>
      <c r="J21" s="2">
        <v>7405.5</v>
      </c>
      <c r="K21" s="9">
        <f>IF($N$40,50.5%,57.5%)</f>
        <v>0.57499999999999996</v>
      </c>
      <c r="L21" s="2"/>
      <c r="M21" s="13">
        <v>17</v>
      </c>
      <c r="N21" s="13">
        <f t="shared" si="3"/>
        <v>18</v>
      </c>
      <c r="O21" s="14">
        <f t="shared" si="0"/>
        <v>4625.1000000000004</v>
      </c>
      <c r="P21" s="19"/>
    </row>
    <row r="22" spans="1:16" x14ac:dyDescent="0.25">
      <c r="A22">
        <v>24</v>
      </c>
      <c r="B22" s="2">
        <v>3944.1</v>
      </c>
      <c r="C22" s="2">
        <v>5291.4</v>
      </c>
      <c r="D22" s="2">
        <v>5921.7</v>
      </c>
      <c r="E22" s="2">
        <v>6068.7</v>
      </c>
      <c r="F22" s="2">
        <v>4858.2</v>
      </c>
      <c r="G22" s="2">
        <v>5346.3</v>
      </c>
      <c r="H22" s="2">
        <v>6153.9</v>
      </c>
      <c r="I22" s="2">
        <v>6952.2</v>
      </c>
      <c r="J22" s="2">
        <v>7671.6</v>
      </c>
      <c r="K22" s="9">
        <f>IF($N$40,54%,60%)</f>
        <v>0.6</v>
      </c>
      <c r="L22" s="2"/>
      <c r="M22" s="13">
        <v>16</v>
      </c>
      <c r="N22" s="13">
        <f t="shared" si="3"/>
        <v>18</v>
      </c>
      <c r="O22" s="14">
        <f t="shared" si="0"/>
        <v>4625.1000000000004</v>
      </c>
      <c r="P22" s="19"/>
    </row>
    <row r="23" spans="1:16" x14ac:dyDescent="0.25">
      <c r="A23">
        <v>25</v>
      </c>
      <c r="B23" s="2">
        <v>3944.1</v>
      </c>
      <c r="C23" s="2">
        <v>5291.4</v>
      </c>
      <c r="D23" s="2">
        <v>6040.5</v>
      </c>
      <c r="E23" s="2">
        <v>6068.7</v>
      </c>
      <c r="F23" s="2">
        <v>4858.2</v>
      </c>
      <c r="G23" s="2">
        <v>5346.3</v>
      </c>
      <c r="H23" s="2">
        <v>6153.9</v>
      </c>
      <c r="I23" s="2">
        <v>6952.2</v>
      </c>
      <c r="J23" s="2">
        <v>7671.6</v>
      </c>
      <c r="K23" s="9">
        <f>IF($N$40,57.5%,62.5%)</f>
        <v>0.625</v>
      </c>
      <c r="L23" s="2"/>
      <c r="M23" s="13">
        <v>15</v>
      </c>
      <c r="N23" s="13">
        <f t="shared" si="3"/>
        <v>18</v>
      </c>
      <c r="O23" s="14">
        <f t="shared" si="0"/>
        <v>4625.1000000000004</v>
      </c>
      <c r="P23" s="19"/>
    </row>
    <row r="24" spans="1:16" x14ac:dyDescent="0.25">
      <c r="A24">
        <v>26</v>
      </c>
      <c r="B24" s="2">
        <v>3944.1</v>
      </c>
      <c r="C24" s="2">
        <v>5291.4</v>
      </c>
      <c r="D24" s="2">
        <v>6040.5</v>
      </c>
      <c r="E24" s="2">
        <v>6422.7</v>
      </c>
      <c r="F24" s="2">
        <v>4858.2</v>
      </c>
      <c r="G24" s="2">
        <v>5346.3</v>
      </c>
      <c r="H24" s="2">
        <v>6349.5</v>
      </c>
      <c r="I24" s="2">
        <v>7238.7</v>
      </c>
      <c r="J24" s="2">
        <v>7966.5</v>
      </c>
      <c r="K24" s="9">
        <f>IF($N$40,61%,65%)</f>
        <v>0.65</v>
      </c>
      <c r="L24" s="2"/>
      <c r="M24" s="13">
        <v>14</v>
      </c>
      <c r="N24" s="13">
        <f t="shared" si="3"/>
        <v>18</v>
      </c>
      <c r="O24" s="14">
        <f t="shared" si="0"/>
        <v>4625.1000000000004</v>
      </c>
      <c r="P24" s="19"/>
    </row>
    <row r="25" spans="1:16" x14ac:dyDescent="0.25">
      <c r="A25">
        <v>27</v>
      </c>
      <c r="B25" s="2">
        <v>3944.1</v>
      </c>
      <c r="C25" s="2">
        <v>5291.4</v>
      </c>
      <c r="D25" s="2">
        <v>6040.5</v>
      </c>
      <c r="E25" s="2">
        <v>6422.7</v>
      </c>
      <c r="F25" s="2">
        <v>4858.2</v>
      </c>
      <c r="G25" s="2">
        <v>5346.3</v>
      </c>
      <c r="H25" s="2">
        <v>6349.5</v>
      </c>
      <c r="I25" s="2">
        <v>7238.7</v>
      </c>
      <c r="J25" s="2">
        <v>7966.5</v>
      </c>
      <c r="K25" s="9">
        <f>IF($N$40,64.5%,67.5%)</f>
        <v>0.67500000000000004</v>
      </c>
      <c r="L25" s="2"/>
      <c r="M25" s="15">
        <v>13</v>
      </c>
      <c r="N25" s="15">
        <f t="shared" si="3"/>
        <v>18</v>
      </c>
      <c r="O25" s="16">
        <f t="shared" si="0"/>
        <v>4625.1000000000004</v>
      </c>
      <c r="P25" s="20"/>
    </row>
    <row r="26" spans="1:16" x14ac:dyDescent="0.25">
      <c r="A26">
        <v>28</v>
      </c>
      <c r="B26" s="2">
        <v>3944.1</v>
      </c>
      <c r="C26" s="2">
        <v>5291.4</v>
      </c>
      <c r="D26" s="2">
        <v>6040.5</v>
      </c>
      <c r="E26" s="2">
        <v>6422.7</v>
      </c>
      <c r="F26" s="2">
        <v>4858.2</v>
      </c>
      <c r="G26" s="2">
        <v>5346.3</v>
      </c>
      <c r="H26" s="2">
        <v>6349.5</v>
      </c>
      <c r="I26" s="2">
        <v>7238.7</v>
      </c>
      <c r="J26" s="2">
        <v>7966.5</v>
      </c>
      <c r="K26" s="9">
        <f>IF($N$40,68%,70%)</f>
        <v>0.7</v>
      </c>
      <c r="L26" s="2"/>
      <c r="M26" s="11">
        <v>12</v>
      </c>
      <c r="N26" s="11">
        <f>N25-1</f>
        <v>17</v>
      </c>
      <c r="O26" s="12">
        <f t="shared" si="0"/>
        <v>4493.1000000000004</v>
      </c>
      <c r="P26" s="18">
        <f>SUM(O26:O37)</f>
        <v>53917.19999999999</v>
      </c>
    </row>
    <row r="27" spans="1:16" x14ac:dyDescent="0.25">
      <c r="A27">
        <v>29</v>
      </c>
      <c r="B27" s="2">
        <v>3944.1</v>
      </c>
      <c r="C27" s="2">
        <v>5291.4</v>
      </c>
      <c r="D27" s="2">
        <v>6040.5</v>
      </c>
      <c r="E27" s="2">
        <v>6422.7</v>
      </c>
      <c r="F27" s="2">
        <v>4858.2</v>
      </c>
      <c r="G27" s="2">
        <v>5346.3</v>
      </c>
      <c r="H27" s="2">
        <v>6349.5</v>
      </c>
      <c r="I27" s="2">
        <v>7238.7</v>
      </c>
      <c r="J27" s="2">
        <v>7966.5</v>
      </c>
      <c r="K27" s="9">
        <f>IF($N$40,71.5%,72.5%)</f>
        <v>0.72499999999999998</v>
      </c>
      <c r="L27" s="2"/>
      <c r="M27" s="13">
        <v>11</v>
      </c>
      <c r="N27" s="13">
        <f>N26</f>
        <v>17</v>
      </c>
      <c r="O27" s="14">
        <f t="shared" si="0"/>
        <v>4493.1000000000004</v>
      </c>
      <c r="P27" s="19"/>
    </row>
    <row r="28" spans="1:16" x14ac:dyDescent="0.25">
      <c r="A28">
        <v>30</v>
      </c>
      <c r="B28" s="2">
        <v>3944.1</v>
      </c>
      <c r="C28" s="2">
        <v>5291.4</v>
      </c>
      <c r="D28" s="2">
        <v>6040.5</v>
      </c>
      <c r="E28" s="2">
        <v>6743.4</v>
      </c>
      <c r="F28" s="2">
        <v>4858.2</v>
      </c>
      <c r="G28" s="2">
        <v>5346.3</v>
      </c>
      <c r="H28" s="2">
        <v>6349.5</v>
      </c>
      <c r="I28" s="2">
        <v>7383.3</v>
      </c>
      <c r="J28" s="2">
        <v>8365.2000000000007</v>
      </c>
      <c r="K28" s="9">
        <f t="shared" ref="K28:K33" si="4">IF($N$40,75%,75%)</f>
        <v>0.75</v>
      </c>
      <c r="L28" s="2"/>
      <c r="M28" s="13">
        <v>10</v>
      </c>
      <c r="N28" s="13">
        <f t="shared" ref="N28:N37" si="5">N27</f>
        <v>17</v>
      </c>
      <c r="O28" s="14">
        <f t="shared" si="0"/>
        <v>4493.1000000000004</v>
      </c>
      <c r="P28" s="19"/>
    </row>
    <row r="29" spans="1:16" x14ac:dyDescent="0.25">
      <c r="A29">
        <v>32</v>
      </c>
      <c r="B29" s="2">
        <v>3944.1</v>
      </c>
      <c r="C29" s="2">
        <v>5291.4</v>
      </c>
      <c r="D29" s="2">
        <v>6040.5</v>
      </c>
      <c r="E29" s="2">
        <v>6743.4</v>
      </c>
      <c r="F29" s="2">
        <v>4858.2</v>
      </c>
      <c r="G29" s="2">
        <v>5346.3</v>
      </c>
      <c r="H29" s="2">
        <v>6349.5</v>
      </c>
      <c r="I29" s="2">
        <v>7383.3</v>
      </c>
      <c r="J29" s="2">
        <v>8365.2000000000007</v>
      </c>
      <c r="K29" s="9">
        <f t="shared" si="4"/>
        <v>0.75</v>
      </c>
      <c r="M29" s="13">
        <v>9</v>
      </c>
      <c r="N29" s="13">
        <f t="shared" si="5"/>
        <v>17</v>
      </c>
      <c r="O29" s="14">
        <f t="shared" si="0"/>
        <v>4493.1000000000004</v>
      </c>
      <c r="P29" s="19"/>
    </row>
    <row r="30" spans="1:16" x14ac:dyDescent="0.25">
      <c r="A30">
        <v>34</v>
      </c>
      <c r="B30" s="2">
        <v>3944.1</v>
      </c>
      <c r="C30" s="2">
        <v>5291.4</v>
      </c>
      <c r="D30" s="2">
        <v>6040.5</v>
      </c>
      <c r="E30" s="2">
        <v>7080.9</v>
      </c>
      <c r="F30" s="2">
        <v>4858.2</v>
      </c>
      <c r="G30" s="2">
        <v>5346.3</v>
      </c>
      <c r="H30" s="2">
        <v>6349.5</v>
      </c>
      <c r="I30" s="2">
        <v>7383.3</v>
      </c>
      <c r="J30" s="2">
        <v>8783.1</v>
      </c>
      <c r="K30" s="9">
        <f t="shared" si="4"/>
        <v>0.75</v>
      </c>
      <c r="M30" s="13">
        <v>8</v>
      </c>
      <c r="N30" s="13">
        <f t="shared" si="5"/>
        <v>17</v>
      </c>
      <c r="O30" s="14">
        <f t="shared" si="0"/>
        <v>4493.1000000000004</v>
      </c>
      <c r="P30" s="19"/>
    </row>
    <row r="31" spans="1:16" x14ac:dyDescent="0.25">
      <c r="A31">
        <v>36</v>
      </c>
      <c r="B31" s="2">
        <v>3944.1</v>
      </c>
      <c r="C31" s="2">
        <v>5291.4</v>
      </c>
      <c r="D31" s="2">
        <v>6040.5</v>
      </c>
      <c r="E31" s="2">
        <v>7080.9</v>
      </c>
      <c r="F31" s="2">
        <v>4858.2</v>
      </c>
      <c r="G31" s="2">
        <v>5346.3</v>
      </c>
      <c r="H31" s="2">
        <v>6349.5</v>
      </c>
      <c r="I31" s="2">
        <v>7383.3</v>
      </c>
      <c r="J31" s="2">
        <v>8783.1</v>
      </c>
      <c r="K31" s="9">
        <f t="shared" si="4"/>
        <v>0.75</v>
      </c>
      <c r="M31" s="13">
        <v>7</v>
      </c>
      <c r="N31" s="13">
        <f t="shared" si="5"/>
        <v>17</v>
      </c>
      <c r="O31" s="14">
        <f t="shared" si="0"/>
        <v>4493.1000000000004</v>
      </c>
      <c r="P31" s="19"/>
    </row>
    <row r="32" spans="1:16" x14ac:dyDescent="0.25">
      <c r="A32">
        <v>38</v>
      </c>
      <c r="B32" s="2">
        <v>3944.1</v>
      </c>
      <c r="C32" s="2">
        <v>5291.4</v>
      </c>
      <c r="D32" s="2">
        <v>6040.5</v>
      </c>
      <c r="E32" s="2">
        <v>7435.2</v>
      </c>
      <c r="F32" s="2">
        <v>4858.2</v>
      </c>
      <c r="G32" s="2">
        <v>5346.3</v>
      </c>
      <c r="H32" s="2">
        <v>6349.5</v>
      </c>
      <c r="I32" s="2">
        <v>7383.3</v>
      </c>
      <c r="J32" s="2">
        <v>9222.9</v>
      </c>
      <c r="K32" s="9">
        <f t="shared" si="4"/>
        <v>0.75</v>
      </c>
      <c r="M32" s="13">
        <v>6</v>
      </c>
      <c r="N32" s="13">
        <f t="shared" si="5"/>
        <v>17</v>
      </c>
      <c r="O32" s="14">
        <f t="shared" si="0"/>
        <v>4493.1000000000004</v>
      </c>
      <c r="P32" s="19"/>
    </row>
    <row r="33" spans="1:16" x14ac:dyDescent="0.25">
      <c r="A33">
        <v>40</v>
      </c>
      <c r="B33" s="2">
        <v>3944.1</v>
      </c>
      <c r="C33" s="2">
        <v>5291.4</v>
      </c>
      <c r="D33" s="2">
        <v>6040.5</v>
      </c>
      <c r="E33" s="2">
        <v>7435.2</v>
      </c>
      <c r="F33" s="2">
        <v>4858.2</v>
      </c>
      <c r="G33" s="2">
        <v>5346.3</v>
      </c>
      <c r="H33" s="2">
        <v>6349.5</v>
      </c>
      <c r="I33" s="2">
        <v>7383.3</v>
      </c>
      <c r="J33" s="2">
        <v>9222.9</v>
      </c>
      <c r="K33" s="9">
        <f t="shared" si="4"/>
        <v>0.75</v>
      </c>
      <c r="M33" s="13">
        <v>5</v>
      </c>
      <c r="N33" s="13">
        <f t="shared" si="5"/>
        <v>17</v>
      </c>
      <c r="O33" s="14">
        <f t="shared" si="0"/>
        <v>4493.1000000000004</v>
      </c>
      <c r="P33" s="19"/>
    </row>
    <row r="34" spans="1:16" x14ac:dyDescent="0.25">
      <c r="M34" s="13">
        <v>4</v>
      </c>
      <c r="N34" s="13">
        <f t="shared" si="5"/>
        <v>17</v>
      </c>
      <c r="O34" s="14">
        <f t="shared" si="0"/>
        <v>4493.1000000000004</v>
      </c>
      <c r="P34" s="19"/>
    </row>
    <row r="35" spans="1:16" x14ac:dyDescent="0.25">
      <c r="M35" s="13">
        <v>3</v>
      </c>
      <c r="N35" s="13">
        <f t="shared" si="5"/>
        <v>17</v>
      </c>
      <c r="O35" s="14">
        <f t="shared" si="0"/>
        <v>4493.1000000000004</v>
      </c>
      <c r="P35" s="19"/>
    </row>
    <row r="36" spans="1:16" x14ac:dyDescent="0.25">
      <c r="B36" s="10"/>
      <c r="C36" s="10"/>
      <c r="D36" s="10"/>
      <c r="E36" s="10"/>
      <c r="F36" s="10"/>
      <c r="G36" s="10"/>
      <c r="H36" s="10"/>
      <c r="I36" s="10"/>
      <c r="M36" s="13">
        <v>2</v>
      </c>
      <c r="N36" s="13">
        <f t="shared" si="5"/>
        <v>17</v>
      </c>
      <c r="O36" s="14">
        <f t="shared" si="0"/>
        <v>4493.1000000000004</v>
      </c>
      <c r="P36" s="19"/>
    </row>
    <row r="37" spans="1:16" x14ac:dyDescent="0.25">
      <c r="M37" s="13">
        <v>1</v>
      </c>
      <c r="N37" s="13">
        <f t="shared" si="5"/>
        <v>17</v>
      </c>
      <c r="O37" s="14">
        <f t="shared" si="0"/>
        <v>4493.1000000000004</v>
      </c>
      <c r="P37" s="19"/>
    </row>
    <row r="39" spans="1:16" x14ac:dyDescent="0.25">
      <c r="N39" t="s">
        <v>15</v>
      </c>
    </row>
    <row r="40" spans="1:16" x14ac:dyDescent="0.25">
      <c r="N40" t="b">
        <v>0</v>
      </c>
    </row>
  </sheetData>
  <mergeCells count="4">
    <mergeCell ref="M1:O1"/>
    <mergeCell ref="P2:P13"/>
    <mergeCell ref="P14:P25"/>
    <mergeCell ref="P26:P37"/>
  </mergeCells>
  <dataValidations count="1">
    <dataValidation type="list" allowBlank="1" showInputMessage="1" showErrorMessage="1" sqref="B3 C2:E2" xr:uid="{00000000-0002-0000-0000-000000000000}">
      <formula1>$B$11:$J$11</formula1>
    </dataValidation>
  </dataValidations>
  <pageMargins left="0.7" right="0.7" top="0.75" bottom="0.75" header="0.3" footer="0.3"/>
  <pageSetup orientation="portrait" r:id="rId1"/>
  <ignoredErrors>
    <ignoredError sqref="N14 N2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10</xdr:col>
                    <xdr:colOff>47625</xdr:colOff>
                    <xdr:row>15</xdr:row>
                    <xdr:rowOff>95250</xdr:rowOff>
                  </from>
                  <to>
                    <xdr:col>10</xdr:col>
                    <xdr:colOff>619125</xdr:colOff>
                    <xdr:row>16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Retirement</vt:lpstr>
      <vt:lpstr>Sheet2</vt:lpstr>
      <vt:lpstr>Sheet3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jesse.young2</dc:creator>
  <cp:lastModifiedBy>Jeezy</cp:lastModifiedBy>
  <dcterms:created xsi:type="dcterms:W3CDTF">2013-01-09T15:46:29Z</dcterms:created>
  <dcterms:modified xsi:type="dcterms:W3CDTF">2018-09-02T07:23:09Z</dcterms:modified>
</cp:coreProperties>
</file>